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codeName="ThisWorkbook" hidePivotFieldList="1"/>
  <mc:AlternateContent xmlns:mc="http://schemas.openxmlformats.org/markup-compatibility/2006">
    <mc:Choice Requires="x15">
      <x15ac:absPath xmlns:x15ac="http://schemas.microsoft.com/office/spreadsheetml/2010/11/ac" url="C:\Users\hasrishu\OneDrive - Power Grid Corporation of India Limited\C&amp;M\00 Updating Folder\01 Open Tender\2024-25\9) Academic-cum-Admin building under CSR at ITI Dharamgarh\Bid docs\"/>
    </mc:Choice>
  </mc:AlternateContent>
  <xr:revisionPtr revIDLastSave="21" documentId="13_ncr:4800b_{35D93A5C-46EA-46F2-9DE3-D7E2F90F4FDE}" xr6:coauthVersionLast="36" xr6:coauthVersionMax="47" xr10:uidLastSave="{E25328F6-4287-4057-A19F-4D4FC956379B}"/>
  <workbookProtection workbookAlgorithmName="SHA-512" workbookHashValue="hIUcnrEYLCNHsjbGaI3IRYsoSK7Ya7cn9BKuRwiJJ3EUZtAAd71ljYyLS9CUMzM+N/rNU4Z9c2ih+URJ+wGMAg==" workbookSaltValue="ZT3d/AQ13kPtL4aroTCn8Q==" workbookSpinCount="100000" lockStructure="1"/>
  <bookViews>
    <workbookView xWindow="-120" yWindow="-120" windowWidth="29040" windowHeight="15840" tabRatio="875" firstSheet="1" activeTab="1" xr2:uid="{00000000-000D-0000-FFFF-FFFF00000000}"/>
  </bookViews>
  <sheets>
    <sheet name="Basic Data" sheetId="1" state="hidden" r:id="rId1"/>
    <sheet name="Cover" sheetId="2" r:id="rId2"/>
    <sheet name="Instructions" sheetId="3" r:id="rId3"/>
    <sheet name="Names of Bidder" sheetId="4" r:id="rId4"/>
    <sheet name="Sch-1 Dis" sheetId="6" state="hidden" r:id="rId5"/>
    <sheet name="Sch-2 Dis" sheetId="8" state="hidden" r:id="rId6"/>
    <sheet name="Sch-1A (Civil Works) " sheetId="9" r:id="rId7"/>
    <sheet name="Sch-1B (Plumbing Works)" sheetId="30" r:id="rId8"/>
    <sheet name="Sch-1C (Electrical Works)" sheetId="29" r:id="rId9"/>
    <sheet name="Sch-1D (FIRE FIGHTING WORKS)" sheetId="32" r:id="rId10"/>
    <sheet name="Sch-1E (HVAC)" sheetId="43" r:id="rId11"/>
    <sheet name="Sch-2 " sheetId="10" r:id="rId12"/>
    <sheet name="Sch-4 Dis" sheetId="11" state="hidden" r:id="rId13"/>
    <sheet name="Sch-3" sheetId="12" r:id="rId14"/>
    <sheet name="Sch-5 After Discount" sheetId="13" state="hidden" r:id="rId15"/>
    <sheet name="Sch-6 Dis" sheetId="15" state="hidden" r:id="rId16"/>
    <sheet name="Discount" sheetId="16" state="hidden" r:id="rId17"/>
    <sheet name="Octroi" sheetId="17" state="hidden" r:id="rId18"/>
    <sheet name="Entry Tax" sheetId="18" state="hidden" r:id="rId19"/>
    <sheet name="Other Taxes &amp; Duties" sheetId="19" state="hidden" r:id="rId20"/>
    <sheet name="Bid Form 2nd Envelope" sheetId="20" r:id="rId21"/>
    <sheet name="Q &amp; C" sheetId="21" state="hidden" r:id="rId22"/>
    <sheet name="T &amp; D" sheetId="22" state="hidden" r:id="rId23"/>
    <sheet name="N to W" sheetId="23" state="hidden" r:id="rId24"/>
  </sheets>
  <externalReferences>
    <externalReference r:id="rId25"/>
    <externalReference r:id="rId26"/>
  </externalReferences>
  <definedNames>
    <definedName name="\A" localSheetId="10">#REF!</definedName>
    <definedName name="\A">#REF!</definedName>
    <definedName name="\B" localSheetId="10">#REF!</definedName>
    <definedName name="\B">#REF!</definedName>
    <definedName name="\C" localSheetId="10">#REF!</definedName>
    <definedName name="\C">#REF!</definedName>
    <definedName name="\M" localSheetId="10">#REF!</definedName>
    <definedName name="\M">#REF!</definedName>
    <definedName name="\N" localSheetId="10">#REF!</definedName>
    <definedName name="\N">#REF!</definedName>
    <definedName name="\P" localSheetId="10">#REF!</definedName>
    <definedName name="\P">#REF!</definedName>
    <definedName name="\R" localSheetId="10">#REF!</definedName>
    <definedName name="\R">#REF!</definedName>
    <definedName name="\U" localSheetId="10">#REF!</definedName>
    <definedName name="\U">#REF!</definedName>
    <definedName name="\V" localSheetId="10">#REF!</definedName>
    <definedName name="\V">#REF!</definedName>
    <definedName name="_xlnm._FilterDatabase" localSheetId="6" hidden="1">'Sch-1A (Civil Works) '!$A$15:$M$136</definedName>
    <definedName name="_xlnm._FilterDatabase" localSheetId="7" hidden="1">'Sch-1B (Plumbing Works)'!$A$15:$M$163</definedName>
    <definedName name="_xlnm._FilterDatabase" localSheetId="8" hidden="1">'Sch-1C (Electrical Works)'!$A$15:$M$253</definedName>
    <definedName name="_xlnm._FilterDatabase" localSheetId="9" hidden="1">'Sch-1D (FIRE FIGHTING WORKS)'!$A$15:$M$74</definedName>
    <definedName name="_xlnm._FilterDatabase" localSheetId="10" hidden="1">'Sch-1E (HVAC)'!$A$15:$M$203</definedName>
    <definedName name="ab" localSheetId="10">#REF!</definedName>
    <definedName name="ab">#REF!</definedName>
    <definedName name="logo1">"Picture 7"</definedName>
    <definedName name="_xlnm.Print_Area" localSheetId="20">'Bid Form 2nd Envelope'!$A$1:$F$52</definedName>
    <definedName name="_xlnm.Print_Area" localSheetId="1">Cover!$B$1:$E$15</definedName>
    <definedName name="_xlnm.Print_Area" localSheetId="16">Discount!$A$2:$G$41</definedName>
    <definedName name="_xlnm.Print_Area" localSheetId="18">'Entry Tax'!$A$1:$E$16</definedName>
    <definedName name="_xlnm.Print_Area" localSheetId="2">Instructions!$A$1:$C$49</definedName>
    <definedName name="_xlnm.Print_Area" localSheetId="3">'Names of Bidder'!$B$1:$D$22</definedName>
    <definedName name="_xlnm.Print_Area" localSheetId="17">Octroi!$A$1:$E$16</definedName>
    <definedName name="_xlnm.Print_Area" localSheetId="19">'Other Taxes &amp; Duties'!$A$1:$F$16</definedName>
    <definedName name="_xlnm.Print_Area" localSheetId="21">'Q &amp; C'!$A$1:$F$43</definedName>
    <definedName name="_xlnm.Print_Area" localSheetId="4">'Sch-1 Dis'!$A$1:$H$32</definedName>
    <definedName name="_xlnm.Print_Area" localSheetId="6">'Sch-1A (Civil Works) '!$A$1:$M$143</definedName>
    <definedName name="_xlnm.Print_Area" localSheetId="7">'Sch-1B (Plumbing Works)'!$A$1:$M$170</definedName>
    <definedName name="_xlnm.Print_Area" localSheetId="8">'Sch-1C (Electrical Works)'!$A$1:$M$260</definedName>
    <definedName name="_xlnm.Print_Area" localSheetId="9">'Sch-1D (FIRE FIGHTING WORKS)'!$A$1:$M$81</definedName>
    <definedName name="_xlnm.Print_Area" localSheetId="10">'Sch-1E (HVAC)'!$A$1:$M$210</definedName>
    <definedName name="_xlnm.Print_Area" localSheetId="11">'Sch-2 '!$A$1:$E$24</definedName>
    <definedName name="_xlnm.Print_Area" localSheetId="5">'Sch-2 Dis'!$A$1:$G$24</definedName>
    <definedName name="_xlnm.Print_Area" localSheetId="13">'Sch-3'!$A$1:$D$29</definedName>
    <definedName name="_xlnm.Print_Area" localSheetId="12">'Sch-4 Dis'!$A$1:$E$44</definedName>
    <definedName name="_xlnm.Print_Area" localSheetId="14">'Sch-5 After Discount'!$A$1:$D$32</definedName>
    <definedName name="_xlnm.Print_Area" localSheetId="15">'Sch-6 Dis'!$A$1:$F$28</definedName>
    <definedName name="_xlnm.Print_Area" localSheetId="22">'T &amp; D'!$A$1:$E$12</definedName>
    <definedName name="_xlnm.Print_Titles" localSheetId="4">'Sch-1 Dis'!$15:$17</definedName>
    <definedName name="_xlnm.Print_Titles" localSheetId="6">'Sch-1A (Civil Works) '!$15:$16</definedName>
    <definedName name="_xlnm.Print_Titles" localSheetId="7">'Sch-1B (Plumbing Works)'!$15:$16</definedName>
    <definedName name="_xlnm.Print_Titles" localSheetId="8">'Sch-1C (Electrical Works)'!$15:$16</definedName>
    <definedName name="_xlnm.Print_Titles" localSheetId="9">'Sch-1D (FIRE FIGHTING WORKS)'!$15:$16</definedName>
    <definedName name="_xlnm.Print_Titles" localSheetId="10">'Sch-1E (HVAC)'!$15:$16</definedName>
    <definedName name="_xlnm.Print_Titles" localSheetId="11">'Sch-2 '!$3:$13</definedName>
    <definedName name="_xlnm.Print_Titles" localSheetId="5">'Sch-2 Dis'!$13:$15</definedName>
    <definedName name="_xlnm.Print_Titles" localSheetId="13">'Sch-3'!$3:$13</definedName>
    <definedName name="_xlnm.Print_Titles" localSheetId="12">'Sch-4 Dis'!$3:$13</definedName>
    <definedName name="_xlnm.Print_Titles" localSheetId="14">'Sch-5 After Discount'!$3:$13</definedName>
    <definedName name="_xlnm.Print_Titles" localSheetId="15">'Sch-6 Dis'!$14:$14</definedName>
    <definedName name="_xlnm.Recorder" localSheetId="10" hidden="1">#REF!</definedName>
    <definedName name="_xlnm.Recorder" hidden="1">#REF!</definedName>
    <definedName name="TEST" localSheetId="10">#REF!</definedName>
    <definedName name="TEST">#REF!</definedName>
    <definedName name="Z_01ACF2E1_8E61_4459_ABC1_B6C183DEED61_.wvu.PrintArea" localSheetId="18" hidden="1">'Entry Tax'!$A$1:$E$16</definedName>
    <definedName name="Z_01ACF2E1_8E61_4459_ABC1_B6C183DEED61_.wvu.PrintArea" localSheetId="17" hidden="1">Octroi!$A$1:$E$16</definedName>
    <definedName name="Z_01ACF2E1_8E61_4459_ABC1_B6C183DEED61_.wvu.PrintArea" localSheetId="19" hidden="1">'Other Taxes &amp; Duties'!$A$1:$F$16</definedName>
    <definedName name="Z_08A645C4_A23F_4400_B0CE_1685BC312A6F_.wvu.Cols" localSheetId="16" hidden="1">Discount!$H:$O</definedName>
    <definedName name="Z_08A645C4_A23F_4400_B0CE_1685BC312A6F_.wvu.Cols" localSheetId="3" hidden="1">'Names of Bidder'!$AA:$AA</definedName>
    <definedName name="Z_08A645C4_A23F_4400_B0CE_1685BC312A6F_.wvu.Cols" localSheetId="4" hidden="1">'Sch-1 Dis'!$K:$K</definedName>
    <definedName name="Z_08A645C4_A23F_4400_B0CE_1685BC312A6F_.wvu.Cols" localSheetId="11" hidden="1">'Sch-2 '!$G:$G</definedName>
    <definedName name="Z_08A645C4_A23F_4400_B0CE_1685BC312A6F_.wvu.PrintArea" localSheetId="20" hidden="1">'Bid Form 2nd Envelope'!$A$1:$F$52</definedName>
    <definedName name="Z_08A645C4_A23F_4400_B0CE_1685BC312A6F_.wvu.PrintArea" localSheetId="1" hidden="1">Cover!$B$1:$E$15</definedName>
    <definedName name="Z_08A645C4_A23F_4400_B0CE_1685BC312A6F_.wvu.PrintArea" localSheetId="16" hidden="1">Discount!$A$2:$G$41</definedName>
    <definedName name="Z_08A645C4_A23F_4400_B0CE_1685BC312A6F_.wvu.PrintArea" localSheetId="18" hidden="1">'Entry Tax'!$A$1:$E$16</definedName>
    <definedName name="Z_08A645C4_A23F_4400_B0CE_1685BC312A6F_.wvu.PrintArea" localSheetId="2" hidden="1">Instructions!$A$1:$C$49</definedName>
    <definedName name="Z_08A645C4_A23F_4400_B0CE_1685BC312A6F_.wvu.PrintArea" localSheetId="3" hidden="1">'Names of Bidder'!$B$1:$D$22</definedName>
    <definedName name="Z_08A645C4_A23F_4400_B0CE_1685BC312A6F_.wvu.PrintArea" localSheetId="17" hidden="1">Octroi!$A$1:$E$16</definedName>
    <definedName name="Z_08A645C4_A23F_4400_B0CE_1685BC312A6F_.wvu.PrintArea" localSheetId="19" hidden="1">'Other Taxes &amp; Duties'!$A$1:$F$16</definedName>
    <definedName name="Z_08A645C4_A23F_4400_B0CE_1685BC312A6F_.wvu.PrintArea" localSheetId="21" hidden="1">'Q &amp; C'!$A$1:$F$43</definedName>
    <definedName name="Z_08A645C4_A23F_4400_B0CE_1685BC312A6F_.wvu.PrintArea" localSheetId="4" hidden="1">'Sch-1 Dis'!$A$1:$H$32</definedName>
    <definedName name="Z_08A645C4_A23F_4400_B0CE_1685BC312A6F_.wvu.PrintArea" localSheetId="6" hidden="1">'Sch-1A (Civil Works) '!$A$1:$M$143</definedName>
    <definedName name="Z_08A645C4_A23F_4400_B0CE_1685BC312A6F_.wvu.PrintArea" localSheetId="7" hidden="1">'Sch-1B (Plumbing Works)'!$A$1:$M$170</definedName>
    <definedName name="Z_08A645C4_A23F_4400_B0CE_1685BC312A6F_.wvu.PrintArea" localSheetId="8" hidden="1">'Sch-1C (Electrical Works)'!$A$1:$M$260</definedName>
    <definedName name="Z_08A645C4_A23F_4400_B0CE_1685BC312A6F_.wvu.PrintArea" localSheetId="9" hidden="1">'Sch-1D (FIRE FIGHTING WORKS)'!$A$1:$M$81</definedName>
    <definedName name="Z_08A645C4_A23F_4400_B0CE_1685BC312A6F_.wvu.PrintArea" localSheetId="10" hidden="1">'Sch-1E (HVAC)'!$A$1:$M$210</definedName>
    <definedName name="Z_08A645C4_A23F_4400_B0CE_1685BC312A6F_.wvu.PrintArea" localSheetId="11" hidden="1">'Sch-2 '!$A$1:$E$24</definedName>
    <definedName name="Z_08A645C4_A23F_4400_B0CE_1685BC312A6F_.wvu.PrintArea" localSheetId="5" hidden="1">'Sch-2 Dis'!$A$1:$G$24</definedName>
    <definedName name="Z_08A645C4_A23F_4400_B0CE_1685BC312A6F_.wvu.PrintArea" localSheetId="13" hidden="1">'Sch-3'!$A$1:$D$29</definedName>
    <definedName name="Z_08A645C4_A23F_4400_B0CE_1685BC312A6F_.wvu.PrintArea" localSheetId="12" hidden="1">'Sch-4 Dis'!$A$1:$E$44</definedName>
    <definedName name="Z_08A645C4_A23F_4400_B0CE_1685BC312A6F_.wvu.PrintArea" localSheetId="14" hidden="1">'Sch-5 After Discount'!$A$1:$D$32</definedName>
    <definedName name="Z_08A645C4_A23F_4400_B0CE_1685BC312A6F_.wvu.PrintArea" localSheetId="15" hidden="1">'Sch-6 Dis'!$A$1:$F$28</definedName>
    <definedName name="Z_08A645C4_A23F_4400_B0CE_1685BC312A6F_.wvu.PrintArea" localSheetId="22" hidden="1">'T &amp; D'!$A$1:$E$12</definedName>
    <definedName name="Z_08A645C4_A23F_4400_B0CE_1685BC312A6F_.wvu.PrintTitles" localSheetId="4" hidden="1">'Sch-1 Dis'!$15:$17</definedName>
    <definedName name="Z_08A645C4_A23F_4400_B0CE_1685BC312A6F_.wvu.PrintTitles" localSheetId="6" hidden="1">'Sch-1A (Civil Works) '!$14:$143</definedName>
    <definedName name="Z_08A645C4_A23F_4400_B0CE_1685BC312A6F_.wvu.PrintTitles" localSheetId="7" hidden="1">'Sch-1B (Plumbing Works)'!$14:$170</definedName>
    <definedName name="Z_08A645C4_A23F_4400_B0CE_1685BC312A6F_.wvu.PrintTitles" localSheetId="8" hidden="1">'Sch-1C (Electrical Works)'!$14:$260</definedName>
    <definedName name="Z_08A645C4_A23F_4400_B0CE_1685BC312A6F_.wvu.PrintTitles" localSheetId="9" hidden="1">'Sch-1D (FIRE FIGHTING WORKS)'!$14:$81</definedName>
    <definedName name="Z_08A645C4_A23F_4400_B0CE_1685BC312A6F_.wvu.PrintTitles" localSheetId="10" hidden="1">'Sch-1E (HVAC)'!$14:$210</definedName>
    <definedName name="Z_08A645C4_A23F_4400_B0CE_1685BC312A6F_.wvu.PrintTitles" localSheetId="11" hidden="1">'Sch-2 '!$3:$13</definedName>
    <definedName name="Z_08A645C4_A23F_4400_B0CE_1685BC312A6F_.wvu.PrintTitles" localSheetId="5" hidden="1">'Sch-2 Dis'!$13:$15</definedName>
    <definedName name="Z_08A645C4_A23F_4400_B0CE_1685BC312A6F_.wvu.PrintTitles" localSheetId="13" hidden="1">'Sch-3'!$3:$13</definedName>
    <definedName name="Z_08A645C4_A23F_4400_B0CE_1685BC312A6F_.wvu.PrintTitles" localSheetId="12" hidden="1">'Sch-4 Dis'!$3:$13</definedName>
    <definedName name="Z_08A645C4_A23F_4400_B0CE_1685BC312A6F_.wvu.PrintTitles" localSheetId="14" hidden="1">'Sch-5 After Discount'!$3:$13</definedName>
    <definedName name="Z_08A645C4_A23F_4400_B0CE_1685BC312A6F_.wvu.PrintTitles" localSheetId="15" hidden="1">'Sch-6 Dis'!$14:$14</definedName>
    <definedName name="Z_08A645C4_A23F_4400_B0CE_1685BC312A6F_.wvu.Rows" localSheetId="0" hidden="1">'Basic Data'!$11:$12,'Basic Data'!$15:$18</definedName>
    <definedName name="Z_08A645C4_A23F_4400_B0CE_1685BC312A6F_.wvu.Rows" localSheetId="20" hidden="1">'Bid Form 2nd Envelope'!$23:$23</definedName>
    <definedName name="Z_08A645C4_A23F_4400_B0CE_1685BC312A6F_.wvu.Rows" localSheetId="1" hidden="1">Cover!$7:$7,Cover!$10:$10</definedName>
    <definedName name="Z_08A645C4_A23F_4400_B0CE_1685BC312A6F_.wvu.Rows" localSheetId="16" hidden="1">Discount!$21:$22,Discount!$27:$28,Discount!$30:$31</definedName>
    <definedName name="Z_08A645C4_A23F_4400_B0CE_1685BC312A6F_.wvu.Rows" localSheetId="2" hidden="1">Instructions!$16:$17,Instructions!$25:$25,Instructions!$31:$31,Instructions!$38:$40</definedName>
    <definedName name="Z_14D7F02E_BCCA_4517_ABC7_537FF4AEB67A_.wvu.PrintArea" localSheetId="2" hidden="1">Instructions!$A$1:$C$49</definedName>
    <definedName name="Z_27A45B7A_04F2_4516_B80B_5ED0825D4ED3_.wvu.PrintArea" localSheetId="2" hidden="1">Instructions!$A$1:$C$49</definedName>
    <definedName name="Z_374BB220_87F1_4A3E_ABA5_7B2BD812CABA_.wvu.PrintArea" localSheetId="2" hidden="1">Instructions!$A$1:$C$49</definedName>
    <definedName name="Z_374BB220_87F1_4A3E_ABA5_7B2BD812CABA_.wvu.Rows" localSheetId="2" hidden="1">Instructions!$25:$25,Instructions!$38:$40</definedName>
    <definedName name="Z_3D662AA8_535D_445A_A535_5FFD33E1146F_.wvu.PrintArea" localSheetId="21" hidden="1">'Q &amp; C'!$A$1:$F$43</definedName>
    <definedName name="Z_420F5FBD_E556_4311_8218_D9BF2725836B_.wvu.PrintArea" localSheetId="21" hidden="1">'Q &amp; C'!$A$1:$F$43</definedName>
    <definedName name="Z_4F65FF32_EC61_4022_A399_2986D7B6B8B3_.wvu.PrintArea" localSheetId="16" hidden="1">Discount!$A$2:$G$39</definedName>
    <definedName name="Z_4F65FF32_EC61_4022_A399_2986D7B6B8B3_.wvu.PrintArea" localSheetId="18" hidden="1">'Entry Tax'!$A$1:$E$16</definedName>
    <definedName name="Z_4F65FF32_EC61_4022_A399_2986D7B6B8B3_.wvu.PrintArea" localSheetId="2" hidden="1">Instructions!$A$1:$C$49</definedName>
    <definedName name="Z_4F65FF32_EC61_4022_A399_2986D7B6B8B3_.wvu.PrintArea" localSheetId="17" hidden="1">Octroi!$A$1:$E$16</definedName>
    <definedName name="Z_4F65FF32_EC61_4022_A399_2986D7B6B8B3_.wvu.PrintArea" localSheetId="19" hidden="1">'Other Taxes &amp; Duties'!$A$1:$F$16</definedName>
    <definedName name="Z_4F65FF32_EC61_4022_A399_2986D7B6B8B3_.wvu.PrintArea" localSheetId="4" hidden="1">'Sch-1 Dis'!$A$1:$H$32</definedName>
    <definedName name="Z_4F65FF32_EC61_4022_A399_2986D7B6B8B3_.wvu.PrintArea" localSheetId="6" hidden="1">'Sch-1A (Civil Works) '!$A$1:$M$143</definedName>
    <definedName name="Z_4F65FF32_EC61_4022_A399_2986D7B6B8B3_.wvu.PrintArea" localSheetId="7" hidden="1">'Sch-1B (Plumbing Works)'!$A$1:$M$170</definedName>
    <definedName name="Z_4F65FF32_EC61_4022_A399_2986D7B6B8B3_.wvu.PrintArea" localSheetId="8" hidden="1">'Sch-1C (Electrical Works)'!$A$1:$M$260</definedName>
    <definedName name="Z_4F65FF32_EC61_4022_A399_2986D7B6B8B3_.wvu.PrintArea" localSheetId="9" hidden="1">'Sch-1D (FIRE FIGHTING WORKS)'!$A$1:$M$81</definedName>
    <definedName name="Z_4F65FF32_EC61_4022_A399_2986D7B6B8B3_.wvu.PrintArea" localSheetId="10" hidden="1">'Sch-1E (HVAC)'!$A$1:$M$210</definedName>
    <definedName name="Z_4F65FF32_EC61_4022_A399_2986D7B6B8B3_.wvu.PrintArea" localSheetId="11" hidden="1">'Sch-2 '!$A$1:$E$25</definedName>
    <definedName name="Z_4F65FF32_EC61_4022_A399_2986D7B6B8B3_.wvu.PrintArea" localSheetId="5" hidden="1">'Sch-2 Dis'!$A$1:$G$24</definedName>
    <definedName name="Z_4F65FF32_EC61_4022_A399_2986D7B6B8B3_.wvu.PrintArea" localSheetId="13" hidden="1">'Sch-3'!$A$1:$D$29</definedName>
    <definedName name="Z_4F65FF32_EC61_4022_A399_2986D7B6B8B3_.wvu.PrintArea" localSheetId="12" hidden="1">'Sch-4 Dis'!$A$1:$E$44</definedName>
    <definedName name="Z_4F65FF32_EC61_4022_A399_2986D7B6B8B3_.wvu.PrintArea" localSheetId="14" hidden="1">'Sch-5 After Discount'!$A$1:$D$32</definedName>
    <definedName name="Z_4F65FF32_EC61_4022_A399_2986D7B6B8B3_.wvu.PrintArea" localSheetId="15" hidden="1">'Sch-6 Dis'!$A$1:$F$29</definedName>
    <definedName name="Z_4F65FF32_EC61_4022_A399_2986D7B6B8B3_.wvu.PrintTitles" localSheetId="4" hidden="1">'Sch-1 Dis'!$15:$17</definedName>
    <definedName name="Z_4F65FF32_EC61_4022_A399_2986D7B6B8B3_.wvu.PrintTitles" localSheetId="6" hidden="1">'Sch-1A (Civil Works) '!$14:$143</definedName>
    <definedName name="Z_4F65FF32_EC61_4022_A399_2986D7B6B8B3_.wvu.PrintTitles" localSheetId="7" hidden="1">'Sch-1B (Plumbing Works)'!$14:$170</definedName>
    <definedName name="Z_4F65FF32_EC61_4022_A399_2986D7B6B8B3_.wvu.PrintTitles" localSheetId="8" hidden="1">'Sch-1C (Electrical Works)'!$14:$260</definedName>
    <definedName name="Z_4F65FF32_EC61_4022_A399_2986D7B6B8B3_.wvu.PrintTitles" localSheetId="9" hidden="1">'Sch-1D (FIRE FIGHTING WORKS)'!$14:$81</definedName>
    <definedName name="Z_4F65FF32_EC61_4022_A399_2986D7B6B8B3_.wvu.PrintTitles" localSheetId="10" hidden="1">'Sch-1E (HVAC)'!$14:$210</definedName>
    <definedName name="Z_4F65FF32_EC61_4022_A399_2986D7B6B8B3_.wvu.PrintTitles" localSheetId="11" hidden="1">'Sch-2 '!$3:$13</definedName>
    <definedName name="Z_4F65FF32_EC61_4022_A399_2986D7B6B8B3_.wvu.PrintTitles" localSheetId="5" hidden="1">'Sch-2 Dis'!$13:$15</definedName>
    <definedName name="Z_4F65FF32_EC61_4022_A399_2986D7B6B8B3_.wvu.PrintTitles" localSheetId="13" hidden="1">'Sch-3'!$3:$13</definedName>
    <definedName name="Z_4F65FF32_EC61_4022_A399_2986D7B6B8B3_.wvu.PrintTitles" localSheetId="12" hidden="1">'Sch-4 Dis'!$3:$13</definedName>
    <definedName name="Z_4F65FF32_EC61_4022_A399_2986D7B6B8B3_.wvu.PrintTitles" localSheetId="14" hidden="1">'Sch-5 After Discount'!$3:$13</definedName>
    <definedName name="Z_4F65FF32_EC61_4022_A399_2986D7B6B8B3_.wvu.PrintTitles" localSheetId="15" hidden="1">'Sch-6 Dis'!$14:$14</definedName>
    <definedName name="Z_58D82F59_8CF6_455F_B9F4_081499FDF243_.wvu.Cols" localSheetId="16" hidden="1">Discount!$I:$P</definedName>
    <definedName name="Z_58D82F59_8CF6_455F_B9F4_081499FDF243_.wvu.Cols" localSheetId="4" hidden="1">'Sch-1 Dis'!$K:$K</definedName>
    <definedName name="Z_58D82F59_8CF6_455F_B9F4_081499FDF243_.wvu.PrintArea" localSheetId="20" hidden="1">'Bid Form 2nd Envelope'!$A$1:$F$54</definedName>
    <definedName name="Z_58D82F59_8CF6_455F_B9F4_081499FDF243_.wvu.PrintArea" localSheetId="1" hidden="1">Cover!$B$1:$E$15</definedName>
    <definedName name="Z_58D82F59_8CF6_455F_B9F4_081499FDF243_.wvu.PrintArea" localSheetId="16" hidden="1">Discount!$A$2:$G$41</definedName>
    <definedName name="Z_58D82F59_8CF6_455F_B9F4_081499FDF243_.wvu.PrintArea" localSheetId="18" hidden="1">'Entry Tax'!$A$1:$E$16</definedName>
    <definedName name="Z_58D82F59_8CF6_455F_B9F4_081499FDF243_.wvu.PrintArea" localSheetId="3" hidden="1">'Names of Bidder'!$B$1:$E$20</definedName>
    <definedName name="Z_58D82F59_8CF6_455F_B9F4_081499FDF243_.wvu.PrintArea" localSheetId="17" hidden="1">Octroi!$A$1:$E$16</definedName>
    <definedName name="Z_58D82F59_8CF6_455F_B9F4_081499FDF243_.wvu.PrintArea" localSheetId="19" hidden="1">'Other Taxes &amp; Duties'!$A$1:$F$16</definedName>
    <definedName name="Z_58D82F59_8CF6_455F_B9F4_081499FDF243_.wvu.PrintArea" localSheetId="21" hidden="1">'Q &amp; C'!$A$1:$F$43</definedName>
    <definedName name="Z_58D82F59_8CF6_455F_B9F4_081499FDF243_.wvu.PrintArea" localSheetId="4" hidden="1">'Sch-1 Dis'!$A$1:$H$32</definedName>
    <definedName name="Z_58D82F59_8CF6_455F_B9F4_081499FDF243_.wvu.PrintArea" localSheetId="6" hidden="1">'Sch-1A (Civil Works) '!$A$1:$M$143</definedName>
    <definedName name="Z_58D82F59_8CF6_455F_B9F4_081499FDF243_.wvu.PrintArea" localSheetId="7" hidden="1">'Sch-1B (Plumbing Works)'!$A$1:$M$170</definedName>
    <definedName name="Z_58D82F59_8CF6_455F_B9F4_081499FDF243_.wvu.PrintArea" localSheetId="8" hidden="1">'Sch-1C (Electrical Works)'!$A$1:$M$260</definedName>
    <definedName name="Z_58D82F59_8CF6_455F_B9F4_081499FDF243_.wvu.PrintArea" localSheetId="9" hidden="1">'Sch-1D (FIRE FIGHTING WORKS)'!$A$1:$M$81</definedName>
    <definedName name="Z_58D82F59_8CF6_455F_B9F4_081499FDF243_.wvu.PrintArea" localSheetId="10" hidden="1">'Sch-1E (HVAC)'!$A$1:$M$210</definedName>
    <definedName name="Z_58D82F59_8CF6_455F_B9F4_081499FDF243_.wvu.PrintArea" localSheetId="11" hidden="1">'Sch-2 '!$A$1:$E$24</definedName>
    <definedName name="Z_58D82F59_8CF6_455F_B9F4_081499FDF243_.wvu.PrintArea" localSheetId="5" hidden="1">'Sch-2 Dis'!$A$1:$G$24</definedName>
    <definedName name="Z_58D82F59_8CF6_455F_B9F4_081499FDF243_.wvu.PrintArea" localSheetId="13" hidden="1">'Sch-3'!$A$1:$D$29</definedName>
    <definedName name="Z_58D82F59_8CF6_455F_B9F4_081499FDF243_.wvu.PrintArea" localSheetId="12" hidden="1">'Sch-4 Dis'!$A$1:$E$44</definedName>
    <definedName name="Z_58D82F59_8CF6_455F_B9F4_081499FDF243_.wvu.PrintArea" localSheetId="14" hidden="1">'Sch-5 After Discount'!$A$1:$D$32</definedName>
    <definedName name="Z_58D82F59_8CF6_455F_B9F4_081499FDF243_.wvu.PrintArea" localSheetId="15" hidden="1">'Sch-6 Dis'!$A$1:$F$28</definedName>
    <definedName name="Z_58D82F59_8CF6_455F_B9F4_081499FDF243_.wvu.PrintTitles" localSheetId="4" hidden="1">'Sch-1 Dis'!$15:$17</definedName>
    <definedName name="Z_58D82F59_8CF6_455F_B9F4_081499FDF243_.wvu.PrintTitles" localSheetId="6" hidden="1">'Sch-1A (Civil Works) '!$14:$143</definedName>
    <definedName name="Z_58D82F59_8CF6_455F_B9F4_081499FDF243_.wvu.PrintTitles" localSheetId="7" hidden="1">'Sch-1B (Plumbing Works)'!$14:$170</definedName>
    <definedName name="Z_58D82F59_8CF6_455F_B9F4_081499FDF243_.wvu.PrintTitles" localSheetId="8" hidden="1">'Sch-1C (Electrical Works)'!$14:$260</definedName>
    <definedName name="Z_58D82F59_8CF6_455F_B9F4_081499FDF243_.wvu.PrintTitles" localSheetId="9" hidden="1">'Sch-1D (FIRE FIGHTING WORKS)'!$14:$81</definedName>
    <definedName name="Z_58D82F59_8CF6_455F_B9F4_081499FDF243_.wvu.PrintTitles" localSheetId="10" hidden="1">'Sch-1E (HVAC)'!$14:$210</definedName>
    <definedName name="Z_58D82F59_8CF6_455F_B9F4_081499FDF243_.wvu.PrintTitles" localSheetId="11" hidden="1">'Sch-2 '!$3:$13</definedName>
    <definedName name="Z_58D82F59_8CF6_455F_B9F4_081499FDF243_.wvu.PrintTitles" localSheetId="5" hidden="1">'Sch-2 Dis'!$13:$15</definedName>
    <definedName name="Z_58D82F59_8CF6_455F_B9F4_081499FDF243_.wvu.PrintTitles" localSheetId="13" hidden="1">'Sch-3'!$3:$13</definedName>
    <definedName name="Z_58D82F59_8CF6_455F_B9F4_081499FDF243_.wvu.PrintTitles" localSheetId="12" hidden="1">'Sch-4 Dis'!$3:$13</definedName>
    <definedName name="Z_58D82F59_8CF6_455F_B9F4_081499FDF243_.wvu.PrintTitles" localSheetId="14" hidden="1">'Sch-5 After Discount'!$3:$13</definedName>
    <definedName name="Z_58D82F59_8CF6_455F_B9F4_081499FDF243_.wvu.PrintTitles" localSheetId="15" hidden="1">'Sch-6 Dis'!$14:$14</definedName>
    <definedName name="Z_58D82F59_8CF6_455F_B9F4_081499FDF243_.wvu.Rows" localSheetId="0" hidden="1">'Basic Data'!$11:$12</definedName>
    <definedName name="Z_58D82F59_8CF6_455F_B9F4_081499FDF243_.wvu.Rows" localSheetId="20" hidden="1">'Bid Form 2nd Envelope'!$23:$23</definedName>
    <definedName name="Z_58D82F59_8CF6_455F_B9F4_081499FDF243_.wvu.Rows" localSheetId="1" hidden="1">Cover!$7:$7,Cover!$10:$10</definedName>
    <definedName name="Z_58D82F59_8CF6_455F_B9F4_081499FDF243_.wvu.Rows" localSheetId="16" hidden="1">Discount!$21:$21,Discount!$27:$27</definedName>
    <definedName name="Z_59ACD8B6_730E_4199_8297_1160D2A0693D_.wvu.PrintArea" localSheetId="21" hidden="1">'Q &amp; C'!$A$1:$F$43</definedName>
    <definedName name="Z_5C6610A7_30B1_43C5_B47D_FDA0FBB789C6_.wvu.PrintArea" localSheetId="2" hidden="1">Instructions!$A$1:$C$49</definedName>
    <definedName name="Z_606714DA_2176_4491_94C0_B9ECC35CF656_.wvu.PrintArea" localSheetId="2" hidden="1">Instructions!$A$1:$C$49</definedName>
    <definedName name="Z_606714DA_2176_4491_94C0_B9ECC35CF656_.wvu.Rows" localSheetId="2" hidden="1">Instructions!$25:$25,Instructions!$38:$40</definedName>
    <definedName name="Z_696D9240_6693_44E8_B9A4_2BFADD101EE2_.wvu.Cols" localSheetId="16" hidden="1">Discount!$I:$P</definedName>
    <definedName name="Z_696D9240_6693_44E8_B9A4_2BFADD101EE2_.wvu.Cols" localSheetId="4" hidden="1">'Sch-1 Dis'!$K:$K</definedName>
    <definedName name="Z_696D9240_6693_44E8_B9A4_2BFADD101EE2_.wvu.PrintArea" localSheetId="20" hidden="1">'Bid Form 2nd Envelope'!$A$1:$F$58</definedName>
    <definedName name="Z_696D9240_6693_44E8_B9A4_2BFADD101EE2_.wvu.PrintArea" localSheetId="1" hidden="1">Cover!$B$1:$E$15</definedName>
    <definedName name="Z_696D9240_6693_44E8_B9A4_2BFADD101EE2_.wvu.PrintArea" localSheetId="16" hidden="1">Discount!$A$2:$G$41</definedName>
    <definedName name="Z_696D9240_6693_44E8_B9A4_2BFADD101EE2_.wvu.PrintArea" localSheetId="18" hidden="1">'Entry Tax'!$A$1:$E$16</definedName>
    <definedName name="Z_696D9240_6693_44E8_B9A4_2BFADD101EE2_.wvu.PrintArea" localSheetId="3" hidden="1">'Names of Bidder'!$B$1:$E$20</definedName>
    <definedName name="Z_696D9240_6693_44E8_B9A4_2BFADD101EE2_.wvu.PrintArea" localSheetId="17" hidden="1">Octroi!$A$1:$E$16</definedName>
    <definedName name="Z_696D9240_6693_44E8_B9A4_2BFADD101EE2_.wvu.PrintArea" localSheetId="19" hidden="1">'Other Taxes &amp; Duties'!$A$1:$F$16</definedName>
    <definedName name="Z_696D9240_6693_44E8_B9A4_2BFADD101EE2_.wvu.PrintArea" localSheetId="21" hidden="1">'Q &amp; C'!$A$1:$F$43</definedName>
    <definedName name="Z_696D9240_6693_44E8_B9A4_2BFADD101EE2_.wvu.PrintArea" localSheetId="4" hidden="1">'Sch-1 Dis'!$A$1:$H$32</definedName>
    <definedName name="Z_696D9240_6693_44E8_B9A4_2BFADD101EE2_.wvu.PrintArea" localSheetId="6" hidden="1">'Sch-1A (Civil Works) '!$A$1:$M$143</definedName>
    <definedName name="Z_696D9240_6693_44E8_B9A4_2BFADD101EE2_.wvu.PrintArea" localSheetId="7" hidden="1">'Sch-1B (Plumbing Works)'!$A$1:$M$170</definedName>
    <definedName name="Z_696D9240_6693_44E8_B9A4_2BFADD101EE2_.wvu.PrintArea" localSheetId="8" hidden="1">'Sch-1C (Electrical Works)'!$A$1:$M$260</definedName>
    <definedName name="Z_696D9240_6693_44E8_B9A4_2BFADD101EE2_.wvu.PrintArea" localSheetId="9" hidden="1">'Sch-1D (FIRE FIGHTING WORKS)'!$A$1:$M$81</definedName>
    <definedName name="Z_696D9240_6693_44E8_B9A4_2BFADD101EE2_.wvu.PrintArea" localSheetId="10" hidden="1">'Sch-1E (HVAC)'!$A$1:$M$210</definedName>
    <definedName name="Z_696D9240_6693_44E8_B9A4_2BFADD101EE2_.wvu.PrintArea" localSheetId="11" hidden="1">'Sch-2 '!$A$1:$E$24</definedName>
    <definedName name="Z_696D9240_6693_44E8_B9A4_2BFADD101EE2_.wvu.PrintArea" localSheetId="5" hidden="1">'Sch-2 Dis'!$A$1:$G$24</definedName>
    <definedName name="Z_696D9240_6693_44E8_B9A4_2BFADD101EE2_.wvu.PrintArea" localSheetId="13" hidden="1">'Sch-3'!$A$1:$D$29</definedName>
    <definedName name="Z_696D9240_6693_44E8_B9A4_2BFADD101EE2_.wvu.PrintArea" localSheetId="12" hidden="1">'Sch-4 Dis'!$A$1:$E$44</definedName>
    <definedName name="Z_696D9240_6693_44E8_B9A4_2BFADD101EE2_.wvu.PrintArea" localSheetId="14" hidden="1">'Sch-5 After Discount'!$A$1:$D$32</definedName>
    <definedName name="Z_696D9240_6693_44E8_B9A4_2BFADD101EE2_.wvu.PrintArea" localSheetId="15" hidden="1">'Sch-6 Dis'!$A$1:$F$28</definedName>
    <definedName name="Z_696D9240_6693_44E8_B9A4_2BFADD101EE2_.wvu.PrintTitles" localSheetId="4" hidden="1">'Sch-1 Dis'!$15:$17</definedName>
    <definedName name="Z_696D9240_6693_44E8_B9A4_2BFADD101EE2_.wvu.PrintTitles" localSheetId="6" hidden="1">'Sch-1A (Civil Works) '!$14:$143</definedName>
    <definedName name="Z_696D9240_6693_44E8_B9A4_2BFADD101EE2_.wvu.PrintTitles" localSheetId="7" hidden="1">'Sch-1B (Plumbing Works)'!$14:$170</definedName>
    <definedName name="Z_696D9240_6693_44E8_B9A4_2BFADD101EE2_.wvu.PrintTitles" localSheetId="8" hidden="1">'Sch-1C (Electrical Works)'!$14:$260</definedName>
    <definedName name="Z_696D9240_6693_44E8_B9A4_2BFADD101EE2_.wvu.PrintTitles" localSheetId="9" hidden="1">'Sch-1D (FIRE FIGHTING WORKS)'!$14:$81</definedName>
    <definedName name="Z_696D9240_6693_44E8_B9A4_2BFADD101EE2_.wvu.PrintTitles" localSheetId="10" hidden="1">'Sch-1E (HVAC)'!$14:$210</definedName>
    <definedName name="Z_696D9240_6693_44E8_B9A4_2BFADD101EE2_.wvu.PrintTitles" localSheetId="11" hidden="1">'Sch-2 '!$3:$13</definedName>
    <definedName name="Z_696D9240_6693_44E8_B9A4_2BFADD101EE2_.wvu.PrintTitles" localSheetId="5" hidden="1">'Sch-2 Dis'!$13:$15</definedName>
    <definedName name="Z_696D9240_6693_44E8_B9A4_2BFADD101EE2_.wvu.PrintTitles" localSheetId="13" hidden="1">'Sch-3'!$3:$13</definedName>
    <definedName name="Z_696D9240_6693_44E8_B9A4_2BFADD101EE2_.wvu.PrintTitles" localSheetId="12" hidden="1">'Sch-4 Dis'!$3:$13</definedName>
    <definedName name="Z_696D9240_6693_44E8_B9A4_2BFADD101EE2_.wvu.PrintTitles" localSheetId="14" hidden="1">'Sch-5 After Discount'!$3:$13</definedName>
    <definedName name="Z_696D9240_6693_44E8_B9A4_2BFADD101EE2_.wvu.PrintTitles" localSheetId="15" hidden="1">'Sch-6 Dis'!$14:$14</definedName>
    <definedName name="Z_696D9240_6693_44E8_B9A4_2BFADD101EE2_.wvu.Rows" localSheetId="0" hidden="1">'Basic Data'!$11:$12</definedName>
    <definedName name="Z_696D9240_6693_44E8_B9A4_2BFADD101EE2_.wvu.Rows" localSheetId="20" hidden="1">'Bid Form 2nd Envelope'!$23:$23</definedName>
    <definedName name="Z_696D9240_6693_44E8_B9A4_2BFADD101EE2_.wvu.Rows" localSheetId="1" hidden="1">Cover!$7:$7,Cover!$10:$10</definedName>
    <definedName name="Z_696D9240_6693_44E8_B9A4_2BFADD101EE2_.wvu.Rows" localSheetId="16" hidden="1">Discount!$21:$21,Discount!$27:$27</definedName>
    <definedName name="Z_6E345679_47E0_4044_94F8_40B7719CE719_.wvu.PrintArea" localSheetId="21" hidden="1">'Q &amp; C'!$A$1:$F$43</definedName>
    <definedName name="Z_9CA44E70_650F_49CD_967F_298619682CA2_.wvu.Cols" localSheetId="16" hidden="1">Discount!$I:$O</definedName>
    <definedName name="Z_9CA44E70_650F_49CD_967F_298619682CA2_.wvu.Cols" localSheetId="4" hidden="1">'Sch-1 Dis'!$K:$K</definedName>
    <definedName name="Z_9CA44E70_650F_49CD_967F_298619682CA2_.wvu.PrintArea" localSheetId="20" hidden="1">'Bid Form 2nd Envelope'!$A$1:$F$52</definedName>
    <definedName name="Z_9CA44E70_650F_49CD_967F_298619682CA2_.wvu.PrintArea" localSheetId="1" hidden="1">Cover!$B$1:$E$15</definedName>
    <definedName name="Z_9CA44E70_650F_49CD_967F_298619682CA2_.wvu.PrintArea" localSheetId="16" hidden="1">Discount!$A$2:$G$41</definedName>
    <definedName name="Z_9CA44E70_650F_49CD_967F_298619682CA2_.wvu.PrintArea" localSheetId="18" hidden="1">'Entry Tax'!$A$1:$E$16</definedName>
    <definedName name="Z_9CA44E70_650F_49CD_967F_298619682CA2_.wvu.PrintArea" localSheetId="3" hidden="1">'Names of Bidder'!$B$1:$D$22</definedName>
    <definedName name="Z_9CA44E70_650F_49CD_967F_298619682CA2_.wvu.PrintArea" localSheetId="17" hidden="1">Octroi!$A$1:$E$16</definedName>
    <definedName name="Z_9CA44E70_650F_49CD_967F_298619682CA2_.wvu.PrintArea" localSheetId="19" hidden="1">'Other Taxes &amp; Duties'!$A$1:$F$16</definedName>
    <definedName name="Z_9CA44E70_650F_49CD_967F_298619682CA2_.wvu.PrintArea" localSheetId="21" hidden="1">'Q &amp; C'!$A$1:$F$43</definedName>
    <definedName name="Z_9CA44E70_650F_49CD_967F_298619682CA2_.wvu.PrintArea" localSheetId="4" hidden="1">'Sch-1 Dis'!$A$1:$H$32</definedName>
    <definedName name="Z_9CA44E70_650F_49CD_967F_298619682CA2_.wvu.PrintArea" localSheetId="6" hidden="1">'Sch-1A (Civil Works) '!$A$1:$M$143</definedName>
    <definedName name="Z_9CA44E70_650F_49CD_967F_298619682CA2_.wvu.PrintArea" localSheetId="7" hidden="1">'Sch-1B (Plumbing Works)'!$A$1:$M$170</definedName>
    <definedName name="Z_9CA44E70_650F_49CD_967F_298619682CA2_.wvu.PrintArea" localSheetId="8" hidden="1">'Sch-1C (Electrical Works)'!$A$1:$M$260</definedName>
    <definedName name="Z_9CA44E70_650F_49CD_967F_298619682CA2_.wvu.PrintArea" localSheetId="9" hidden="1">'Sch-1D (FIRE FIGHTING WORKS)'!$A$1:$M$81</definedName>
    <definedName name="Z_9CA44E70_650F_49CD_967F_298619682CA2_.wvu.PrintArea" localSheetId="10" hidden="1">'Sch-1E (HVAC)'!$A$1:$M$210</definedName>
    <definedName name="Z_9CA44E70_650F_49CD_967F_298619682CA2_.wvu.PrintArea" localSheetId="11" hidden="1">'Sch-2 '!$A$1:$E$24</definedName>
    <definedName name="Z_9CA44E70_650F_49CD_967F_298619682CA2_.wvu.PrintArea" localSheetId="5" hidden="1">'Sch-2 Dis'!$A$1:$G$24</definedName>
    <definedName name="Z_9CA44E70_650F_49CD_967F_298619682CA2_.wvu.PrintArea" localSheetId="13" hidden="1">'Sch-3'!$A$1:$D$29</definedName>
    <definedName name="Z_9CA44E70_650F_49CD_967F_298619682CA2_.wvu.PrintArea" localSheetId="12" hidden="1">'Sch-4 Dis'!$A$1:$E$44</definedName>
    <definedName name="Z_9CA44E70_650F_49CD_967F_298619682CA2_.wvu.PrintArea" localSheetId="14" hidden="1">'Sch-5 After Discount'!$A$1:$D$32</definedName>
    <definedName name="Z_9CA44E70_650F_49CD_967F_298619682CA2_.wvu.PrintArea" localSheetId="15" hidden="1">'Sch-6 Dis'!$A$1:$F$28</definedName>
    <definedName name="Z_9CA44E70_650F_49CD_967F_298619682CA2_.wvu.PrintArea" localSheetId="22" hidden="1">'T &amp; D'!$A$1:$E$12</definedName>
    <definedName name="Z_9CA44E70_650F_49CD_967F_298619682CA2_.wvu.PrintTitles" localSheetId="4" hidden="1">'Sch-1 Dis'!$15:$17</definedName>
    <definedName name="Z_9CA44E70_650F_49CD_967F_298619682CA2_.wvu.PrintTitles" localSheetId="6" hidden="1">'Sch-1A (Civil Works) '!$14:$143</definedName>
    <definedName name="Z_9CA44E70_650F_49CD_967F_298619682CA2_.wvu.PrintTitles" localSheetId="7" hidden="1">'Sch-1B (Plumbing Works)'!$14:$170</definedName>
    <definedName name="Z_9CA44E70_650F_49CD_967F_298619682CA2_.wvu.PrintTitles" localSheetId="8" hidden="1">'Sch-1C (Electrical Works)'!$14:$260</definedName>
    <definedName name="Z_9CA44E70_650F_49CD_967F_298619682CA2_.wvu.PrintTitles" localSheetId="9" hidden="1">'Sch-1D (FIRE FIGHTING WORKS)'!$14:$81</definedName>
    <definedName name="Z_9CA44E70_650F_49CD_967F_298619682CA2_.wvu.PrintTitles" localSheetId="10" hidden="1">'Sch-1E (HVAC)'!$14:$210</definedName>
    <definedName name="Z_9CA44E70_650F_49CD_967F_298619682CA2_.wvu.PrintTitles" localSheetId="11" hidden="1">'Sch-2 '!$3:$13</definedName>
    <definedName name="Z_9CA44E70_650F_49CD_967F_298619682CA2_.wvu.PrintTitles" localSheetId="5" hidden="1">'Sch-2 Dis'!$13:$15</definedName>
    <definedName name="Z_9CA44E70_650F_49CD_967F_298619682CA2_.wvu.PrintTitles" localSheetId="13" hidden="1">'Sch-3'!$3:$13</definedName>
    <definedName name="Z_9CA44E70_650F_49CD_967F_298619682CA2_.wvu.PrintTitles" localSheetId="12" hidden="1">'Sch-4 Dis'!$3:$13</definedName>
    <definedName name="Z_9CA44E70_650F_49CD_967F_298619682CA2_.wvu.PrintTitles" localSheetId="14" hidden="1">'Sch-5 After Discount'!$3:$13</definedName>
    <definedName name="Z_9CA44E70_650F_49CD_967F_298619682CA2_.wvu.PrintTitles" localSheetId="15" hidden="1">'Sch-6 Dis'!$14:$14</definedName>
    <definedName name="Z_9CA44E70_650F_49CD_967F_298619682CA2_.wvu.Rows" localSheetId="0" hidden="1">'Basic Data'!$11:$12</definedName>
    <definedName name="Z_9CA44E70_650F_49CD_967F_298619682CA2_.wvu.Rows" localSheetId="20" hidden="1">'Bid Form 2nd Envelope'!$23:$23</definedName>
    <definedName name="Z_9CA44E70_650F_49CD_967F_298619682CA2_.wvu.Rows" localSheetId="1" hidden="1">Cover!$7:$7,Cover!$10:$10</definedName>
    <definedName name="Z_9CA44E70_650F_49CD_967F_298619682CA2_.wvu.Rows" localSheetId="16" hidden="1">Discount!$19:$19,Discount!$21:$21,Discount!$25:$25,Discount!$27:$27,Discount!$30:$31</definedName>
    <definedName name="Z_B0EE7D76_5806_4718_BDAD_3A3EA691E5E4_.wvu.Cols" localSheetId="16" hidden="1">Discount!$I:$P</definedName>
    <definedName name="Z_B0EE7D76_5806_4718_BDAD_3A3EA691E5E4_.wvu.Cols" localSheetId="4" hidden="1">'Sch-1 Dis'!$K:$K</definedName>
    <definedName name="Z_B0EE7D76_5806_4718_BDAD_3A3EA691E5E4_.wvu.PrintArea" localSheetId="20" hidden="1">'Bid Form 2nd Envelope'!$A$1:$F$54</definedName>
    <definedName name="Z_B0EE7D76_5806_4718_BDAD_3A3EA691E5E4_.wvu.PrintArea" localSheetId="1" hidden="1">Cover!$B$1:$E$15</definedName>
    <definedName name="Z_B0EE7D76_5806_4718_BDAD_3A3EA691E5E4_.wvu.PrintArea" localSheetId="16" hidden="1">Discount!$A$2:$G$41</definedName>
    <definedName name="Z_B0EE7D76_5806_4718_BDAD_3A3EA691E5E4_.wvu.PrintArea" localSheetId="18" hidden="1">'Entry Tax'!$A$1:$E$16</definedName>
    <definedName name="Z_B0EE7D76_5806_4718_BDAD_3A3EA691E5E4_.wvu.PrintArea" localSheetId="3" hidden="1">'Names of Bidder'!$B$1:$E$20</definedName>
    <definedName name="Z_B0EE7D76_5806_4718_BDAD_3A3EA691E5E4_.wvu.PrintArea" localSheetId="17" hidden="1">Octroi!$A$1:$E$16</definedName>
    <definedName name="Z_B0EE7D76_5806_4718_BDAD_3A3EA691E5E4_.wvu.PrintArea" localSheetId="19" hidden="1">'Other Taxes &amp; Duties'!$A$1:$F$16</definedName>
    <definedName name="Z_B0EE7D76_5806_4718_BDAD_3A3EA691E5E4_.wvu.PrintArea" localSheetId="4" hidden="1">'Sch-1 Dis'!$A$1:$H$32</definedName>
    <definedName name="Z_B0EE7D76_5806_4718_BDAD_3A3EA691E5E4_.wvu.PrintArea" localSheetId="6" hidden="1">'Sch-1A (Civil Works) '!$A$1:$M$143</definedName>
    <definedName name="Z_B0EE7D76_5806_4718_BDAD_3A3EA691E5E4_.wvu.PrintArea" localSheetId="7" hidden="1">'Sch-1B (Plumbing Works)'!$A$1:$M$170</definedName>
    <definedName name="Z_B0EE7D76_5806_4718_BDAD_3A3EA691E5E4_.wvu.PrintArea" localSheetId="8" hidden="1">'Sch-1C (Electrical Works)'!$A$1:$M$260</definedName>
    <definedName name="Z_B0EE7D76_5806_4718_BDAD_3A3EA691E5E4_.wvu.PrintArea" localSheetId="9" hidden="1">'Sch-1D (FIRE FIGHTING WORKS)'!$A$1:$M$81</definedName>
    <definedName name="Z_B0EE7D76_5806_4718_BDAD_3A3EA691E5E4_.wvu.PrintArea" localSheetId="10" hidden="1">'Sch-1E (HVAC)'!$A$1:$M$210</definedName>
    <definedName name="Z_B0EE7D76_5806_4718_BDAD_3A3EA691E5E4_.wvu.PrintArea" localSheetId="11" hidden="1">'Sch-2 '!$A$1:$E$24</definedName>
    <definedName name="Z_B0EE7D76_5806_4718_BDAD_3A3EA691E5E4_.wvu.PrintArea" localSheetId="5" hidden="1">'Sch-2 Dis'!$A$1:$G$24</definedName>
    <definedName name="Z_B0EE7D76_5806_4718_BDAD_3A3EA691E5E4_.wvu.PrintArea" localSheetId="13" hidden="1">'Sch-3'!$A$1:$D$29</definedName>
    <definedName name="Z_B0EE7D76_5806_4718_BDAD_3A3EA691E5E4_.wvu.PrintArea" localSheetId="12" hidden="1">'Sch-4 Dis'!$A$1:$E$44</definedName>
    <definedName name="Z_B0EE7D76_5806_4718_BDAD_3A3EA691E5E4_.wvu.PrintArea" localSheetId="14" hidden="1">'Sch-5 After Discount'!$A$1:$D$32</definedName>
    <definedName name="Z_B0EE7D76_5806_4718_BDAD_3A3EA691E5E4_.wvu.PrintArea" localSheetId="15" hidden="1">'Sch-6 Dis'!$A$1:$F$28</definedName>
    <definedName name="Z_B0EE7D76_5806_4718_BDAD_3A3EA691E5E4_.wvu.PrintTitles" localSheetId="4" hidden="1">'Sch-1 Dis'!$15:$17</definedName>
    <definedName name="Z_B0EE7D76_5806_4718_BDAD_3A3EA691E5E4_.wvu.PrintTitles" localSheetId="6" hidden="1">'Sch-1A (Civil Works) '!$14:$143</definedName>
    <definedName name="Z_B0EE7D76_5806_4718_BDAD_3A3EA691E5E4_.wvu.PrintTitles" localSheetId="7" hidden="1">'Sch-1B (Plumbing Works)'!$14:$170</definedName>
    <definedName name="Z_B0EE7D76_5806_4718_BDAD_3A3EA691E5E4_.wvu.PrintTitles" localSheetId="8" hidden="1">'Sch-1C (Electrical Works)'!$14:$260</definedName>
    <definedName name="Z_B0EE7D76_5806_4718_BDAD_3A3EA691E5E4_.wvu.PrintTitles" localSheetId="9" hidden="1">'Sch-1D (FIRE FIGHTING WORKS)'!$14:$81</definedName>
    <definedName name="Z_B0EE7D76_5806_4718_BDAD_3A3EA691E5E4_.wvu.PrintTitles" localSheetId="10" hidden="1">'Sch-1E (HVAC)'!$14:$210</definedName>
    <definedName name="Z_B0EE7D76_5806_4718_BDAD_3A3EA691E5E4_.wvu.PrintTitles" localSheetId="11" hidden="1">'Sch-2 '!$3:$13</definedName>
    <definedName name="Z_B0EE7D76_5806_4718_BDAD_3A3EA691E5E4_.wvu.PrintTitles" localSheetId="5" hidden="1">'Sch-2 Dis'!$13:$15</definedName>
    <definedName name="Z_B0EE7D76_5806_4718_BDAD_3A3EA691E5E4_.wvu.PrintTitles" localSheetId="13" hidden="1">'Sch-3'!$3:$13</definedName>
    <definedName name="Z_B0EE7D76_5806_4718_BDAD_3A3EA691E5E4_.wvu.PrintTitles" localSheetId="12" hidden="1">'Sch-4 Dis'!$3:$13</definedName>
    <definedName name="Z_B0EE7D76_5806_4718_BDAD_3A3EA691E5E4_.wvu.PrintTitles" localSheetId="14" hidden="1">'Sch-5 After Discount'!$3:$13</definedName>
    <definedName name="Z_B0EE7D76_5806_4718_BDAD_3A3EA691E5E4_.wvu.PrintTitles" localSheetId="15" hidden="1">'Sch-6 Dis'!$14:$14</definedName>
    <definedName name="Z_B0EE7D76_5806_4718_BDAD_3A3EA691E5E4_.wvu.Rows" localSheetId="0" hidden="1">'Basic Data'!$11:$12</definedName>
    <definedName name="Z_B0EE7D76_5806_4718_BDAD_3A3EA691E5E4_.wvu.Rows" localSheetId="20" hidden="1">'Bid Form 2nd Envelope'!$23:$23</definedName>
    <definedName name="Z_B0EE7D76_5806_4718_BDAD_3A3EA691E5E4_.wvu.Rows" localSheetId="1" hidden="1">Cover!$7:$7,Cover!$10:$10</definedName>
    <definedName name="Z_B0EE7D76_5806_4718_BDAD_3A3EA691E5E4_.wvu.Rows" localSheetId="16" hidden="1">Discount!$21:$21,Discount!$27:$27</definedName>
    <definedName name="Z_B1277D53_29D6_4226_81E2_084FB62977B6_.wvu.Cols" localSheetId="16" hidden="1">Discount!$I:$P</definedName>
    <definedName name="Z_B1277D53_29D6_4226_81E2_084FB62977B6_.wvu.Cols" localSheetId="4" hidden="1">'Sch-1 Dis'!$K:$K</definedName>
    <definedName name="Z_B1277D53_29D6_4226_81E2_084FB62977B6_.wvu.PrintArea" localSheetId="20" hidden="1">'Bid Form 2nd Envelope'!$A$1:$F$52</definedName>
    <definedName name="Z_B1277D53_29D6_4226_81E2_084FB62977B6_.wvu.PrintArea" localSheetId="1" hidden="1">Cover!$B$1:$E$15</definedName>
    <definedName name="Z_B1277D53_29D6_4226_81E2_084FB62977B6_.wvu.PrintArea" localSheetId="16" hidden="1">Discount!$A$2:$G$41</definedName>
    <definedName name="Z_B1277D53_29D6_4226_81E2_084FB62977B6_.wvu.PrintArea" localSheetId="18" hidden="1">'Entry Tax'!$A$1:$E$16</definedName>
    <definedName name="Z_B1277D53_29D6_4226_81E2_084FB62977B6_.wvu.PrintArea" localSheetId="3" hidden="1">'Names of Bidder'!$B$1:$D$22</definedName>
    <definedName name="Z_B1277D53_29D6_4226_81E2_084FB62977B6_.wvu.PrintArea" localSheetId="17" hidden="1">Octroi!$A$1:$E$16</definedName>
    <definedName name="Z_B1277D53_29D6_4226_81E2_084FB62977B6_.wvu.PrintArea" localSheetId="19" hidden="1">'Other Taxes &amp; Duties'!$A$1:$F$16</definedName>
    <definedName name="Z_B1277D53_29D6_4226_81E2_084FB62977B6_.wvu.PrintArea" localSheetId="21" hidden="1">'Q &amp; C'!$A$1:$F$43</definedName>
    <definedName name="Z_B1277D53_29D6_4226_81E2_084FB62977B6_.wvu.PrintArea" localSheetId="4" hidden="1">'Sch-1 Dis'!$A$1:$H$32</definedName>
    <definedName name="Z_B1277D53_29D6_4226_81E2_084FB62977B6_.wvu.PrintArea" localSheetId="6" hidden="1">'Sch-1A (Civil Works) '!$A$1:$M$143</definedName>
    <definedName name="Z_B1277D53_29D6_4226_81E2_084FB62977B6_.wvu.PrintArea" localSheetId="7" hidden="1">'Sch-1B (Plumbing Works)'!$A$1:$M$170</definedName>
    <definedName name="Z_B1277D53_29D6_4226_81E2_084FB62977B6_.wvu.PrintArea" localSheetId="8" hidden="1">'Sch-1C (Electrical Works)'!$A$1:$M$260</definedName>
    <definedName name="Z_B1277D53_29D6_4226_81E2_084FB62977B6_.wvu.PrintArea" localSheetId="9" hidden="1">'Sch-1D (FIRE FIGHTING WORKS)'!$A$1:$M$81</definedName>
    <definedName name="Z_B1277D53_29D6_4226_81E2_084FB62977B6_.wvu.PrintArea" localSheetId="10" hidden="1">'Sch-1E (HVAC)'!$A$1:$M$210</definedName>
    <definedName name="Z_B1277D53_29D6_4226_81E2_084FB62977B6_.wvu.PrintArea" localSheetId="11" hidden="1">'Sch-2 '!$A$1:$E$24</definedName>
    <definedName name="Z_B1277D53_29D6_4226_81E2_084FB62977B6_.wvu.PrintArea" localSheetId="5" hidden="1">'Sch-2 Dis'!$A$1:$G$24</definedName>
    <definedName name="Z_B1277D53_29D6_4226_81E2_084FB62977B6_.wvu.PrintArea" localSheetId="13" hidden="1">'Sch-3'!$A$1:$D$29</definedName>
    <definedName name="Z_B1277D53_29D6_4226_81E2_084FB62977B6_.wvu.PrintArea" localSheetId="12" hidden="1">'Sch-4 Dis'!$A$1:$E$44</definedName>
    <definedName name="Z_B1277D53_29D6_4226_81E2_084FB62977B6_.wvu.PrintArea" localSheetId="14" hidden="1">'Sch-5 After Discount'!$A$1:$D$32</definedName>
    <definedName name="Z_B1277D53_29D6_4226_81E2_084FB62977B6_.wvu.PrintArea" localSheetId="15" hidden="1">'Sch-6 Dis'!$A$1:$F$28</definedName>
    <definedName name="Z_B1277D53_29D6_4226_81E2_084FB62977B6_.wvu.PrintArea" localSheetId="22" hidden="1">'T &amp; D'!$A$1:$E$12</definedName>
    <definedName name="Z_B1277D53_29D6_4226_81E2_084FB62977B6_.wvu.PrintTitles" localSheetId="4" hidden="1">'Sch-1 Dis'!$15:$17</definedName>
    <definedName name="Z_B1277D53_29D6_4226_81E2_084FB62977B6_.wvu.PrintTitles" localSheetId="6" hidden="1">'Sch-1A (Civil Works) '!$14:$143</definedName>
    <definedName name="Z_B1277D53_29D6_4226_81E2_084FB62977B6_.wvu.PrintTitles" localSheetId="7" hidden="1">'Sch-1B (Plumbing Works)'!$14:$170</definedName>
    <definedName name="Z_B1277D53_29D6_4226_81E2_084FB62977B6_.wvu.PrintTitles" localSheetId="8" hidden="1">'Sch-1C (Electrical Works)'!$14:$260</definedName>
    <definedName name="Z_B1277D53_29D6_4226_81E2_084FB62977B6_.wvu.PrintTitles" localSheetId="9" hidden="1">'Sch-1D (FIRE FIGHTING WORKS)'!$14:$81</definedName>
    <definedName name="Z_B1277D53_29D6_4226_81E2_084FB62977B6_.wvu.PrintTitles" localSheetId="10" hidden="1">'Sch-1E (HVAC)'!$14:$210</definedName>
    <definedName name="Z_B1277D53_29D6_4226_81E2_084FB62977B6_.wvu.PrintTitles" localSheetId="11" hidden="1">'Sch-2 '!$3:$13</definedName>
    <definedName name="Z_B1277D53_29D6_4226_81E2_084FB62977B6_.wvu.PrintTitles" localSheetId="5" hidden="1">'Sch-2 Dis'!$13:$15</definedName>
    <definedName name="Z_B1277D53_29D6_4226_81E2_084FB62977B6_.wvu.PrintTitles" localSheetId="13" hidden="1">'Sch-3'!$3:$13</definedName>
    <definedName name="Z_B1277D53_29D6_4226_81E2_084FB62977B6_.wvu.PrintTitles" localSheetId="12" hidden="1">'Sch-4 Dis'!$3:$13</definedName>
    <definedName name="Z_B1277D53_29D6_4226_81E2_084FB62977B6_.wvu.PrintTitles" localSheetId="14" hidden="1">'Sch-5 After Discount'!$3:$13</definedName>
    <definedName name="Z_B1277D53_29D6_4226_81E2_084FB62977B6_.wvu.PrintTitles" localSheetId="15" hidden="1">'Sch-6 Dis'!$14:$14</definedName>
    <definedName name="Z_B1277D53_29D6_4226_81E2_084FB62977B6_.wvu.Rows" localSheetId="0" hidden="1">'Basic Data'!$11:$12</definedName>
    <definedName name="Z_B1277D53_29D6_4226_81E2_084FB62977B6_.wvu.Rows" localSheetId="20" hidden="1">'Bid Form 2nd Envelope'!$23:$23</definedName>
    <definedName name="Z_B1277D53_29D6_4226_81E2_084FB62977B6_.wvu.Rows" localSheetId="1" hidden="1">Cover!$7:$7,Cover!$10:$10</definedName>
    <definedName name="Z_B1277D53_29D6_4226_81E2_084FB62977B6_.wvu.Rows" localSheetId="16" hidden="1">Discount!$21:$21,Discount!$27:$27</definedName>
    <definedName name="Z_C39F923C_6CD3_45D8_86F8_6C4D806DDD7E_.wvu.Cols" localSheetId="16" hidden="1">Discount!$I:$P</definedName>
    <definedName name="Z_C39F923C_6CD3_45D8_86F8_6C4D806DDD7E_.wvu.Cols" localSheetId="4" hidden="1">'Sch-1 Dis'!$K:$K</definedName>
    <definedName name="Z_C39F923C_6CD3_45D8_86F8_6C4D806DDD7E_.wvu.PrintArea" localSheetId="20" hidden="1">'Bid Form 2nd Envelope'!$A$1:$F$52</definedName>
    <definedName name="Z_C39F923C_6CD3_45D8_86F8_6C4D806DDD7E_.wvu.PrintArea" localSheetId="1" hidden="1">Cover!$B$1:$E$15</definedName>
    <definedName name="Z_C39F923C_6CD3_45D8_86F8_6C4D806DDD7E_.wvu.PrintArea" localSheetId="16" hidden="1">Discount!$A$2:$G$41</definedName>
    <definedName name="Z_C39F923C_6CD3_45D8_86F8_6C4D806DDD7E_.wvu.PrintArea" localSheetId="18" hidden="1">'Entry Tax'!$A$1:$E$16</definedName>
    <definedName name="Z_C39F923C_6CD3_45D8_86F8_6C4D806DDD7E_.wvu.PrintArea" localSheetId="3" hidden="1">'Names of Bidder'!$B$1:$D$22</definedName>
    <definedName name="Z_C39F923C_6CD3_45D8_86F8_6C4D806DDD7E_.wvu.PrintArea" localSheetId="17" hidden="1">Octroi!$A$1:$E$16</definedName>
    <definedName name="Z_C39F923C_6CD3_45D8_86F8_6C4D806DDD7E_.wvu.PrintArea" localSheetId="19" hidden="1">'Other Taxes &amp; Duties'!$A$1:$F$16</definedName>
    <definedName name="Z_C39F923C_6CD3_45D8_86F8_6C4D806DDD7E_.wvu.PrintArea" localSheetId="21" hidden="1">'Q &amp; C'!$A$1:$F$43</definedName>
    <definedName name="Z_C39F923C_6CD3_45D8_86F8_6C4D806DDD7E_.wvu.PrintArea" localSheetId="4" hidden="1">'Sch-1 Dis'!$A$1:$H$32</definedName>
    <definedName name="Z_C39F923C_6CD3_45D8_86F8_6C4D806DDD7E_.wvu.PrintArea" localSheetId="6" hidden="1">'Sch-1A (Civil Works) '!$A$1:$M$143</definedName>
    <definedName name="Z_C39F923C_6CD3_45D8_86F8_6C4D806DDD7E_.wvu.PrintArea" localSheetId="7" hidden="1">'Sch-1B (Plumbing Works)'!$A$1:$M$170</definedName>
    <definedName name="Z_C39F923C_6CD3_45D8_86F8_6C4D806DDD7E_.wvu.PrintArea" localSheetId="8" hidden="1">'Sch-1C (Electrical Works)'!$A$1:$M$260</definedName>
    <definedName name="Z_C39F923C_6CD3_45D8_86F8_6C4D806DDD7E_.wvu.PrintArea" localSheetId="9" hidden="1">'Sch-1D (FIRE FIGHTING WORKS)'!$A$1:$M$81</definedName>
    <definedName name="Z_C39F923C_6CD3_45D8_86F8_6C4D806DDD7E_.wvu.PrintArea" localSheetId="10" hidden="1">'Sch-1E (HVAC)'!$A$1:$M$210</definedName>
    <definedName name="Z_C39F923C_6CD3_45D8_86F8_6C4D806DDD7E_.wvu.PrintArea" localSheetId="11" hidden="1">'Sch-2 '!$A$1:$E$24</definedName>
    <definedName name="Z_C39F923C_6CD3_45D8_86F8_6C4D806DDD7E_.wvu.PrintArea" localSheetId="5" hidden="1">'Sch-2 Dis'!$A$1:$G$24</definedName>
    <definedName name="Z_C39F923C_6CD3_45D8_86F8_6C4D806DDD7E_.wvu.PrintArea" localSheetId="13" hidden="1">'Sch-3'!$A$1:$D$29</definedName>
    <definedName name="Z_C39F923C_6CD3_45D8_86F8_6C4D806DDD7E_.wvu.PrintArea" localSheetId="12" hidden="1">'Sch-4 Dis'!$A$1:$E$44</definedName>
    <definedName name="Z_C39F923C_6CD3_45D8_86F8_6C4D806DDD7E_.wvu.PrintArea" localSheetId="14" hidden="1">'Sch-5 After Discount'!$A$1:$D$32</definedName>
    <definedName name="Z_C39F923C_6CD3_45D8_86F8_6C4D806DDD7E_.wvu.PrintArea" localSheetId="15" hidden="1">'Sch-6 Dis'!$A$1:$F$28</definedName>
    <definedName name="Z_C39F923C_6CD3_45D8_86F8_6C4D806DDD7E_.wvu.PrintArea" localSheetId="22" hidden="1">'T &amp; D'!$A$1:$E$12</definedName>
    <definedName name="Z_C39F923C_6CD3_45D8_86F8_6C4D806DDD7E_.wvu.PrintTitles" localSheetId="4" hidden="1">'Sch-1 Dis'!$15:$17</definedName>
    <definedName name="Z_C39F923C_6CD3_45D8_86F8_6C4D806DDD7E_.wvu.PrintTitles" localSheetId="6" hidden="1">'Sch-1A (Civil Works) '!$14:$143</definedName>
    <definedName name="Z_C39F923C_6CD3_45D8_86F8_6C4D806DDD7E_.wvu.PrintTitles" localSheetId="7" hidden="1">'Sch-1B (Plumbing Works)'!$14:$170</definedName>
    <definedName name="Z_C39F923C_6CD3_45D8_86F8_6C4D806DDD7E_.wvu.PrintTitles" localSheetId="8" hidden="1">'Sch-1C (Electrical Works)'!$14:$260</definedName>
    <definedName name="Z_C39F923C_6CD3_45D8_86F8_6C4D806DDD7E_.wvu.PrintTitles" localSheetId="9" hidden="1">'Sch-1D (FIRE FIGHTING WORKS)'!$14:$81</definedName>
    <definedName name="Z_C39F923C_6CD3_45D8_86F8_6C4D806DDD7E_.wvu.PrintTitles" localSheetId="10" hidden="1">'Sch-1E (HVAC)'!$14:$210</definedName>
    <definedName name="Z_C39F923C_6CD3_45D8_86F8_6C4D806DDD7E_.wvu.PrintTitles" localSheetId="11" hidden="1">'Sch-2 '!$3:$13</definedName>
    <definedName name="Z_C39F923C_6CD3_45D8_86F8_6C4D806DDD7E_.wvu.PrintTitles" localSheetId="5" hidden="1">'Sch-2 Dis'!$13:$15</definedName>
    <definedName name="Z_C39F923C_6CD3_45D8_86F8_6C4D806DDD7E_.wvu.PrintTitles" localSheetId="13" hidden="1">'Sch-3'!$3:$13</definedName>
    <definedName name="Z_C39F923C_6CD3_45D8_86F8_6C4D806DDD7E_.wvu.PrintTitles" localSheetId="12" hidden="1">'Sch-4 Dis'!$3:$13</definedName>
    <definedName name="Z_C39F923C_6CD3_45D8_86F8_6C4D806DDD7E_.wvu.PrintTitles" localSheetId="14" hidden="1">'Sch-5 After Discount'!$3:$13</definedName>
    <definedName name="Z_C39F923C_6CD3_45D8_86F8_6C4D806DDD7E_.wvu.PrintTitles" localSheetId="15" hidden="1">'Sch-6 Dis'!$14:$14</definedName>
    <definedName name="Z_C39F923C_6CD3_45D8_86F8_6C4D806DDD7E_.wvu.Rows" localSheetId="0" hidden="1">'Basic Data'!$11:$12</definedName>
    <definedName name="Z_C39F923C_6CD3_45D8_86F8_6C4D806DDD7E_.wvu.Rows" localSheetId="20" hidden="1">'Bid Form 2nd Envelope'!$23:$23</definedName>
    <definedName name="Z_C39F923C_6CD3_45D8_86F8_6C4D806DDD7E_.wvu.Rows" localSheetId="1" hidden="1">Cover!$7:$7,Cover!$10:$10</definedName>
    <definedName name="Z_C39F923C_6CD3_45D8_86F8_6C4D806DDD7E_.wvu.Rows" localSheetId="16" hidden="1">Discount!$21:$21,Discount!$27:$27</definedName>
    <definedName name="Z_E95B21C1_D936_4435_AF6F_90CF0B6A7506_.wvu.Cols" localSheetId="16" hidden="1">Discount!$I:$P</definedName>
    <definedName name="Z_E95B21C1_D936_4435_AF6F_90CF0B6A7506_.wvu.Cols" localSheetId="4" hidden="1">'Sch-1 Dis'!$K:$K</definedName>
    <definedName name="Z_E95B21C1_D936_4435_AF6F_90CF0B6A7506_.wvu.PrintArea" localSheetId="20" hidden="1">'Bid Form 2nd Envelope'!$A$1:$F$52</definedName>
    <definedName name="Z_E95B21C1_D936_4435_AF6F_90CF0B6A7506_.wvu.PrintArea" localSheetId="1" hidden="1">Cover!$B$1:$E$15</definedName>
    <definedName name="Z_E95B21C1_D936_4435_AF6F_90CF0B6A7506_.wvu.PrintArea" localSheetId="16" hidden="1">Discount!$A$2:$G$41</definedName>
    <definedName name="Z_E95B21C1_D936_4435_AF6F_90CF0B6A7506_.wvu.PrintArea" localSheetId="18" hidden="1">'Entry Tax'!$A$1:$E$16</definedName>
    <definedName name="Z_E95B21C1_D936_4435_AF6F_90CF0B6A7506_.wvu.PrintArea" localSheetId="3" hidden="1">'Names of Bidder'!$B$1:$D$22</definedName>
    <definedName name="Z_E95B21C1_D936_4435_AF6F_90CF0B6A7506_.wvu.PrintArea" localSheetId="17" hidden="1">Octroi!$A$1:$E$16</definedName>
    <definedName name="Z_E95B21C1_D936_4435_AF6F_90CF0B6A7506_.wvu.PrintArea" localSheetId="19" hidden="1">'Other Taxes &amp; Duties'!$A$1:$F$16</definedName>
    <definedName name="Z_E95B21C1_D936_4435_AF6F_90CF0B6A7506_.wvu.PrintArea" localSheetId="21" hidden="1">'Q &amp; C'!$A$1:$F$43</definedName>
    <definedName name="Z_E95B21C1_D936_4435_AF6F_90CF0B6A7506_.wvu.PrintArea" localSheetId="4" hidden="1">'Sch-1 Dis'!$A$1:$H$32</definedName>
    <definedName name="Z_E95B21C1_D936_4435_AF6F_90CF0B6A7506_.wvu.PrintArea" localSheetId="6" hidden="1">'Sch-1A (Civil Works) '!$A$1:$M$143</definedName>
    <definedName name="Z_E95B21C1_D936_4435_AF6F_90CF0B6A7506_.wvu.PrintArea" localSheetId="7" hidden="1">'Sch-1B (Plumbing Works)'!$A$1:$M$170</definedName>
    <definedName name="Z_E95B21C1_D936_4435_AF6F_90CF0B6A7506_.wvu.PrintArea" localSheetId="8" hidden="1">'Sch-1C (Electrical Works)'!$A$1:$M$260</definedName>
    <definedName name="Z_E95B21C1_D936_4435_AF6F_90CF0B6A7506_.wvu.PrintArea" localSheetId="9" hidden="1">'Sch-1D (FIRE FIGHTING WORKS)'!$A$1:$M$81</definedName>
    <definedName name="Z_E95B21C1_D936_4435_AF6F_90CF0B6A7506_.wvu.PrintArea" localSheetId="10" hidden="1">'Sch-1E (HVAC)'!$A$1:$M$210</definedName>
    <definedName name="Z_E95B21C1_D936_4435_AF6F_90CF0B6A7506_.wvu.PrintArea" localSheetId="11" hidden="1">'Sch-2 '!$A$1:$E$24</definedName>
    <definedName name="Z_E95B21C1_D936_4435_AF6F_90CF0B6A7506_.wvu.PrintArea" localSheetId="5" hidden="1">'Sch-2 Dis'!$A$1:$G$24</definedName>
    <definedName name="Z_E95B21C1_D936_4435_AF6F_90CF0B6A7506_.wvu.PrintArea" localSheetId="13" hidden="1">'Sch-3'!$A$1:$D$29</definedName>
    <definedName name="Z_E95B21C1_D936_4435_AF6F_90CF0B6A7506_.wvu.PrintArea" localSheetId="12" hidden="1">'Sch-4 Dis'!$A$1:$E$44</definedName>
    <definedName name="Z_E95B21C1_D936_4435_AF6F_90CF0B6A7506_.wvu.PrintArea" localSheetId="14" hidden="1">'Sch-5 After Discount'!$A$1:$D$32</definedName>
    <definedName name="Z_E95B21C1_D936_4435_AF6F_90CF0B6A7506_.wvu.PrintArea" localSheetId="15" hidden="1">'Sch-6 Dis'!$A$1:$F$28</definedName>
    <definedName name="Z_E95B21C1_D936_4435_AF6F_90CF0B6A7506_.wvu.PrintArea" localSheetId="22" hidden="1">'T &amp; D'!$A$1:$E$12</definedName>
    <definedName name="Z_E95B21C1_D936_4435_AF6F_90CF0B6A7506_.wvu.PrintTitles" localSheetId="4" hidden="1">'Sch-1 Dis'!$15:$17</definedName>
    <definedName name="Z_E95B21C1_D936_4435_AF6F_90CF0B6A7506_.wvu.PrintTitles" localSheetId="6" hidden="1">'Sch-1A (Civil Works) '!$14:$143</definedName>
    <definedName name="Z_E95B21C1_D936_4435_AF6F_90CF0B6A7506_.wvu.PrintTitles" localSheetId="7" hidden="1">'Sch-1B (Plumbing Works)'!$14:$170</definedName>
    <definedName name="Z_E95B21C1_D936_4435_AF6F_90CF0B6A7506_.wvu.PrintTitles" localSheetId="8" hidden="1">'Sch-1C (Electrical Works)'!$14:$260</definedName>
    <definedName name="Z_E95B21C1_D936_4435_AF6F_90CF0B6A7506_.wvu.PrintTitles" localSheetId="9" hidden="1">'Sch-1D (FIRE FIGHTING WORKS)'!$14:$81</definedName>
    <definedName name="Z_E95B21C1_D936_4435_AF6F_90CF0B6A7506_.wvu.PrintTitles" localSheetId="10" hidden="1">'Sch-1E (HVAC)'!$14:$210</definedName>
    <definedName name="Z_E95B21C1_D936_4435_AF6F_90CF0B6A7506_.wvu.PrintTitles" localSheetId="11" hidden="1">'Sch-2 '!$3:$13</definedName>
    <definedName name="Z_E95B21C1_D936_4435_AF6F_90CF0B6A7506_.wvu.PrintTitles" localSheetId="5" hidden="1">'Sch-2 Dis'!$13:$15</definedName>
    <definedName name="Z_E95B21C1_D936_4435_AF6F_90CF0B6A7506_.wvu.PrintTitles" localSheetId="13" hidden="1">'Sch-3'!$3:$13</definedName>
    <definedName name="Z_E95B21C1_D936_4435_AF6F_90CF0B6A7506_.wvu.PrintTitles" localSheetId="12" hidden="1">'Sch-4 Dis'!$3:$13</definedName>
    <definedName name="Z_E95B21C1_D936_4435_AF6F_90CF0B6A7506_.wvu.PrintTitles" localSheetId="14" hidden="1">'Sch-5 After Discount'!$3:$13</definedName>
    <definedName name="Z_E95B21C1_D936_4435_AF6F_90CF0B6A7506_.wvu.PrintTitles" localSheetId="15" hidden="1">'Sch-6 Dis'!$14:$14</definedName>
    <definedName name="Z_E95B21C1_D936_4435_AF6F_90CF0B6A7506_.wvu.Rows" localSheetId="0" hidden="1">'Basic Data'!$11:$12</definedName>
    <definedName name="Z_E95B21C1_D936_4435_AF6F_90CF0B6A7506_.wvu.Rows" localSheetId="20" hidden="1">'Bid Form 2nd Envelope'!$23:$23</definedName>
    <definedName name="Z_E95B21C1_D936_4435_AF6F_90CF0B6A7506_.wvu.Rows" localSheetId="1" hidden="1">Cover!$7:$7,Cover!$10:$10</definedName>
    <definedName name="Z_E95B21C1_D936_4435_AF6F_90CF0B6A7506_.wvu.Rows" localSheetId="16" hidden="1">Discount!$21:$21,Discount!$27:$27</definedName>
    <definedName name="Z_F51A1875_E3DE_4601_ADCE_E0FEEC04A5F8_.wvu.PrintArea" localSheetId="2" hidden="1">Instructions!$A$1:$C$49</definedName>
  </definedNames>
  <calcPr calcId="191029"/>
  <customWorkbookViews>
    <customWorkbookView name="65005 - Personal View" guid="{08A645C4-A23F-4400-B0CE-1685BC312A6F}" personalView="1" maximized="1" windowWidth="1362" windowHeight="543" tabRatio="875" activeSheetId="20" showComments="commNone"/>
    <customWorkbookView name="01487 - Personal View" guid="{E95B21C1-D936-4435-AF6F-90CF0B6A7506}" personalView="1" maximized="1" windowWidth="1362" windowHeight="509" activeSheetId="20" showComments="commNone"/>
    <customWorkbookView name="Ajay - Personal View" guid="{B0EE7D76-5806-4718-BDAD-3A3EA691E5E4}" personalView="1" maximized="1" xWindow="1" yWindow="1" windowWidth="1280" windowHeight="547" activeSheetId="12" showComments="commNone"/>
    <customWorkbookView name="00398 - Personal View" guid="{696D9240-6693-44E8-B9A4-2BFADD101EE2}" personalView="1" maximized="1" xWindow="1" yWindow="1" windowWidth="1366" windowHeight="538" activeSheetId="2" showComments="commNone"/>
    <customWorkbookView name="20074 - Personal View" guid="{4F65FF32-EC61-4022-A399-2986D7B6B8B3}" personalView="1" maximized="1" windowWidth="1020" windowHeight="568" activeSheetId="1" showComments="commNone"/>
    <customWorkbookView name="01209 - Personal View" guid="{58D82F59-8CF6-455F-B9F4-081499FDF243}" personalView="1" maximized="1" xWindow="1" yWindow="1" windowWidth="1366" windowHeight="538" activeSheetId="2" showComments="commIndAndComment"/>
    <customWorkbookView name="admin - Personal View" guid="{B1277D53-29D6-4226-81E2-084FB62977B6}" personalView="1" maximized="1" xWindow="1" yWindow="1" windowWidth="1024" windowHeight="538" activeSheetId="2" showComments="commNone"/>
    <customWorkbookView name="sanjoy das - Personal View" guid="{C39F923C-6CD3-45D8-86F8-6C4D806DDD7E}" personalView="1" maximized="1" xWindow="1" yWindow="1" windowWidth="1280" windowHeight="762" activeSheetId="16" showComments="commNone"/>
    <customWorkbookView name="20587 - Personal View" guid="{9CA44E70-650F-49CD-967F-298619682CA2}" personalView="1" maximized="1" xWindow="1" yWindow="1" windowWidth="1362" windowHeight="538" tabRatio="875" activeSheetId="2" showComments="commNone"/>
  </customWorkbookViews>
</workbook>
</file>

<file path=xl/calcChain.xml><?xml version="1.0" encoding="utf-8"?>
<calcChain xmlns="http://schemas.openxmlformats.org/spreadsheetml/2006/main">
  <c r="M203" i="43" l="1"/>
  <c r="L203" i="43"/>
  <c r="M74" i="32"/>
  <c r="L74" i="32"/>
  <c r="M253" i="29"/>
  <c r="L253" i="29"/>
  <c r="M163" i="30"/>
  <c r="L163" i="30"/>
  <c r="M19" i="29" l="1"/>
  <c r="L19" i="29" s="1"/>
  <c r="M201" i="43" l="1"/>
  <c r="L201" i="43" s="1"/>
  <c r="M200" i="43"/>
  <c r="L200" i="43" s="1"/>
  <c r="M197" i="43"/>
  <c r="L197" i="43" s="1"/>
  <c r="M196" i="43"/>
  <c r="L196" i="43" s="1"/>
  <c r="M195" i="43"/>
  <c r="L195" i="43" s="1"/>
  <c r="M194" i="43"/>
  <c r="L194" i="43" s="1"/>
  <c r="M190" i="43"/>
  <c r="L190" i="43" s="1"/>
  <c r="M185" i="43"/>
  <c r="L185" i="43" s="1"/>
  <c r="M184" i="43"/>
  <c r="L184" i="43"/>
  <c r="M178" i="43"/>
  <c r="L178" i="43" s="1"/>
  <c r="M175" i="43"/>
  <c r="L175" i="43" s="1"/>
  <c r="M173" i="43"/>
  <c r="L173" i="43" s="1"/>
  <c r="M171" i="43"/>
  <c r="L171" i="43" s="1"/>
  <c r="M168" i="43"/>
  <c r="L168" i="43" s="1"/>
  <c r="M167" i="43"/>
  <c r="L167" i="43" s="1"/>
  <c r="M164" i="43"/>
  <c r="L164" i="43" s="1"/>
  <c r="M161" i="43"/>
  <c r="L161" i="43" s="1"/>
  <c r="M160" i="43"/>
  <c r="L160" i="43" s="1"/>
  <c r="M157" i="43"/>
  <c r="L157" i="43" s="1"/>
  <c r="M156" i="43"/>
  <c r="L156" i="43" s="1"/>
  <c r="M151" i="43"/>
  <c r="L151" i="43" s="1"/>
  <c r="M148" i="43"/>
  <c r="L148" i="43" s="1"/>
  <c r="M147" i="43"/>
  <c r="L147" i="43" s="1"/>
  <c r="M142" i="43"/>
  <c r="L142" i="43" s="1"/>
  <c r="M141" i="43"/>
  <c r="L141" i="43" s="1"/>
  <c r="M140" i="43"/>
  <c r="L140" i="43" s="1"/>
  <c r="M137" i="43"/>
  <c r="L137" i="43" s="1"/>
  <c r="M136" i="43"/>
  <c r="L136" i="43" s="1"/>
  <c r="M135" i="43"/>
  <c r="L135" i="43" s="1"/>
  <c r="M134" i="43"/>
  <c r="L134" i="43" s="1"/>
  <c r="M130" i="43"/>
  <c r="L130" i="43" s="1"/>
  <c r="M129" i="43"/>
  <c r="L129" i="43" s="1"/>
  <c r="M128" i="43"/>
  <c r="L128" i="43" s="1"/>
  <c r="M127" i="43"/>
  <c r="L127" i="43" s="1"/>
  <c r="M120" i="43"/>
  <c r="L120" i="43" s="1"/>
  <c r="M119" i="43"/>
  <c r="L119" i="43" s="1"/>
  <c r="M118" i="43"/>
  <c r="L118" i="43" s="1"/>
  <c r="M117" i="43"/>
  <c r="L117" i="43" s="1"/>
  <c r="M114" i="43"/>
  <c r="L114" i="43" s="1"/>
  <c r="M113" i="43"/>
  <c r="L113" i="43" s="1"/>
  <c r="M112" i="43"/>
  <c r="L112" i="43" s="1"/>
  <c r="M111" i="43"/>
  <c r="L111" i="43" s="1"/>
  <c r="M110" i="43"/>
  <c r="L110" i="43" s="1"/>
  <c r="M109" i="43"/>
  <c r="L109" i="43"/>
  <c r="M108" i="43"/>
  <c r="L108" i="43" s="1"/>
  <c r="M107" i="43"/>
  <c r="L107" i="43" s="1"/>
  <c r="M106" i="43"/>
  <c r="L106" i="43" s="1"/>
  <c r="M105" i="43"/>
  <c r="L105" i="43" s="1"/>
  <c r="M104" i="43"/>
  <c r="L104" i="43" s="1"/>
  <c r="M103" i="43"/>
  <c r="L103" i="43" s="1"/>
  <c r="M96" i="43"/>
  <c r="L96" i="43" s="1"/>
  <c r="M91" i="43"/>
  <c r="L91" i="43" s="1"/>
  <c r="M90" i="43"/>
  <c r="L90" i="43" s="1"/>
  <c r="M87" i="43"/>
  <c r="L87" i="43" s="1"/>
  <c r="M83" i="43"/>
  <c r="L83" i="43" s="1"/>
  <c r="M82" i="43"/>
  <c r="L82" i="43" s="1"/>
  <c r="M75" i="43"/>
  <c r="L75" i="43" s="1"/>
  <c r="M74" i="43"/>
  <c r="L74" i="43" s="1"/>
  <c r="M69" i="43"/>
  <c r="L69" i="43" s="1"/>
  <c r="M67" i="43"/>
  <c r="L67" i="43" s="1"/>
  <c r="M52" i="43"/>
  <c r="L52" i="43" s="1"/>
  <c r="M49" i="43"/>
  <c r="L49" i="43" s="1"/>
  <c r="M47" i="43"/>
  <c r="L47" i="43" s="1"/>
  <c r="M45" i="43"/>
  <c r="L45" i="43" s="1"/>
  <c r="M44" i="43"/>
  <c r="L44" i="43" s="1"/>
  <c r="M43" i="43"/>
  <c r="L43" i="43" s="1"/>
  <c r="M38" i="43"/>
  <c r="L38" i="43" s="1"/>
  <c r="M37" i="43"/>
  <c r="L37" i="43" s="1"/>
  <c r="M29" i="43"/>
  <c r="L29" i="43" s="1"/>
  <c r="M28" i="43"/>
  <c r="L28" i="43" s="1"/>
  <c r="M27" i="43"/>
  <c r="L27" i="43" s="1"/>
  <c r="M209" i="43"/>
  <c r="D209" i="43"/>
  <c r="M208" i="43"/>
  <c r="D208" i="43"/>
  <c r="AE203" i="43"/>
  <c r="D11" i="43"/>
  <c r="C11" i="43"/>
  <c r="D10" i="43"/>
  <c r="C10" i="43"/>
  <c r="D9" i="43"/>
  <c r="C9" i="43"/>
  <c r="D8" i="43"/>
  <c r="C8" i="43"/>
  <c r="A7" i="43"/>
  <c r="M73" i="32"/>
  <c r="L73" i="32" s="1"/>
  <c r="M72" i="32"/>
  <c r="L72" i="32" s="1"/>
  <c r="M71" i="32"/>
  <c r="L71" i="32" s="1"/>
  <c r="M66" i="32"/>
  <c r="L66" i="32" s="1"/>
  <c r="M65" i="32"/>
  <c r="L65" i="32" s="1"/>
  <c r="M64" i="32"/>
  <c r="L64" i="32" s="1"/>
  <c r="M63" i="32"/>
  <c r="L63" i="32" s="1"/>
  <c r="M62" i="32"/>
  <c r="L62" i="32" s="1"/>
  <c r="M60" i="32"/>
  <c r="L60" i="32" s="1"/>
  <c r="M55" i="32"/>
  <c r="L55" i="32" s="1"/>
  <c r="M53" i="32"/>
  <c r="L53" i="32" s="1"/>
  <c r="M51" i="32"/>
  <c r="L51" i="32" s="1"/>
  <c r="M49" i="32"/>
  <c r="L49" i="32" s="1"/>
  <c r="M47" i="32"/>
  <c r="L47" i="32" s="1"/>
  <c r="M43" i="32"/>
  <c r="L43" i="32" s="1"/>
  <c r="M42" i="32"/>
  <c r="L42" i="32" s="1"/>
  <c r="M40" i="32"/>
  <c r="L40" i="32" s="1"/>
  <c r="M39" i="32"/>
  <c r="L39" i="32" s="1"/>
  <c r="M38" i="32"/>
  <c r="L38" i="32" s="1"/>
  <c r="M37" i="32"/>
  <c r="L37" i="32" s="1"/>
  <c r="M35" i="32"/>
  <c r="L35" i="32" s="1"/>
  <c r="M33" i="32"/>
  <c r="L33" i="32" s="1"/>
  <c r="M23" i="32"/>
  <c r="L23" i="32" s="1"/>
  <c r="M251" i="29" l="1"/>
  <c r="L251" i="29" s="1"/>
  <c r="M239" i="29"/>
  <c r="L239" i="29" s="1"/>
  <c r="M219" i="29"/>
  <c r="L219" i="29" s="1"/>
  <c r="M206" i="29"/>
  <c r="L206" i="29" s="1"/>
  <c r="M205" i="29"/>
  <c r="L205" i="29" s="1"/>
  <c r="M204" i="29"/>
  <c r="L204" i="29" s="1"/>
  <c r="M203" i="29"/>
  <c r="L203" i="29" s="1"/>
  <c r="M199" i="29"/>
  <c r="L199" i="29" s="1"/>
  <c r="M198" i="29"/>
  <c r="L198" i="29" s="1"/>
  <c r="M197" i="29"/>
  <c r="L197" i="29" s="1"/>
  <c r="M196" i="29"/>
  <c r="L196" i="29" s="1"/>
  <c r="M195" i="29"/>
  <c r="L195" i="29" s="1"/>
  <c r="M194" i="29"/>
  <c r="L194" i="29" s="1"/>
  <c r="M193" i="29"/>
  <c r="L193" i="29" s="1"/>
  <c r="M192" i="29"/>
  <c r="L192" i="29" s="1"/>
  <c r="M191" i="29"/>
  <c r="L191" i="29" s="1"/>
  <c r="M190" i="29"/>
  <c r="L190" i="29" s="1"/>
  <c r="M189" i="29"/>
  <c r="L189" i="29" s="1"/>
  <c r="M188" i="29"/>
  <c r="L188" i="29" s="1"/>
  <c r="M187" i="29"/>
  <c r="L187" i="29" s="1"/>
  <c r="M186" i="29"/>
  <c r="L186" i="29" s="1"/>
  <c r="M185" i="29"/>
  <c r="L185" i="29" s="1"/>
  <c r="M184" i="29"/>
  <c r="L184" i="29" s="1"/>
  <c r="M183" i="29"/>
  <c r="L183" i="29" s="1"/>
  <c r="M182" i="29"/>
  <c r="L182" i="29" s="1"/>
  <c r="M181" i="29"/>
  <c r="L181" i="29" s="1"/>
  <c r="M180" i="29"/>
  <c r="L180" i="29" s="1"/>
  <c r="M177" i="29"/>
  <c r="L177" i="29" s="1"/>
  <c r="M175" i="29"/>
  <c r="L175" i="29" s="1"/>
  <c r="M174" i="29"/>
  <c r="L174" i="29" s="1"/>
  <c r="M173" i="29"/>
  <c r="L173" i="29" s="1"/>
  <c r="M172" i="29"/>
  <c r="L172" i="29" s="1"/>
  <c r="M171" i="29"/>
  <c r="L171" i="29" s="1"/>
  <c r="M170" i="29"/>
  <c r="L170" i="29" s="1"/>
  <c r="M169" i="29"/>
  <c r="L169" i="29"/>
  <c r="M168" i="29"/>
  <c r="L168" i="29" s="1"/>
  <c r="M167" i="29"/>
  <c r="L167" i="29" s="1"/>
  <c r="M166" i="29"/>
  <c r="L166" i="29" s="1"/>
  <c r="M165" i="29"/>
  <c r="L165" i="29" s="1"/>
  <c r="M164" i="29"/>
  <c r="L164" i="29" s="1"/>
  <c r="M163" i="29"/>
  <c r="L163" i="29" s="1"/>
  <c r="M162" i="29"/>
  <c r="L162" i="29" s="1"/>
  <c r="M158" i="29"/>
  <c r="L158" i="29" s="1"/>
  <c r="M157" i="29"/>
  <c r="L157" i="29" s="1"/>
  <c r="M156" i="29"/>
  <c r="L156" i="29" s="1"/>
  <c r="M155" i="29"/>
  <c r="L155" i="29" s="1"/>
  <c r="M154" i="29"/>
  <c r="L154" i="29" s="1"/>
  <c r="M153" i="29"/>
  <c r="L153" i="29" s="1"/>
  <c r="M152" i="29"/>
  <c r="L152" i="29" s="1"/>
  <c r="M151" i="29"/>
  <c r="L151" i="29" s="1"/>
  <c r="M150" i="29"/>
  <c r="L150" i="29" s="1"/>
  <c r="M149" i="29"/>
  <c r="L149" i="29" s="1"/>
  <c r="M146" i="29"/>
  <c r="L146" i="29" s="1"/>
  <c r="M145" i="29"/>
  <c r="L145" i="29" s="1"/>
  <c r="M144" i="29"/>
  <c r="L144" i="29" s="1"/>
  <c r="M142" i="29"/>
  <c r="L142" i="29" s="1"/>
  <c r="M141" i="29"/>
  <c r="L141" i="29" s="1"/>
  <c r="M140" i="29"/>
  <c r="L140" i="29" s="1"/>
  <c r="M139" i="29"/>
  <c r="L139" i="29" s="1"/>
  <c r="M137" i="29"/>
  <c r="L137" i="29" s="1"/>
  <c r="M136" i="29"/>
  <c r="L136" i="29" s="1"/>
  <c r="M135" i="29"/>
  <c r="L135" i="29" s="1"/>
  <c r="M134" i="29"/>
  <c r="L134" i="29" s="1"/>
  <c r="M133" i="29"/>
  <c r="L133" i="29"/>
  <c r="M132" i="29"/>
  <c r="L132" i="29" s="1"/>
  <c r="M131" i="29"/>
  <c r="L131" i="29" s="1"/>
  <c r="M130" i="29"/>
  <c r="L130" i="29" s="1"/>
  <c r="M129" i="29"/>
  <c r="L129" i="29" s="1"/>
  <c r="M128" i="29"/>
  <c r="L128" i="29" s="1"/>
  <c r="M127" i="29"/>
  <c r="L127" i="29" s="1"/>
  <c r="M126" i="29"/>
  <c r="L126" i="29" s="1"/>
  <c r="M125" i="29"/>
  <c r="L125" i="29" s="1"/>
  <c r="M124" i="29"/>
  <c r="L124" i="29" s="1"/>
  <c r="M123" i="29"/>
  <c r="L123" i="29" s="1"/>
  <c r="M121" i="29"/>
  <c r="L121" i="29" s="1"/>
  <c r="M120" i="29"/>
  <c r="L120" i="29" s="1"/>
  <c r="M119" i="29"/>
  <c r="L119" i="29" s="1"/>
  <c r="M118" i="29"/>
  <c r="L118" i="29" s="1"/>
  <c r="M116" i="29"/>
  <c r="L116" i="29" s="1"/>
  <c r="M115" i="29"/>
  <c r="L115" i="29" s="1"/>
  <c r="M114" i="29"/>
  <c r="L114" i="29" s="1"/>
  <c r="M113" i="29"/>
  <c r="L113" i="29" s="1"/>
  <c r="M111" i="29"/>
  <c r="L111" i="29" s="1"/>
  <c r="M110" i="29"/>
  <c r="L110" i="29" s="1"/>
  <c r="M109" i="29"/>
  <c r="L109" i="29" s="1"/>
  <c r="M108" i="29"/>
  <c r="L108" i="29" s="1"/>
  <c r="M106" i="29"/>
  <c r="L106" i="29" s="1"/>
  <c r="M105" i="29"/>
  <c r="L105" i="29" s="1"/>
  <c r="M104" i="29"/>
  <c r="L104" i="29" s="1"/>
  <c r="M103" i="29"/>
  <c r="L103" i="29" s="1"/>
  <c r="M101" i="29"/>
  <c r="L101" i="29" s="1"/>
  <c r="M100" i="29"/>
  <c r="L100" i="29" s="1"/>
  <c r="M99" i="29"/>
  <c r="L99" i="29" s="1"/>
  <c r="M98" i="29"/>
  <c r="L98" i="29" s="1"/>
  <c r="M96" i="29"/>
  <c r="L96" i="29" s="1"/>
  <c r="M95" i="29"/>
  <c r="L95" i="29" s="1"/>
  <c r="M93" i="29"/>
  <c r="L93" i="29" s="1"/>
  <c r="M91" i="29"/>
  <c r="L91" i="29" s="1"/>
  <c r="M89" i="29"/>
  <c r="L89" i="29" s="1"/>
  <c r="M87" i="29"/>
  <c r="L87" i="29" s="1"/>
  <c r="M85" i="29"/>
  <c r="L85" i="29" s="1"/>
  <c r="M84" i="29"/>
  <c r="L84" i="29" s="1"/>
  <c r="M83" i="29"/>
  <c r="L83" i="29" s="1"/>
  <c r="M82" i="29"/>
  <c r="L82" i="29" s="1"/>
  <c r="M80" i="29"/>
  <c r="L80" i="29" s="1"/>
  <c r="M79" i="29"/>
  <c r="L79" i="29" s="1"/>
  <c r="M77" i="29"/>
  <c r="L77" i="29" s="1"/>
  <c r="M76" i="29"/>
  <c r="L76" i="29" s="1"/>
  <c r="M74" i="29"/>
  <c r="L74" i="29" s="1"/>
  <c r="M73" i="29"/>
  <c r="L73" i="29" s="1"/>
  <c r="M72" i="29"/>
  <c r="L72" i="29" s="1"/>
  <c r="M71" i="29"/>
  <c r="L71" i="29" s="1"/>
  <c r="M69" i="29"/>
  <c r="L69" i="29" s="1"/>
  <c r="M68" i="29"/>
  <c r="L68" i="29" s="1"/>
  <c r="M67" i="29"/>
  <c r="L67" i="29" s="1"/>
  <c r="M66" i="29"/>
  <c r="L66" i="29" s="1"/>
  <c r="M64" i="29"/>
  <c r="L64" i="29" s="1"/>
  <c r="M63" i="29"/>
  <c r="L63" i="29" s="1"/>
  <c r="M61" i="29"/>
  <c r="L61" i="29" s="1"/>
  <c r="M60" i="29"/>
  <c r="L60" i="29" s="1"/>
  <c r="M58" i="29"/>
  <c r="L58" i="29" s="1"/>
  <c r="M57" i="29"/>
  <c r="L57" i="29" s="1"/>
  <c r="M55" i="29"/>
  <c r="L55" i="29" s="1"/>
  <c r="M53" i="29"/>
  <c r="L53" i="29" s="1"/>
  <c r="M52" i="29"/>
  <c r="L52" i="29" s="1"/>
  <c r="M50" i="29"/>
  <c r="L50" i="29" s="1"/>
  <c r="M49" i="29"/>
  <c r="L49" i="29" s="1"/>
  <c r="M47" i="29"/>
  <c r="L47" i="29" s="1"/>
  <c r="M46" i="29"/>
  <c r="L46" i="29" s="1"/>
  <c r="M45" i="29"/>
  <c r="L45" i="29" s="1"/>
  <c r="M44" i="29"/>
  <c r="L44" i="29" s="1"/>
  <c r="M43" i="29"/>
  <c r="L43" i="29" s="1"/>
  <c r="M41" i="29"/>
  <c r="L41" i="29" s="1"/>
  <c r="M39" i="29"/>
  <c r="L39" i="29" s="1"/>
  <c r="M38" i="29"/>
  <c r="L38" i="29" s="1"/>
  <c r="M37" i="29"/>
  <c r="L37" i="29" s="1"/>
  <c r="M36" i="29"/>
  <c r="L36" i="29" s="1"/>
  <c r="M35" i="29"/>
  <c r="L35" i="29" s="1"/>
  <c r="M34" i="29"/>
  <c r="L34" i="29" s="1"/>
  <c r="M33" i="29"/>
  <c r="L33" i="29" s="1"/>
  <c r="M32" i="29"/>
  <c r="L32" i="29" s="1"/>
  <c r="M31" i="29"/>
  <c r="L31" i="29" s="1"/>
  <c r="M30" i="29"/>
  <c r="L30" i="29" s="1"/>
  <c r="M29" i="29"/>
  <c r="L29" i="29" s="1"/>
  <c r="M28" i="29"/>
  <c r="L28" i="29" s="1"/>
  <c r="M27" i="29"/>
  <c r="L27" i="29" s="1"/>
  <c r="M24" i="29"/>
  <c r="L24" i="29" s="1"/>
  <c r="M23" i="29"/>
  <c r="L23" i="29" s="1"/>
  <c r="M22" i="29"/>
  <c r="L22" i="29" s="1"/>
  <c r="M21" i="29"/>
  <c r="L21" i="29" s="1"/>
  <c r="M162" i="30" l="1"/>
  <c r="L162" i="30" s="1"/>
  <c r="M159" i="30"/>
  <c r="L159" i="30" s="1"/>
  <c r="M156" i="30"/>
  <c r="L156" i="30" s="1"/>
  <c r="M155" i="30"/>
  <c r="L155" i="30" s="1"/>
  <c r="M153" i="30"/>
  <c r="L153" i="30" s="1"/>
  <c r="M151" i="30"/>
  <c r="L151" i="30" s="1"/>
  <c r="M149" i="30"/>
  <c r="L149" i="30" s="1"/>
  <c r="M148" i="30"/>
  <c r="L148" i="30" s="1"/>
  <c r="M147" i="30"/>
  <c r="L147" i="30" s="1"/>
  <c r="M145" i="30"/>
  <c r="L145" i="30" s="1"/>
  <c r="M144" i="30"/>
  <c r="L144" i="30" s="1"/>
  <c r="M143" i="30"/>
  <c r="L143" i="30" s="1"/>
  <c r="M141" i="30"/>
  <c r="L141" i="30" s="1"/>
  <c r="M140" i="30"/>
  <c r="L140" i="30" s="1"/>
  <c r="M139" i="30"/>
  <c r="L139" i="30" s="1"/>
  <c r="M135" i="30"/>
  <c r="L135" i="30" s="1"/>
  <c r="M134" i="30"/>
  <c r="L134" i="30" s="1"/>
  <c r="M132" i="30"/>
  <c r="L132" i="30" s="1"/>
  <c r="M131" i="30"/>
  <c r="L131" i="30" s="1"/>
  <c r="M128" i="30"/>
  <c r="L128" i="30" s="1"/>
  <c r="M126" i="30"/>
  <c r="L126" i="30" s="1"/>
  <c r="M124" i="30"/>
  <c r="L124" i="30" s="1"/>
  <c r="M121" i="30"/>
  <c r="L121" i="30" s="1"/>
  <c r="M119" i="30"/>
  <c r="L119" i="30" s="1"/>
  <c r="M116" i="30"/>
  <c r="L116" i="30" s="1"/>
  <c r="M115" i="30"/>
  <c r="L115" i="30" s="1"/>
  <c r="M113" i="30"/>
  <c r="L113" i="30" s="1"/>
  <c r="M111" i="30"/>
  <c r="L111" i="30" s="1"/>
  <c r="M108" i="30"/>
  <c r="L108" i="30" s="1"/>
  <c r="M106" i="30"/>
  <c r="L106" i="30" s="1"/>
  <c r="M104" i="30"/>
  <c r="L104" i="30" s="1"/>
  <c r="M102" i="30"/>
  <c r="L102" i="30" s="1"/>
  <c r="M100" i="30"/>
  <c r="L100" i="30" s="1"/>
  <c r="M99" i="30"/>
  <c r="L99" i="30" s="1"/>
  <c r="M98" i="30"/>
  <c r="L98" i="30" s="1"/>
  <c r="M95" i="30"/>
  <c r="L95" i="30" s="1"/>
  <c r="M91" i="30"/>
  <c r="L91" i="30" s="1"/>
  <c r="M89" i="30"/>
  <c r="L89" i="30" s="1"/>
  <c r="M87" i="30"/>
  <c r="L87" i="30" s="1"/>
  <c r="M85" i="30"/>
  <c r="L85" i="30" s="1"/>
  <c r="M83" i="30"/>
  <c r="L83" i="30" s="1"/>
  <c r="M81" i="30"/>
  <c r="L81" i="30" s="1"/>
  <c r="M79" i="30"/>
  <c r="L79" i="30" s="1"/>
  <c r="M78" i="30"/>
  <c r="L78" i="30" s="1"/>
  <c r="M76" i="30"/>
  <c r="L76" i="30" s="1"/>
  <c r="M75" i="30"/>
  <c r="L75" i="30" s="1"/>
  <c r="M73" i="30"/>
  <c r="L73" i="30" s="1"/>
  <c r="M72" i="30"/>
  <c r="L72" i="30" s="1"/>
  <c r="M71" i="30"/>
  <c r="L71" i="30" s="1"/>
  <c r="M70" i="30"/>
  <c r="L70" i="30" s="1"/>
  <c r="M69" i="30"/>
  <c r="L69" i="30" s="1"/>
  <c r="M67" i="30"/>
  <c r="L67" i="30" s="1"/>
  <c r="M66" i="30"/>
  <c r="L66" i="30" s="1"/>
  <c r="M65" i="30"/>
  <c r="L65" i="30" s="1"/>
  <c r="M64" i="30"/>
  <c r="L64" i="30" s="1"/>
  <c r="M63" i="30"/>
  <c r="L63" i="30" s="1"/>
  <c r="M62" i="30"/>
  <c r="L62" i="30" s="1"/>
  <c r="M61" i="30"/>
  <c r="L61" i="30" s="1"/>
  <c r="M59" i="30"/>
  <c r="L59" i="30" s="1"/>
  <c r="M58" i="30"/>
  <c r="L58" i="30" s="1"/>
  <c r="M56" i="30"/>
  <c r="L56" i="30" s="1"/>
  <c r="M55" i="30"/>
  <c r="L55" i="30" s="1"/>
  <c r="M52" i="30"/>
  <c r="L52" i="30" s="1"/>
  <c r="M51" i="30"/>
  <c r="L51" i="30" s="1"/>
  <c r="M50" i="30"/>
  <c r="L50" i="30" s="1"/>
  <c r="M49" i="30"/>
  <c r="L49" i="30" s="1"/>
  <c r="M45" i="30"/>
  <c r="L45" i="30" s="1"/>
  <c r="M43" i="30"/>
  <c r="L43" i="30" s="1"/>
  <c r="M41" i="30"/>
  <c r="L41" i="30" s="1"/>
  <c r="M39" i="30"/>
  <c r="L39" i="30" s="1"/>
  <c r="M38" i="30"/>
  <c r="L38" i="30" s="1"/>
  <c r="M37" i="30"/>
  <c r="L37" i="30" s="1"/>
  <c r="M35" i="30"/>
  <c r="L35" i="30" s="1"/>
  <c r="M34" i="30"/>
  <c r="L34" i="30" s="1"/>
  <c r="M33" i="30"/>
  <c r="L33" i="30" s="1"/>
  <c r="M32" i="30"/>
  <c r="L32" i="30" s="1"/>
  <c r="M31" i="30"/>
  <c r="L31" i="30" s="1"/>
  <c r="M30" i="30"/>
  <c r="L30" i="30" s="1"/>
  <c r="M29" i="30"/>
  <c r="L29" i="30" s="1"/>
  <c r="M28" i="30"/>
  <c r="L28" i="30" s="1"/>
  <c r="M26" i="30"/>
  <c r="L26" i="30" s="1"/>
  <c r="M25" i="30"/>
  <c r="L25" i="30" s="1"/>
  <c r="M23" i="30"/>
  <c r="L23" i="30" s="1"/>
  <c r="M22" i="30"/>
  <c r="L22" i="30" s="1"/>
  <c r="M21" i="30"/>
  <c r="L21" i="30" s="1"/>
  <c r="M19" i="30"/>
  <c r="L19" i="30" l="1"/>
  <c r="M135" i="9"/>
  <c r="L135" i="9" s="1"/>
  <c r="M134" i="9"/>
  <c r="L134" i="9" s="1"/>
  <c r="M133" i="9"/>
  <c r="L133" i="9" s="1"/>
  <c r="M132" i="9"/>
  <c r="L132" i="9" s="1"/>
  <c r="M122" i="9"/>
  <c r="L122" i="9" s="1"/>
  <c r="M120" i="9"/>
  <c r="L120" i="9" s="1"/>
  <c r="M118" i="9"/>
  <c r="L118" i="9" s="1"/>
  <c r="M117" i="9"/>
  <c r="L117" i="9" s="1"/>
  <c r="M116" i="9"/>
  <c r="L116" i="9" s="1"/>
  <c r="M112" i="9"/>
  <c r="L112" i="9" s="1"/>
  <c r="M105" i="9"/>
  <c r="L105" i="9" s="1"/>
  <c r="M104" i="9"/>
  <c r="L104" i="9" s="1"/>
  <c r="M103" i="9"/>
  <c r="L103" i="9" s="1"/>
  <c r="M102" i="9"/>
  <c r="L102" i="9" s="1"/>
  <c r="M101" i="9"/>
  <c r="L101" i="9" s="1"/>
  <c r="M100" i="9"/>
  <c r="L100" i="9" s="1"/>
  <c r="M99" i="9"/>
  <c r="L99" i="9" s="1"/>
  <c r="M98" i="9"/>
  <c r="L98" i="9" s="1"/>
  <c r="M97" i="9"/>
  <c r="L97" i="9" s="1"/>
  <c r="M96" i="9"/>
  <c r="L96" i="9" s="1"/>
  <c r="M92" i="9"/>
  <c r="L92" i="9"/>
  <c r="M91" i="9"/>
  <c r="L91" i="9" s="1"/>
  <c r="M90" i="9"/>
  <c r="L90" i="9" s="1"/>
  <c r="M89" i="9"/>
  <c r="L89" i="9" s="1"/>
  <c r="M88" i="9"/>
  <c r="L88" i="9" s="1"/>
  <c r="M87" i="9"/>
  <c r="L87" i="9" s="1"/>
  <c r="M86" i="9"/>
  <c r="L86" i="9" s="1"/>
  <c r="M85" i="9"/>
  <c r="L85" i="9" s="1"/>
  <c r="M82" i="9"/>
  <c r="L82" i="9" s="1"/>
  <c r="M81" i="9"/>
  <c r="L81" i="9" s="1"/>
  <c r="M80" i="9"/>
  <c r="L80" i="9" s="1"/>
  <c r="M79" i="9"/>
  <c r="L79" i="9" s="1"/>
  <c r="M78" i="9"/>
  <c r="L78" i="9" s="1"/>
  <c r="M77" i="9"/>
  <c r="L77" i="9" s="1"/>
  <c r="M76" i="9"/>
  <c r="L76" i="9" s="1"/>
  <c r="M75" i="9"/>
  <c r="L75" i="9" s="1"/>
  <c r="M74" i="9"/>
  <c r="L74" i="9" s="1"/>
  <c r="M73" i="9"/>
  <c r="L73" i="9" s="1"/>
  <c r="M72" i="9"/>
  <c r="L72" i="9" s="1"/>
  <c r="M71" i="9"/>
  <c r="L71" i="9" s="1"/>
  <c r="M70" i="9"/>
  <c r="L70" i="9" s="1"/>
  <c r="M69" i="9"/>
  <c r="L69" i="9" s="1"/>
  <c r="M68" i="9"/>
  <c r="L68" i="9" s="1"/>
  <c r="M66" i="9"/>
  <c r="L66" i="9" s="1"/>
  <c r="M64" i="9"/>
  <c r="L64" i="9" s="1"/>
  <c r="M63" i="9"/>
  <c r="L63" i="9" s="1"/>
  <c r="M61" i="9"/>
  <c r="L61" i="9" s="1"/>
  <c r="M60" i="9"/>
  <c r="L60" i="9" s="1"/>
  <c r="M59" i="9"/>
  <c r="L59" i="9" s="1"/>
  <c r="M58" i="9"/>
  <c r="L58" i="9" s="1"/>
  <c r="M57" i="9"/>
  <c r="L57" i="9" s="1"/>
  <c r="M56" i="9"/>
  <c r="L56" i="9" s="1"/>
  <c r="M55" i="9"/>
  <c r="L55" i="9" s="1"/>
  <c r="M54" i="9"/>
  <c r="L54" i="9" s="1"/>
  <c r="M53" i="9"/>
  <c r="L53" i="9" s="1"/>
  <c r="M52" i="9"/>
  <c r="L52" i="9" s="1"/>
  <c r="M51" i="9"/>
  <c r="L51" i="9" s="1"/>
  <c r="M50" i="9"/>
  <c r="L50" i="9" s="1"/>
  <c r="M49" i="9"/>
  <c r="L49" i="9" s="1"/>
  <c r="M48" i="9"/>
  <c r="L48" i="9" s="1"/>
  <c r="M47" i="9"/>
  <c r="L47" i="9" s="1"/>
  <c r="M46" i="9"/>
  <c r="L46" i="9" s="1"/>
  <c r="M44" i="9"/>
  <c r="L44" i="9" s="1"/>
  <c r="M43" i="9"/>
  <c r="L43" i="9" s="1"/>
  <c r="M42" i="9"/>
  <c r="L42" i="9" s="1"/>
  <c r="M41" i="9"/>
  <c r="L41" i="9" s="1"/>
  <c r="M39" i="9"/>
  <c r="L39" i="9" s="1"/>
  <c r="M38" i="9"/>
  <c r="L38" i="9" s="1"/>
  <c r="M37" i="9"/>
  <c r="L37" i="9" s="1"/>
  <c r="M36" i="9"/>
  <c r="L36" i="9" s="1"/>
  <c r="M35" i="9"/>
  <c r="L35" i="9" s="1"/>
  <c r="M34" i="9"/>
  <c r="L34" i="9" s="1"/>
  <c r="M33" i="9"/>
  <c r="L33" i="9" s="1"/>
  <c r="M32" i="9"/>
  <c r="L32" i="9" s="1"/>
  <c r="M31" i="9"/>
  <c r="L31" i="9" s="1"/>
  <c r="M30" i="9"/>
  <c r="L30" i="9" s="1"/>
  <c r="M29" i="9"/>
  <c r="L29" i="9" s="1"/>
  <c r="M27" i="9"/>
  <c r="L27" i="9" s="1"/>
  <c r="M26" i="9"/>
  <c r="L26" i="9" s="1"/>
  <c r="M25" i="9"/>
  <c r="L25" i="9" s="1"/>
  <c r="M23" i="9"/>
  <c r="L23" i="9" s="1"/>
  <c r="M22" i="9"/>
  <c r="L22" i="9" s="1"/>
  <c r="M20" i="9"/>
  <c r="L20" i="9" s="1"/>
  <c r="M19" i="9"/>
  <c r="L19" i="9" s="1"/>
  <c r="M18" i="9"/>
  <c r="L18" i="9" s="1"/>
  <c r="A74" i="9"/>
  <c r="B21" i="20" l="1"/>
  <c r="M80" i="32" l="1"/>
  <c r="D80" i="32"/>
  <c r="M79" i="32"/>
  <c r="D79" i="32"/>
  <c r="AE74" i="32"/>
  <c r="D11" i="32"/>
  <c r="C11" i="32"/>
  <c r="D10" i="32"/>
  <c r="C10" i="32"/>
  <c r="D9" i="32"/>
  <c r="C9" i="32"/>
  <c r="D8" i="32"/>
  <c r="C8" i="32"/>
  <c r="A7" i="32"/>
  <c r="M169" i="30" l="1"/>
  <c r="D169" i="30"/>
  <c r="M168" i="30"/>
  <c r="D168" i="30"/>
  <c r="AE163" i="30"/>
  <c r="D11" i="30"/>
  <c r="C11" i="30"/>
  <c r="D10" i="30"/>
  <c r="C10" i="30"/>
  <c r="D9" i="30"/>
  <c r="C9" i="30"/>
  <c r="D8" i="30"/>
  <c r="C8" i="30"/>
  <c r="A7" i="30"/>
  <c r="M259" i="29"/>
  <c r="D259" i="29"/>
  <c r="M258" i="29"/>
  <c r="D258" i="29"/>
  <c r="AE253" i="29"/>
  <c r="D11" i="29"/>
  <c r="C11" i="29"/>
  <c r="D10" i="29"/>
  <c r="C10" i="29"/>
  <c r="D9" i="29"/>
  <c r="C9" i="29"/>
  <c r="D8" i="29"/>
  <c r="C8" i="29"/>
  <c r="A7" i="29"/>
  <c r="M21" i="9"/>
  <c r="L21" i="9" s="1"/>
  <c r="L136" i="9" l="1"/>
  <c r="D17" i="10" s="1"/>
  <c r="D18" i="10" s="1"/>
  <c r="D21" i="12" s="1"/>
  <c r="M136" i="9"/>
  <c r="D19" i="12" s="1"/>
  <c r="D24" i="12" l="1"/>
  <c r="M142" i="9"/>
  <c r="D142" i="9"/>
  <c r="M141" i="9"/>
  <c r="D141" i="9"/>
  <c r="AE136" i="9"/>
  <c r="A7" i="9"/>
  <c r="A7" i="12" s="1"/>
  <c r="C8" i="9"/>
  <c r="D8" i="9"/>
  <c r="C9" i="9"/>
  <c r="D9" i="9"/>
  <c r="C10" i="9"/>
  <c r="D10" i="9"/>
  <c r="C11" i="9"/>
  <c r="D11" i="9"/>
  <c r="B2" i="2"/>
  <c r="B3" i="2"/>
  <c r="A1" i="43" s="1"/>
  <c r="A1" i="3"/>
  <c r="AA6" i="4"/>
  <c r="Z2" i="20" s="1"/>
  <c r="A7" i="6"/>
  <c r="B8" i="6"/>
  <c r="B9" i="6"/>
  <c r="B10" i="6"/>
  <c r="B11" i="6"/>
  <c r="A18" i="6"/>
  <c r="B18" i="6"/>
  <c r="C18" i="6"/>
  <c r="D18" i="6"/>
  <c r="E18" i="6"/>
  <c r="F18" i="6"/>
  <c r="G18" i="6" s="1"/>
  <c r="H18" i="6"/>
  <c r="K18" i="6"/>
  <c r="G19" i="6"/>
  <c r="C24" i="11" s="1"/>
  <c r="B29" i="6"/>
  <c r="B30" i="6"/>
  <c r="G30" i="6"/>
  <c r="G31" i="6"/>
  <c r="A6" i="8"/>
  <c r="A7" i="8"/>
  <c r="B8" i="8"/>
  <c r="B9" i="8"/>
  <c r="B10" i="8"/>
  <c r="B11" i="8"/>
  <c r="A16" i="8"/>
  <c r="B16" i="8"/>
  <c r="C16" i="8"/>
  <c r="D16" i="8"/>
  <c r="E16" i="8"/>
  <c r="F16" i="8"/>
  <c r="G16" i="8"/>
  <c r="G17" i="8" s="1"/>
  <c r="A17" i="8"/>
  <c r="B20" i="8"/>
  <c r="B21" i="8"/>
  <c r="G21" i="8"/>
  <c r="G22" i="8"/>
  <c r="A6" i="10"/>
  <c r="B8" i="10"/>
  <c r="B9" i="10"/>
  <c r="B10" i="10"/>
  <c r="B11" i="10"/>
  <c r="G14" i="10"/>
  <c r="K14" i="10"/>
  <c r="D15" i="10"/>
  <c r="G24" i="21" s="1"/>
  <c r="G15" i="10"/>
  <c r="G16" i="10"/>
  <c r="K16" i="10"/>
  <c r="G17" i="10"/>
  <c r="B22" i="10"/>
  <c r="B23" i="10"/>
  <c r="E23" i="10"/>
  <c r="E24" i="10"/>
  <c r="A6" i="11"/>
  <c r="A7" i="11"/>
  <c r="B8" i="11"/>
  <c r="B9" i="11"/>
  <c r="B10" i="11"/>
  <c r="B11" i="11"/>
  <c r="C16" i="11"/>
  <c r="K14" i="11"/>
  <c r="C19" i="11"/>
  <c r="D33" i="21" s="1"/>
  <c r="F33" i="21" s="1"/>
  <c r="C21" i="11"/>
  <c r="C26" i="11"/>
  <c r="B41" i="11"/>
  <c r="B42" i="11"/>
  <c r="E42" i="11"/>
  <c r="E43" i="11"/>
  <c r="A6" i="12"/>
  <c r="B8" i="12"/>
  <c r="B9" i="12"/>
  <c r="B10" i="12"/>
  <c r="B11" i="12"/>
  <c r="D14" i="12"/>
  <c r="D16" i="12"/>
  <c r="B26" i="12"/>
  <c r="B27" i="12"/>
  <c r="D27" i="12"/>
  <c r="D28" i="12"/>
  <c r="A6" i="13"/>
  <c r="A7" i="13"/>
  <c r="B8" i="13"/>
  <c r="B9" i="13"/>
  <c r="B10" i="13"/>
  <c r="B11" i="13"/>
  <c r="B15" i="13"/>
  <c r="D22" i="13"/>
  <c r="D26" i="13" s="1"/>
  <c r="B28" i="13"/>
  <c r="B29" i="13"/>
  <c r="D29" i="13"/>
  <c r="D30" i="13"/>
  <c r="O4" i="15"/>
  <c r="O5" i="15"/>
  <c r="A6" i="15"/>
  <c r="O6" i="15"/>
  <c r="A7" i="15"/>
  <c r="B8" i="15"/>
  <c r="O8" i="15"/>
  <c r="B9" i="15"/>
  <c r="B10" i="15"/>
  <c r="B11" i="15"/>
  <c r="A16" i="15"/>
  <c r="B16" i="15"/>
  <c r="C16" i="15"/>
  <c r="D16" i="15"/>
  <c r="A17" i="15"/>
  <c r="B17" i="15"/>
  <c r="C17" i="15"/>
  <c r="D17" i="15"/>
  <c r="E17" i="15"/>
  <c r="F17" i="15" s="1"/>
  <c r="F21" i="15" s="1"/>
  <c r="G22" i="6" s="1"/>
  <c r="A18" i="15"/>
  <c r="B18" i="15"/>
  <c r="C18" i="15"/>
  <c r="D18" i="15"/>
  <c r="E18" i="15"/>
  <c r="F18" i="15" s="1"/>
  <c r="A19" i="15"/>
  <c r="B19" i="15"/>
  <c r="C19" i="15"/>
  <c r="D19" i="15"/>
  <c r="E19" i="15"/>
  <c r="F19" i="15" s="1"/>
  <c r="A20" i="15"/>
  <c r="B20" i="15"/>
  <c r="C20" i="15"/>
  <c r="D20" i="15"/>
  <c r="E20" i="15"/>
  <c r="F20" i="15"/>
  <c r="N21" i="15"/>
  <c r="O22" i="15" s="1"/>
  <c r="B25" i="15"/>
  <c r="B26" i="15"/>
  <c r="F26" i="15"/>
  <c r="F27" i="15"/>
  <c r="I15" i="16"/>
  <c r="J15" i="16" s="1"/>
  <c r="I16" i="16"/>
  <c r="J16" i="16"/>
  <c r="I18" i="16"/>
  <c r="J18" i="16"/>
  <c r="I19" i="16"/>
  <c r="J19" i="16" s="1"/>
  <c r="I20" i="16"/>
  <c r="J20" i="16"/>
  <c r="J21" i="16"/>
  <c r="I22" i="16"/>
  <c r="J22" i="16"/>
  <c r="I24" i="16"/>
  <c r="J24" i="16"/>
  <c r="I25" i="16"/>
  <c r="J25" i="16"/>
  <c r="I26" i="16"/>
  <c r="J26" i="16"/>
  <c r="J27" i="16"/>
  <c r="I28" i="16"/>
  <c r="J28" i="16"/>
  <c r="I29" i="16"/>
  <c r="J29" i="16" s="1"/>
  <c r="I31" i="16"/>
  <c r="J31" i="16"/>
  <c r="G37" i="16"/>
  <c r="C39" i="16"/>
  <c r="F39" i="16"/>
  <c r="C40" i="16"/>
  <c r="F40" i="16"/>
  <c r="E6" i="17"/>
  <c r="E7" i="17"/>
  <c r="E8" i="17"/>
  <c r="D27" i="11"/>
  <c r="E9" i="17"/>
  <c r="E10" i="17"/>
  <c r="E11" i="17"/>
  <c r="E12" i="17"/>
  <c r="E13" i="17"/>
  <c r="E14" i="17"/>
  <c r="E15" i="17"/>
  <c r="E6" i="18"/>
  <c r="E7" i="18"/>
  <c r="E8" i="18"/>
  <c r="E9" i="18"/>
  <c r="E10" i="18"/>
  <c r="E11" i="18"/>
  <c r="E12" i="18"/>
  <c r="E13" i="18"/>
  <c r="E14" i="18"/>
  <c r="E15" i="18"/>
  <c r="F6" i="19"/>
  <c r="F7" i="19"/>
  <c r="F8" i="19"/>
  <c r="F9" i="19"/>
  <c r="F10" i="19"/>
  <c r="F11" i="19"/>
  <c r="F12" i="19"/>
  <c r="F13" i="19"/>
  <c r="F14" i="19"/>
  <c r="F15" i="19"/>
  <c r="Z1" i="20"/>
  <c r="B6" i="20"/>
  <c r="AG7" i="20"/>
  <c r="AG8" i="20" s="1"/>
  <c r="A8" i="20"/>
  <c r="A10" i="20"/>
  <c r="A11" i="20"/>
  <c r="A12" i="20"/>
  <c r="A13" i="20"/>
  <c r="B17" i="20"/>
  <c r="B22" i="20"/>
  <c r="B23" i="20"/>
  <c r="H23" i="20"/>
  <c r="B24" i="20"/>
  <c r="B25" i="20"/>
  <c r="B26" i="20"/>
  <c r="F40" i="20"/>
  <c r="B42" i="20"/>
  <c r="F42" i="20"/>
  <c r="B43" i="20"/>
  <c r="F43" i="20"/>
  <c r="D4" i="21"/>
  <c r="D6" i="21"/>
  <c r="F6" i="21" s="1"/>
  <c r="D7" i="21"/>
  <c r="F7" i="21" s="1"/>
  <c r="F9" i="21"/>
  <c r="D21" i="21"/>
  <c r="F21" i="21" s="1"/>
  <c r="J24" i="21"/>
  <c r="J1" i="22" s="1"/>
  <c r="J25" i="21"/>
  <c r="J2" i="22"/>
  <c r="G26" i="21"/>
  <c r="G3" i="22" s="1"/>
  <c r="J26" i="21"/>
  <c r="I26" i="21" s="1"/>
  <c r="I3" i="22" s="1"/>
  <c r="J3" i="22"/>
  <c r="G27" i="21"/>
  <c r="G4" i="22"/>
  <c r="G28" i="21"/>
  <c r="G5" i="22" s="1"/>
  <c r="F31" i="21"/>
  <c r="F32" i="21" s="1"/>
  <c r="F14" i="21" s="1"/>
  <c r="F19" i="21" s="1"/>
  <c r="H1" i="22"/>
  <c r="H2" i="22"/>
  <c r="H3" i="22"/>
  <c r="H4" i="22"/>
  <c r="H5" i="22"/>
  <c r="G20" i="6"/>
  <c r="I24" i="21"/>
  <c r="I1" i="22" s="1"/>
  <c r="I25" i="21"/>
  <c r="I2" i="22"/>
  <c r="AG6" i="20"/>
  <c r="AG9" i="20"/>
  <c r="D30" i="11"/>
  <c r="D17" i="21"/>
  <c r="L27" i="21" s="1"/>
  <c r="D18" i="21"/>
  <c r="L28" i="21"/>
  <c r="F36" i="21" s="1"/>
  <c r="F18" i="21" s="1"/>
  <c r="D33" i="11"/>
  <c r="C20" i="11"/>
  <c r="D17" i="11"/>
  <c r="D15" i="21" s="1"/>
  <c r="L25" i="21" s="1"/>
  <c r="K28" i="21"/>
  <c r="K5" i="22"/>
  <c r="F37" i="21"/>
  <c r="F38" i="21"/>
  <c r="F17" i="21" s="1"/>
  <c r="A3" i="8"/>
  <c r="O18" i="16" l="1"/>
  <c r="O22" i="16"/>
  <c r="F16" i="19"/>
  <c r="O19" i="16"/>
  <c r="D15" i="13" s="1"/>
  <c r="D25" i="13" s="1"/>
  <c r="AB17" i="20" s="1"/>
  <c r="A1" i="23" s="1"/>
  <c r="A11" i="23" s="1"/>
  <c r="B11" i="23" s="1"/>
  <c r="D11" i="23" s="1"/>
  <c r="E16" i="18"/>
  <c r="O20" i="16"/>
  <c r="D17" i="13" s="1"/>
  <c r="C12" i="16"/>
  <c r="A3" i="43"/>
  <c r="L5" i="22"/>
  <c r="D8" i="22" s="1"/>
  <c r="K17" i="11"/>
  <c r="E16" i="17"/>
  <c r="A3" i="6"/>
  <c r="A3" i="32"/>
  <c r="A3" i="30"/>
  <c r="A3" i="29"/>
  <c r="B2" i="4"/>
  <c r="A1" i="32"/>
  <c r="A1" i="30"/>
  <c r="A1" i="29"/>
  <c r="A1" i="8"/>
  <c r="O3" i="15"/>
  <c r="O9" i="15" s="1"/>
  <c r="N17" i="15" s="1"/>
  <c r="D19" i="13"/>
  <c r="D8" i="21"/>
  <c r="O7" i="15"/>
  <c r="A7" i="10"/>
  <c r="A1" i="20"/>
  <c r="A2" i="16"/>
  <c r="A3" i="10"/>
  <c r="A3" i="13"/>
  <c r="A3" i="15"/>
  <c r="B1" i="4"/>
  <c r="L4" i="22"/>
  <c r="K27" i="21"/>
  <c r="K25" i="21"/>
  <c r="K2" i="22" s="1"/>
  <c r="L2" i="22"/>
  <c r="C25" i="11"/>
  <c r="D22" i="11" s="1"/>
  <c r="F35" i="21"/>
  <c r="F16" i="21" s="1"/>
  <c r="F34" i="21"/>
  <c r="F15" i="21" s="1"/>
  <c r="G1" i="22"/>
  <c r="G21" i="6"/>
  <c r="G23" i="6" s="1"/>
  <c r="H11" i="21" s="1"/>
  <c r="D11" i="21" s="1"/>
  <c r="F11" i="21" s="1"/>
  <c r="B28" i="21"/>
  <c r="D14" i="11"/>
  <c r="A3" i="11"/>
  <c r="C15" i="20"/>
  <c r="A43" i="21"/>
  <c r="A3" i="12"/>
  <c r="A3" i="9"/>
  <c r="A1" i="11"/>
  <c r="A1" i="6"/>
  <c r="A1" i="12"/>
  <c r="A1" i="13"/>
  <c r="A1" i="15"/>
  <c r="A1" i="10"/>
  <c r="A1" i="9"/>
  <c r="A7" i="23" l="1"/>
  <c r="B7" i="23" s="1"/>
  <c r="D7" i="23" s="1"/>
  <c r="A10" i="23"/>
  <c r="B10" i="23" s="1"/>
  <c r="D10" i="23" s="1"/>
  <c r="A9" i="23"/>
  <c r="B9" i="23" s="1"/>
  <c r="D9" i="23" s="1"/>
  <c r="A6" i="23"/>
  <c r="B6" i="23" s="1"/>
  <c r="A4" i="23"/>
  <c r="AC17" i="20" s="1"/>
  <c r="A8" i="23"/>
  <c r="B8" i="23" s="1"/>
  <c r="D8" i="23" s="1"/>
  <c r="D21" i="13"/>
  <c r="F8" i="21"/>
  <c r="F10" i="21" s="1"/>
  <c r="F12" i="21" s="1"/>
  <c r="D10" i="21"/>
  <c r="D12" i="21" s="1"/>
  <c r="K22" i="11"/>
  <c r="D16" i="21"/>
  <c r="L26" i="21" s="1"/>
  <c r="K4" i="22"/>
  <c r="D7" i="22" s="1"/>
  <c r="B27" i="21"/>
  <c r="D14" i="21"/>
  <c r="D36" i="11"/>
  <c r="F20" i="21" l="1"/>
  <c r="L24" i="21"/>
  <c r="D19" i="21"/>
  <c r="D20" i="21" s="1"/>
  <c r="L3" i="22"/>
  <c r="K26" i="21"/>
  <c r="G25" i="21"/>
  <c r="F24" i="12"/>
  <c r="B25" i="21" l="1"/>
  <c r="G2" i="22"/>
  <c r="D5" i="22" s="1"/>
  <c r="B26" i="21"/>
  <c r="K3" i="22"/>
  <c r="D6" i="22" s="1"/>
  <c r="L1" i="22"/>
  <c r="K24" i="21"/>
  <c r="K1" i="22" l="1"/>
  <c r="D4" i="22" s="1"/>
  <c r="B2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Ravi Kumar {रवि कुमार}</author>
  </authors>
  <commentList>
    <comment ref="D77" authorId="0" shapeId="0" xr:uid="{ACA41A4B-4B43-402C-898A-43356513F05D}">
      <text>
        <r>
          <rPr>
            <b/>
            <sz val="9"/>
            <color indexed="81"/>
            <rFont val="Tahoma"/>
            <family val="2"/>
          </rPr>
          <t>Ravi Kumar {रवि कुमार}:</t>
        </r>
        <r>
          <rPr>
            <sz val="9"/>
            <color indexed="81"/>
            <rFont val="Tahoma"/>
            <family val="2"/>
          </rPr>
          <t xml:space="preserve">
Glass strips to be added.</t>
        </r>
      </text>
    </comment>
  </commentList>
</comments>
</file>

<file path=xl/sharedStrings.xml><?xml version="1.0" encoding="utf-8"?>
<sst xmlns="http://schemas.openxmlformats.org/spreadsheetml/2006/main" count="3426" uniqueCount="1547">
  <si>
    <t>Enter basic data here</t>
  </si>
  <si>
    <t>[Fill up data only in the relevent open area]</t>
  </si>
  <si>
    <t>Name of Package</t>
  </si>
  <si>
    <t>Specification No.</t>
  </si>
  <si>
    <t>Package Code</t>
  </si>
  <si>
    <t>Item Description</t>
  </si>
  <si>
    <t>Light Weight T&amp;P</t>
  </si>
  <si>
    <t>Quantity in km.</t>
  </si>
  <si>
    <t>Type Tests</t>
  </si>
  <si>
    <t>Tests to be conducted</t>
  </si>
  <si>
    <t>Nos of tests</t>
  </si>
  <si>
    <t>(a)</t>
  </si>
  <si>
    <t xml:space="preserve">UTS test on stranded  conductor </t>
  </si>
  <si>
    <t>(b)</t>
  </si>
  <si>
    <t xml:space="preserve">DC resistance test on stranded conductor </t>
  </si>
  <si>
    <t>(c)</t>
  </si>
  <si>
    <t xml:space="preserve">Corona extinction voltage test on hex bundle (dry) </t>
  </si>
  <si>
    <t>(d)</t>
  </si>
  <si>
    <t xml:space="preserve">Radio interference voltage test on hex bundle (dry) </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</si>
  <si>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</si>
  <si>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Instructions / error messages, if any, will be displayed automatically  after selecting the cell.</t>
  </si>
  <si>
    <t>Based on the data filled in the respective schedules, e-Form is generated automatically. A print out of e-Form may be taken and the data may be filled in the electronic form of the tender provided on the portal.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</si>
  <si>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</si>
  <si>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</si>
  <si>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</si>
  <si>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</si>
  <si>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</si>
  <si>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</si>
  <si>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</si>
  <si>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</si>
  <si>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</si>
  <si>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</si>
  <si>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</si>
  <si>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</si>
  <si>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</si>
  <si>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</si>
  <si>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</si>
  <si>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</si>
  <si>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</si>
  <si>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</si>
  <si>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</si>
  <si>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</si>
  <si>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</si>
  <si>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</si>
  <si>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</si>
  <si>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 xml:space="preserve">Fill up names and address of the  Bidder </t>
  </si>
  <si>
    <t>Fill up date in dd-mm-yyyy format from drop down menu.</t>
  </si>
  <si>
    <t>Click for Sch-1 given at the right top of the worksheet to go to Sch-1.</t>
  </si>
  <si>
    <t>Column 8: Select options "Same as Column 7" or  "NIL" or  "Different GST rate in Column 9" from drop-down menu as per details given below. If this column is left blank, GST calculation will be done based on Column 7 (provided by Employer).</t>
  </si>
  <si>
    <t>"Same as Column 7" : If you confirm GST rate provided in Column 7, select this option.</t>
  </si>
  <si>
    <t>"NIL": If you are exempted from GST or GST is not applicable for that item, select this option.</t>
  </si>
  <si>
    <t>"Different GST rate in Column 9" : If you are providing GST rate different from that provided in Column 7, select this option.</t>
  </si>
  <si>
    <t>Column 9 (GST rate): If you have selection option "Different GST rate in Column 9" in Column 8, type the GST rate applicable for you. However, if this column is left blank even after selecting option "Different GST rate in Column 9" in Column 8, GST calculation will be done based on Column 7 (provided by Employer).</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</si>
  <si>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</si>
  <si>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</si>
  <si>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</si>
  <si>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Sch -2 : Summary of Taxes and Duties</t>
  </si>
  <si>
    <t xml:space="preserve">Summary of GST quoted on all items in Schedule 1 shall be displayed automatically. </t>
  </si>
  <si>
    <t>No cell is required to be filled in by the bidder in this worksheet.</t>
  </si>
  <si>
    <t>Sch -3 : Grand Summary</t>
  </si>
  <si>
    <t>Total amount including GST, taxes, duties etc. shall be calculated and dislayed automatically.</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</si>
  <si>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</si>
  <si>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</si>
  <si>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This letter shall consider the total price as per Grand Summary (Schedule-3).</t>
  </si>
  <si>
    <t xml:space="preserve">Fill up names &amp; Designation of the representatives of other JV partner(s) if the bidder is JV (Joint Venture) . </t>
  </si>
  <si>
    <t>Fill up additional information as required.</t>
  </si>
  <si>
    <t>This letter shall consider the total price as per Grand Summary (Schedule-5).</t>
  </si>
  <si>
    <t>* * *</t>
  </si>
  <si>
    <t>Happy Bidding !</t>
  </si>
  <si>
    <t>Sole Bidder</t>
  </si>
  <si>
    <t>Orignal Equipment Manufacturer</t>
  </si>
  <si>
    <t>Authorised Dealer of Manufacturer</t>
  </si>
  <si>
    <t>Enter following details of the bidder</t>
  </si>
  <si>
    <t>Authorised Distributor of Manufacturer</t>
  </si>
  <si>
    <t>Authorised Indian Representative of Manufacturer</t>
  </si>
  <si>
    <t>Specify type of Bidder            [Select from drop down menu]</t>
  </si>
  <si>
    <t>Address</t>
  </si>
  <si>
    <t xml:space="preserve">Printed Name </t>
  </si>
  <si>
    <t>Designation</t>
  </si>
  <si>
    <t xml:space="preserve">Date     </t>
  </si>
  <si>
    <t xml:space="preserve">Place     </t>
  </si>
  <si>
    <t>Schedule - 1</t>
  </si>
  <si>
    <t>(SCHEDULE OF RATES AND PRICES : EX-WORKS PRICES)</t>
  </si>
  <si>
    <t>Bidder’s Name and Address</t>
  </si>
  <si>
    <t>To:</t>
  </si>
  <si>
    <t>Contract Services</t>
  </si>
  <si>
    <t>Name        :</t>
  </si>
  <si>
    <t>Power Grid Corporation of India Ltd.,</t>
  </si>
  <si>
    <t>Address    :</t>
  </si>
  <si>
    <t>"Saudamini", Plot No.-2</t>
  </si>
  <si>
    <t>Sector-29, (near IFFCO Chowk)</t>
  </si>
  <si>
    <t>Gurgaon (Haryana) - 122001</t>
  </si>
  <si>
    <t>Plant and Equipment (including Mandatory Spares Parts) to be supplied, including Type Test Charges for Tests to be conducted.</t>
  </si>
  <si>
    <t>All values are in Indian Rupees.</t>
  </si>
  <si>
    <t>SI. No.</t>
  </si>
  <si>
    <t>Item  Description</t>
  </si>
  <si>
    <t>Type &amp; Designation</t>
  </si>
  <si>
    <t>Unit</t>
  </si>
  <si>
    <t>Qty.</t>
  </si>
  <si>
    <t>Unit Ex-works price</t>
  </si>
  <si>
    <t>Total Ex-works price</t>
  </si>
  <si>
    <t>Mode of Transaction (Direct / Bought-out)</t>
  </si>
  <si>
    <t>7 = 5 x 6</t>
  </si>
  <si>
    <t xml:space="preserve"> Total Ex-Works Price</t>
  </si>
  <si>
    <t>Direct</t>
  </si>
  <si>
    <t>Bought Out</t>
  </si>
  <si>
    <t>Total Type Test charges as per Schedule-6</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</si>
  <si>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</si>
  <si>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</si>
  <si>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</si>
  <si>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 xml:space="preserve">Date          : </t>
  </si>
  <si>
    <t>Signature   :</t>
  </si>
  <si>
    <t>Place         :</t>
  </si>
  <si>
    <t>Printed Name   :</t>
  </si>
  <si>
    <t>Designation   :</t>
  </si>
  <si>
    <t>Common Seal   :</t>
  </si>
  <si>
    <t>Schedule - 2</t>
  </si>
  <si>
    <t>(SCHEDULE OF RATES AND PRICES : FREIGHT &amp; INSURANCE CHARGES)</t>
  </si>
  <si>
    <t>Unit price</t>
  </si>
  <si>
    <t>Total Freight &amp; Insurance</t>
  </si>
  <si>
    <t>As per Lum-sum</t>
  </si>
  <si>
    <t>(SCHEDULE OF RATES AND PRICES )</t>
  </si>
  <si>
    <t>AS per Percent</t>
  </si>
  <si>
    <t>As per lum-sum on Sch-3</t>
  </si>
  <si>
    <t>As per Percent on Sch-3</t>
  </si>
  <si>
    <t>Multipackage lum-sum</t>
  </si>
  <si>
    <t>Name:</t>
  </si>
  <si>
    <t xml:space="preserve">POWER GRID CORPORATION OF INDIA LIMITED, </t>
  </si>
  <si>
    <t>Multipackage on Percent</t>
  </si>
  <si>
    <t>Address:</t>
  </si>
  <si>
    <t>ODISHA PROJECTS</t>
  </si>
  <si>
    <t>Total Discount</t>
  </si>
  <si>
    <t>PLOT NO.-4, UNIT-41, NILADRI VIHAR</t>
  </si>
  <si>
    <t>CHANDRASHEKHARPUR, BHUBANESWAR-751021</t>
  </si>
  <si>
    <t>All Prices are in Indian Rupees.</t>
  </si>
  <si>
    <t>Rate of GST applicable 
( in %)</t>
  </si>
  <si>
    <t>GST Amount</t>
  </si>
  <si>
    <t>6 = 4 x 5</t>
  </si>
  <si>
    <t>Confirmed</t>
  </si>
  <si>
    <t>4</t>
  </si>
  <si>
    <t>2</t>
  </si>
  <si>
    <t>a)</t>
  </si>
  <si>
    <t>6</t>
  </si>
  <si>
    <t>b)</t>
  </si>
  <si>
    <t>c)</t>
  </si>
  <si>
    <t>1</t>
  </si>
  <si>
    <t>SUMMARY OF TAXES &amp; DUTIES APPLICABLE ON GOODS</t>
  </si>
  <si>
    <t>Name     :</t>
  </si>
  <si>
    <t>Address :</t>
  </si>
  <si>
    <t>Sl. No.</t>
  </si>
  <si>
    <t>Item Nos.</t>
  </si>
  <si>
    <t>Total Price (INR)</t>
  </si>
  <si>
    <t>After Discount</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</si>
  <si>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</si>
  <si>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</si>
  <si>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</si>
  <si>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</si>
  <si>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Sales Tax</t>
  </si>
  <si>
    <t>3</t>
  </si>
  <si>
    <t>TOTAL VAT</t>
  </si>
  <si>
    <t>Vat</t>
  </si>
  <si>
    <t>Amount on which VAT becomes applicable</t>
  </si>
  <si>
    <t>Excise Duty on this Amount</t>
  </si>
  <si>
    <t xml:space="preserve">Rate of  VAT </t>
  </si>
  <si>
    <t>TOTAL OCTROI</t>
  </si>
  <si>
    <t>5</t>
  </si>
  <si>
    <t>TOTAL ENTRY TAX</t>
  </si>
  <si>
    <t>TOTAL OTHER TAXES &amp; DUTIES</t>
  </si>
  <si>
    <t>Total Others levies payable in India (please specify) as applicable for destination site/state on all items of supply, as per the provisions of the Bidding Documents, on all items of Schedule 1.</t>
  </si>
  <si>
    <t xml:space="preserve">GRAND TOTAL </t>
  </si>
  <si>
    <t xml:space="preserve">Date      : </t>
  </si>
  <si>
    <t>Place      :</t>
  </si>
  <si>
    <t>Schedule - 4</t>
  </si>
  <si>
    <t>TOTAL EXCISE DUTY</t>
  </si>
  <si>
    <t>Total Excise Duty for direct transaction between the Contractor and the Employer (identified in Schedule 1 as 'Direct') which are not included in the Ex-works price as per the provision of the Bidding Documents, as applicable.</t>
  </si>
  <si>
    <t>Rate of Excise Duty for Direct items indicated in Sch-1</t>
  </si>
  <si>
    <t>TOTAL SALES TAX</t>
  </si>
  <si>
    <t>Total Sales Tax for direct transaction between the Contractor and the Employer (identified in Schedule 1 as 'Direct') which are not included in the Ex-works price as per the provision of the Bidding Documents, as applicable.</t>
  </si>
  <si>
    <t>Quantity on which Sales Tax is applicable</t>
  </si>
  <si>
    <t xml:space="preserve">Rate of Sales Tax </t>
  </si>
  <si>
    <t>Total VAT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</si>
  <si>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</si>
  <si>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 xml:space="preserve">to be paid extra at actual </t>
  </si>
  <si>
    <t>Click here for details of Octroi</t>
  </si>
  <si>
    <t>Click here for details of Entry Taxes</t>
  </si>
  <si>
    <t>GRAND TOTAL [1+2+3+4+5+6]</t>
  </si>
  <si>
    <t>Note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</si>
  <si>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</si>
  <si>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 xml:space="preserve">Date         : </t>
  </si>
  <si>
    <t>Schedule - 3</t>
  </si>
  <si>
    <t>(GRAND SUMMARY)</t>
  </si>
  <si>
    <t>Description</t>
  </si>
  <si>
    <t>TOTAL SCHEDULE NO. 1</t>
  </si>
  <si>
    <t xml:space="preserve">Ex-works price of Plant and Equipment including Type Test Charges </t>
  </si>
  <si>
    <t>TOTAL SCHEDULE NO. 2</t>
  </si>
  <si>
    <t>Local Transportation, In-transit Insurance, loading and unloading</t>
  </si>
  <si>
    <t>Total price (excluding GST)</t>
  </si>
  <si>
    <t>Goods and Services Tax on Schedule-1</t>
  </si>
  <si>
    <t>TOTAL SCHEDULE NO. 6</t>
  </si>
  <si>
    <t>Not Applicable</t>
  </si>
  <si>
    <t>Type Test Charges [Total of this Schedule is included in Schedule - 1 above.]</t>
  </si>
  <si>
    <t>GRAND TOTAL [1+2]</t>
  </si>
  <si>
    <t>Schedule - 5 After Discount</t>
  </si>
  <si>
    <t>DY.GENERAL MANAGER(C&amp;M)</t>
  </si>
  <si>
    <t xml:space="preserve">Local Transportation, Insurance and other Incidental Services </t>
  </si>
  <si>
    <t>TOTAL SCHEDULE NO. 3</t>
  </si>
  <si>
    <t>Installation Charges</t>
  </si>
  <si>
    <t>TOTAL SCHEDULE NO. 4</t>
  </si>
  <si>
    <t>Taxes and Duties</t>
  </si>
  <si>
    <r>
      <t xml:space="preserve">Type Test Charges 
</t>
    </r>
    <r>
      <rPr>
        <sz val="10"/>
        <rFont val="Book Antiqua"/>
        <family val="1"/>
      </rPr>
      <t>[Total of this Schedule is included in Schedule - 1 above.]</t>
    </r>
  </si>
  <si>
    <t>GRAND TOTAL [1+2+3+4]</t>
  </si>
  <si>
    <t>Schedule - 6</t>
  </si>
  <si>
    <t>(SCHEDULE OF RATES AND PRICES : TYPE TEST CHARGES)</t>
  </si>
  <si>
    <t>As per lum-sum on Sch-7</t>
  </si>
  <si>
    <t>As per Percent on Sch-7</t>
  </si>
  <si>
    <t>SL. NO.</t>
  </si>
  <si>
    <t>Description of Test</t>
  </si>
  <si>
    <t>No. of Tests</t>
  </si>
  <si>
    <t>Unit Type Test Charges</t>
  </si>
  <si>
    <t>Total Type Test Charges</t>
  </si>
  <si>
    <t>Total Test Charges (Rs.)</t>
  </si>
  <si>
    <t>Total Type Test charges: (A)+(B)+C)</t>
  </si>
  <si>
    <t>Discount Sche-7</t>
  </si>
  <si>
    <t>Test Laboratory where the tests are proposed to be conducted [Indicate name and place of the test laboratory]</t>
  </si>
  <si>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</si>
  <si>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</si>
  <si>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</si>
  <si>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</si>
  <si>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</si>
  <si>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</si>
  <si>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</si>
  <si>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</si>
  <si>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</si>
  <si>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</si>
  <si>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</si>
  <si>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</si>
  <si>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</si>
  <si>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</si>
  <si>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</si>
  <si>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</si>
  <si>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</si>
  <si>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</si>
  <si>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</si>
  <si>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</si>
  <si>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</si>
  <si>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Discount(s) offered at sl. No. 1 to 4 will automatically get displayed and accounted for in the respective items of the Schedules.</t>
  </si>
  <si>
    <t>We hereby offer Multi-package discount as given below:</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</si>
  <si>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</si>
  <si>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</si>
  <si>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</si>
  <si>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</si>
  <si>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</si>
  <si>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</si>
  <si>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</si>
  <si>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</si>
  <si>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</si>
  <si>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</si>
  <si>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</si>
  <si>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</si>
  <si>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</si>
  <si>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</si>
  <si>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</si>
  <si>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</si>
  <si>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</si>
  <si>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</si>
  <si>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</si>
  <si>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</si>
  <si>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</si>
  <si>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</si>
  <si>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</si>
  <si>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</si>
  <si>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</si>
  <si>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</si>
  <si>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</si>
  <si>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</si>
  <si>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</si>
  <si>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</si>
  <si>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</si>
  <si>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</si>
  <si>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</si>
  <si>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</si>
  <si>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</si>
  <si>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</si>
  <si>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</si>
  <si>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</si>
  <si>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</si>
  <si>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</si>
  <si>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</si>
  <si>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</si>
  <si>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</si>
  <si>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</si>
  <si>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</si>
  <si>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</si>
  <si>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</si>
  <si>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</si>
  <si>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</si>
  <si>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</si>
  <si>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</si>
  <si>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</si>
  <si>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</si>
  <si>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</si>
  <si>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</si>
  <si>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</si>
  <si>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</si>
  <si>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Supply of Services</t>
  </si>
  <si>
    <t>Taxes and Duties.</t>
  </si>
  <si>
    <t>Summary.</t>
  </si>
  <si>
    <t>Taxes and Duties not included in Schedule 1 to 3</t>
  </si>
  <si>
    <t>Grand Summary [Schedule 1 to 4]</t>
  </si>
  <si>
    <t>Break-up of Type Test Charges for Type Tests to be conducted-Not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</si>
  <si>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</si>
  <si>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 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</si>
  <si>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</si>
  <si>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 </t>
  </si>
  <si>
    <t xml:space="preserve">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 </t>
  </si>
  <si>
    <r>
      <t xml:space="preserve">100% of applicable Taxes and Duties i.e </t>
    </r>
    <r>
      <rPr>
        <b/>
        <sz val="12"/>
        <rFont val="Book Antiqua"/>
        <family val="1"/>
      </rPr>
      <t>GST</t>
    </r>
    <r>
      <rPr>
        <sz val="12"/>
        <rFont val="Book Antiqua"/>
        <family val="1"/>
      </rPr>
      <t>, which are payable by the Purchaser under the Contract, shall be reimbursed by the Purchaser on production of satisfactory documentary evidence by the Supplier in accordance with the provisions of the Bidding Documents.</t>
    </r>
  </si>
  <si>
    <r>
      <t xml:space="preserve">We further understand that notwithstanding 3.0 above, in case of award on us, you shall also bear and pay/reimburse to us, </t>
    </r>
    <r>
      <rPr>
        <b/>
        <sz val="12"/>
        <rFont val="Book Antiqua"/>
        <family val="1"/>
      </rPr>
      <t>GST applicable on supplies</t>
    </r>
    <r>
      <rPr>
        <sz val="12"/>
        <rFont val="Book Antiqua"/>
        <family val="1"/>
      </rPr>
      <t xml:space="preserve"> by us to you, imposed on the Goods including  Type Test charges for Type test to be conducted specified in Schedule No. 1,  of the Price Schedule in this Second Envelope ; by the Indian Laws. </t>
    </r>
  </si>
  <si>
    <t>We confirm that we have also registered/we shall also get registered in the GST Network with a GSTIN , in all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</si>
  <si>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</si>
  <si>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</si>
  <si>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</si>
  <si>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</si>
  <si>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</si>
  <si>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</si>
  <si>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</si>
  <si>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</si>
  <si>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</si>
  <si>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</si>
  <si>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</si>
  <si>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</si>
  <si>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</si>
  <si>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</si>
  <si>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</si>
  <si>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</si>
  <si>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</si>
  <si>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</si>
  <si>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</si>
  <si>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</si>
  <si>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</si>
  <si>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</si>
  <si>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</si>
  <si>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</si>
  <si>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</si>
  <si>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</si>
  <si>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</si>
  <si>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</si>
  <si>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</si>
  <si>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</si>
  <si>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</si>
  <si>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</si>
  <si>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</si>
  <si>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</si>
  <si>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</si>
  <si>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</si>
  <si>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</si>
  <si>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</si>
  <si>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</si>
  <si>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</si>
  <si>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Ex-Works Price of Direct Supplies (after discount, if any)</t>
  </si>
  <si>
    <t>Rs.</t>
  </si>
  <si>
    <t>Excise Duty, as applicable on (a) above at the rate :</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</si>
  <si>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</si>
  <si>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</si>
  <si>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</si>
  <si>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</si>
  <si>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</si>
  <si>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</si>
  <si>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</si>
  <si>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</si>
  <si>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</si>
  <si>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</si>
  <si>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</si>
  <si>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</si>
  <si>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</si>
  <si>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</si>
  <si>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</si>
  <si>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</si>
  <si>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</si>
  <si>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</si>
  <si>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</si>
  <si>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</si>
  <si>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</si>
  <si>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</si>
  <si>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</si>
  <si>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</si>
  <si>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</si>
  <si>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</si>
  <si>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</si>
  <si>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</si>
  <si>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</si>
  <si>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</si>
  <si>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</si>
  <si>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</si>
  <si>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</si>
  <si>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</si>
  <si>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</si>
  <si>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</si>
  <si>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</si>
  <si>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</si>
  <si>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</si>
  <si>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</si>
  <si>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</si>
  <si>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</si>
  <si>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</si>
  <si>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</si>
  <si>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</si>
  <si>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</si>
  <si>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</si>
  <si>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</si>
  <si>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</si>
  <si>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</si>
  <si>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</si>
  <si>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</si>
  <si>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</si>
  <si>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</si>
  <si>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</si>
  <si>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</si>
  <si>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</si>
  <si>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</si>
  <si>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</si>
  <si>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</si>
  <si>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</si>
  <si>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</si>
  <si>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</si>
  <si>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</si>
  <si>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</si>
  <si>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</si>
  <si>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</si>
  <si>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</si>
  <si>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</si>
  <si>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</si>
  <si>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</si>
  <si>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</si>
  <si>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</si>
  <si>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</si>
  <si>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</si>
  <si>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</si>
  <si>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</si>
  <si>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</si>
  <si>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</si>
  <si>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</si>
  <si>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</si>
  <si>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</si>
  <si>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</si>
  <si>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</si>
  <si>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</si>
  <si>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</si>
  <si>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</si>
  <si>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</si>
  <si>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</si>
  <si>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</si>
  <si>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</si>
  <si>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</si>
  <si>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</si>
  <si>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</si>
  <si>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</si>
  <si>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</si>
  <si>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</si>
  <si>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</si>
  <si>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</si>
  <si>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</si>
  <si>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</si>
  <si>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</si>
  <si>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</si>
  <si>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</si>
  <si>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</si>
  <si>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</si>
  <si>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</si>
  <si>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</si>
  <si>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</si>
  <si>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</si>
  <si>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</si>
  <si>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</si>
  <si>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</si>
  <si>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</si>
  <si>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</si>
  <si>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</si>
  <si>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</si>
  <si>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</si>
  <si>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</si>
  <si>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</si>
  <si>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</si>
  <si>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</si>
  <si>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</si>
  <si>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</si>
  <si>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</si>
  <si>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</si>
  <si>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</si>
  <si>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</si>
  <si>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</si>
  <si>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Service Activity Number </t>
  </si>
  <si>
    <t>Select from Drop-down menu. Whether  rate of GST in column ‘6’ is confirmed. If not  indicate applicable rate of GST #</t>
  </si>
  <si>
    <t>Unit Erection Charges</t>
  </si>
  <si>
    <t>Total Erection Charges</t>
  </si>
  <si>
    <t>5.9.1</t>
  </si>
  <si>
    <t>5.9.5</t>
  </si>
  <si>
    <t>5.9.6</t>
  </si>
  <si>
    <t>KG</t>
  </si>
  <si>
    <t>Nos</t>
  </si>
  <si>
    <t>TOTAL</t>
  </si>
  <si>
    <t>CIVIL WORKS</t>
  </si>
  <si>
    <t>5.9.3</t>
  </si>
  <si>
    <t>5.9.7</t>
  </si>
  <si>
    <t>18.8.2</t>
  </si>
  <si>
    <t>18.8.3</t>
  </si>
  <si>
    <t>25 mm</t>
  </si>
  <si>
    <t>1.21.2</t>
  </si>
  <si>
    <t>2.10.1</t>
  </si>
  <si>
    <t>Point</t>
  </si>
  <si>
    <t>Each</t>
  </si>
  <si>
    <t>Metre</t>
  </si>
  <si>
    <t>Nos.</t>
  </si>
  <si>
    <t>All the cells in Sch-2 &amp; 3 are auto filled, therefore no cell is required to be filled up there.</t>
  </si>
  <si>
    <t>Amount
(Excluding GST) but including labour welfare cess &amp; freight (if any)</t>
  </si>
  <si>
    <t>Unit Rate
(excluding GST) but including labour welfare cess &amp; Freight (if any)</t>
  </si>
  <si>
    <t>Sr. GM(C&amp;M)</t>
  </si>
  <si>
    <t>13.16.1</t>
  </si>
  <si>
    <t>Providing and fixing 600x450 mm beveled edge mirror of superior glass (of approved quality) complete with 6 mm thick hard board ground fixed to wooden cleats with C.P. brass screws and washers complete.</t>
  </si>
  <si>
    <t>WATER SUPPLY</t>
  </si>
  <si>
    <t>18.7.2</t>
  </si>
  <si>
    <t>18.7.3</t>
  </si>
  <si>
    <t>18.7.4</t>
  </si>
  <si>
    <t>18.17.2</t>
  </si>
  <si>
    <t>Single pole</t>
  </si>
  <si>
    <t>Triple pole and neutral</t>
  </si>
  <si>
    <t xml:space="preserve"> Total GST for Services between the Contractor and the Employer (identified in Schedule 1) which are not included in the unit rate as per the provision of the Bidding Documents, as applicable.</t>
  </si>
  <si>
    <t>Sr.GM(C&amp;M)</t>
  </si>
  <si>
    <t>Sr.GENERAL MANAGER</t>
  </si>
  <si>
    <t>2.8.1</t>
  </si>
  <si>
    <t>6.34.2</t>
  </si>
  <si>
    <t>5.22.6/5.22A.6</t>
  </si>
  <si>
    <t>13.46.1</t>
  </si>
  <si>
    <t>11.46.2</t>
  </si>
  <si>
    <t>11.56.1</t>
  </si>
  <si>
    <t>NDSR</t>
  </si>
  <si>
    <t>sqm</t>
  </si>
  <si>
    <t>cum</t>
  </si>
  <si>
    <t>quintal</t>
  </si>
  <si>
    <t>RMT</t>
  </si>
  <si>
    <t>Sqm</t>
  </si>
  <si>
    <t>20 mm</t>
  </si>
  <si>
    <t>32 mm</t>
  </si>
  <si>
    <t>1 run of cable</t>
  </si>
  <si>
    <t>8 way , Double door</t>
  </si>
  <si>
    <t>For 10 way, Double door SPN MCBDB</t>
  </si>
  <si>
    <t>For 14 way, Double door SPN MCBDB</t>
  </si>
  <si>
    <t>For 6 way, Double door TPN MCBDB</t>
  </si>
  <si>
    <t>3 X 10 sq. mm (22mm)</t>
  </si>
  <si>
    <t>4 X 16 sq. mm (28mm)</t>
  </si>
  <si>
    <t>40 mm dia</t>
  </si>
  <si>
    <t>100 mm dia</t>
  </si>
  <si>
    <t>Set</t>
  </si>
  <si>
    <t>metre</t>
  </si>
  <si>
    <t>Mtr</t>
  </si>
  <si>
    <t>DSR 2022</t>
  </si>
  <si>
    <t>1.21.1</t>
  </si>
  <si>
    <t>1.21.3</t>
  </si>
  <si>
    <t>1.53.1</t>
  </si>
  <si>
    <t>8.3.2</t>
  </si>
  <si>
    <t>9.1.7</t>
  </si>
  <si>
    <t>NSR</t>
  </si>
  <si>
    <t>Electrical WORKS</t>
  </si>
  <si>
    <t>Plumbing WORKS</t>
  </si>
  <si>
    <t>110 mm dia</t>
  </si>
  <si>
    <t>Providing and laying non-pressure NP2 class (light duty) R.C.C. pipes with collars jointed with stiff mixture of cement mortar in the proportion of 1:2 (1 cement : 2 fine sand) including testing of joints etc. complete :</t>
  </si>
  <si>
    <t xml:space="preserve">150 mm dia </t>
  </si>
  <si>
    <t>17.2.1</t>
  </si>
  <si>
    <t>19.11.1.1</t>
  </si>
  <si>
    <t>18.7.5</t>
  </si>
  <si>
    <t>18.7.6</t>
  </si>
  <si>
    <t>18.60.1</t>
  </si>
  <si>
    <t>19.6.2</t>
  </si>
  <si>
    <t>19.6.3</t>
  </si>
  <si>
    <t>19.11.1</t>
  </si>
  <si>
    <t>Rmt</t>
  </si>
  <si>
    <t>each</t>
  </si>
  <si>
    <t>Supplying, installation, testing &amp; commissioning of intelligent analog addressable photothermal detector complete with mounting base complete as required.</t>
  </si>
  <si>
    <t>Supplying, installation, testing &amp; commissioning of addressable manual call point complete as required.</t>
  </si>
  <si>
    <t>Supplying &amp; laying of 2x1.5 sqmm fire alarm armoured cable, 600/1000V rated with annealed copper conductor having XLPE insulation, steel wire armouring &amp; FRLS outer sheath complete as required.</t>
  </si>
  <si>
    <t>25 mm dia</t>
  </si>
  <si>
    <t>32 mm dia</t>
  </si>
  <si>
    <t>50 mm dia</t>
  </si>
  <si>
    <t>Supplying, fixing, testing and commissioning of butterfly valve of PN 1.6 rating with bronze/gunmetal seat duly ISI marked complete with nuts, bolts, washers, gaskets conforming to IS 13095 of following sizes as required :</t>
  </si>
  <si>
    <t>20 mm nominal internal dia gun metal globe valve &amp; nozzle.</t>
  </si>
  <si>
    <t>17.2.1.2</t>
  </si>
  <si>
    <t>17.2.10</t>
  </si>
  <si>
    <t>17.2.14</t>
  </si>
  <si>
    <t>17.5.2</t>
  </si>
  <si>
    <t>18.7.1</t>
  </si>
  <si>
    <t>18.7.7</t>
  </si>
  <si>
    <t>18.11.5</t>
  </si>
  <si>
    <t>18.19.1</t>
  </si>
  <si>
    <t>No.</t>
  </si>
  <si>
    <t>HVAC WORKS</t>
  </si>
  <si>
    <t>16.12.1.1</t>
  </si>
  <si>
    <t>16.12.1.2</t>
  </si>
  <si>
    <t>Schedule - 1A (Civil Works)</t>
  </si>
  <si>
    <t>Schedule - 1B (Electrical Works)</t>
  </si>
  <si>
    <t>Column 6 (HSN/SAC code): If HSN/SAC code provided in Column 6  (for the Item Description in Column 3) is same as Bidder's HSN/SAC code, write "Confirm". If Bidder wants to provide a different HSN/SAC code, please write the code. If left blank, it shall be treated as confirmation of HSN/SAC code provided in Column 6.</t>
  </si>
  <si>
    <t>Whether the bidder is an MSE (Micro &amp; Small Enterprise)</t>
  </si>
  <si>
    <t>E-mail Id of Bid Signatory</t>
  </si>
  <si>
    <t>Mobile no. Bid Signatory</t>
  </si>
  <si>
    <t>Tel. no. of Bid Signatory</t>
  </si>
  <si>
    <t>Name of Bidder</t>
  </si>
  <si>
    <t>SAC/HSN Codes</t>
  </si>
  <si>
    <t>Whether SAC/HSN in column ‘4’ is confirmed. If not  indicate applicable the SAC/HSN #</t>
  </si>
  <si>
    <t># In case the bidder leaves the cell for confirmation of the SAC/HSN code and/or  GST rate  “blank”,  the SAC/HSN code and corresponding GST rate indicated by the Employer shall be deemed to be the one confirmed by the Bidder.</t>
  </si>
  <si>
    <t>ODP/BB/C&amp;M-3827/OT-09/RFx No. 5002003664/24-25</t>
  </si>
  <si>
    <t>Construction of Academic cum Administrative Building for Govt. Industrial Training Institute (ITI) at Dharamgarh Sub-division of Kalahandi district under CSR initiative of POWERGRID</t>
  </si>
  <si>
    <t>Ref. of DSR 2023 Item/MR</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</si>
  <si>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t>
  </si>
  <si>
    <t>Filling available excavated earth (excluding rock) in trenches, plinth, sides of foundations etc. in layers not exceeding 20cm in depth, consolidating each deposited layer by ramming and watering, lead up to 50 m and lift upto 1.5 m.</t>
  </si>
  <si>
    <t>Excavating, supplying and filling of local earth (including royalty) by mechanical transport upto a lead of 5km also including ramming and watering of the earth in layers not exceeding 20 cm in trenches, plinth, sides of foundation etc. complete.</t>
  </si>
  <si>
    <t>Supplying and filling in plinth with Local sand under floors, including watering, ramming, consolidating and dressing complete.</t>
  </si>
  <si>
    <t>Supplying chemical emulsion in sealed containers including delivery as specified:
Chlorpyriphos/ Lindane emulsifiable concentrate of 20%</t>
  </si>
  <si>
    <t>Treatment of soil under existing floors using chemical emulsion @ one litre per hole, 300 mm apart including drilling 12 mm diameter holes and plugging with cement mortar 1 :2 (1 cement : 2 Coarse sand) to match the existing floor : 
With Chlorpyriphos/Lindane E.C. 20% with 1% concentration</t>
  </si>
  <si>
    <t>Concrete Work</t>
  </si>
  <si>
    <t>Providing and laying in position cement concrete of specified grade excluding the cost of centering and shuttering - All work up to plinth level :
1:4:8 (1 Cement : 4 coarse sand : 8 graded stone aggregate 40 mm nominal size)</t>
  </si>
  <si>
    <t>Providing and laying damp-proof course 50 mm thick with cement concrete 1:2:4 (1 cement : 2 coarse sand : 4 graded stone aggregate 20 mm nominal size).</t>
  </si>
  <si>
    <t>Making plinth protection 50 mm thick of cement concrete 1:3:6 (1 cement: 3 coarse sand : 6 graded stone aggregate 20 mm nominal size) over 75mm thick bed of dry brick ballast 40 mm nominal size, well rammed and consolidated and grouted with fine sand, including finishing the top smooth.</t>
  </si>
  <si>
    <t>Reinforced Cement Contrete Work</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</si>
  <si>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Engineer-in-charge.“(Note :- Cement content considered in this item is @ 330 kg/cum.“Excess/ less cement used as per design mix is payable/recoverable separately).
All work up to plinth level </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</si>
  <si>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Engineer-in-charge.“(Note :- Cement content considered in this item is @ 330 kg/cum.“Excess/ less cement used as per design mix is payable/recoverable separately).
All works above plinth level upto floor V level</t>
  </si>
  <si>
    <t>Add for using extra cement in the items of design mix over and above the specified cement content therein.</t>
  </si>
  <si>
    <t>Centering and shuttering including strutting, propping etc. and removal of form for :Foundations, footings, bases of columns, etc. for mass concrete</t>
  </si>
  <si>
    <t>Centering and shuttering including strutting, propping etc. and removal of form for :Suspended floors, roofs, landings, balconies and access platform</t>
  </si>
  <si>
    <t>Centering and shuttering including strutting, propping etc. and removal of form for :Shelves (Cast in situ)</t>
  </si>
  <si>
    <t>Centering and shuttering including strutting, propping etc. and removal of form for :Lintels, beams, plinth beams, girders, bressumers and cantilevers</t>
  </si>
  <si>
    <t>Centering and shuttering including strutting, propping etc. and removal of form for :Columns, Pillars, Piers, Abutments, Posts and Struts</t>
  </si>
  <si>
    <t>Centering and shuttering including strutting, propping etc. and removal of form for :Stairs, (excluding landings) except spiral-staircases</t>
  </si>
  <si>
    <t>Extra for shuttering in circular work (20% of respective centering and shuttering items)</t>
  </si>
  <si>
    <t>Steel reinforcement for R.C.C. work including straightening, cutting, bending, placing in position and binding all complete upto plinth level/above plinth level:
Thermo-Mechanically Treated bars</t>
  </si>
  <si>
    <t>Brick Work</t>
  </si>
  <si>
    <t>Brick work with Fly ash bricks conforming to I.S. 12894 (non modular) brick of class designation 7.5 in foundation and plinth in: 
Cement mortar 1:6 (1 cement : 6 coarse sand)</t>
  </si>
  <si>
    <t>Brick work with non modular fly ash bricks conforming to IS:12894,
class designation 10 average compressive strength in super structure
above plinth level up to floor V level in :Cement mortar 1:6 (1 cement : 6 coarse sand)</t>
  </si>
  <si>
    <t>Half brick masonry with non modular fly ash bricks of class designation 10, conformingio IS :12894, in super structure above plinth and upto floor V level.:
Cement mortar 1:4 (1 cement :4 coarse sand)</t>
  </si>
  <si>
    <t>Extra for providing and placing in position 2 Nos 6mm dia with stirrup. M.S. bars at every third course of half brick masonry.</t>
  </si>
  <si>
    <t>DOOR WORK</t>
  </si>
  <si>
    <t>Providing and fixing fire resistant door frame of section 50 x 60 mm on horizontal side &amp; 35 x 60 mm on vertical sides having built in rebate made out of 1.6 mm thick GI sheet ( Zinc coating not less than 120gm/m²) suitable for mounting 120 min Fire Rated Glazed Door Shutters. The frame shall be filled with Mineral wool Insulation having density min 96Kg/m³ . The frame will have a provision of G.I. Anchor fastners 14 nos ( 5 each on vertical style &amp; 4 on horizontal style of size M10 x 80 ) suitable for fixing in the opening along with Factory made Template for SS Ball Bearing Hinges of Size 100x89x3mm for fixing of fire rated glazed shutter. The frame shall be finished with a approved fire resistant primer or Powder coating of not less than 30 micron in desired shade as per the directions of Engineer - in- charge . (Cost of SS ball bearing hinges is excluded).</t>
  </si>
  <si>
    <t>Providing and fixing 60 mm thick glazed fire resistant door shutters of 120 min Fire Rating with vision panel  confirming to IS:3614 (Part II) or EN1634- 1:1999, tested and certified as per laboratory approved by Engineer-in-charge, with suitable mounting on door frame, consisting of vertical styles, top rail &amp; side rail 60 mm x 60 mm wide and bottom rail of 110 mm x 60 mm made out of 1.6mmthick G.I. sheet (zinc coating not less than 120gm/m²) duly filled mineral wool insulation having density min 96 kg/m³ and fixing with necessary stainless steel ball bearing hinges of size 100x89x3mm of approved make, including applying a coat of approved fire resistant primer or powder coating not less than 30 micron etc all complete as per direction of Engineer-in-charge (panelling to be paid for seperately).</t>
  </si>
  <si>
    <t>Providing and fixing bright/matt finished stainless steel handles of approved quality &amp; make with necessary screws etc. all complete.: 
125 mm</t>
  </si>
  <si>
    <t>Providing and fixing panic bar/latch (Double point) fitted with single body,Trim latch &amp; lock on back side of the Panic Latch of reputed brand and manufacture to be approved by the Engineer-in-charge,all complete.</t>
  </si>
  <si>
    <t>Supply and fixing of 304 grade stainless steel ball bearing hinges of size 125 x 89 x 3mm from Ingersoll Rand / Assa Abloy/Dorma / Marshall</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</si>
  <si>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t>
  </si>
  <si>
    <t>Providing and fixing factory made single extruded WPC (Wood Polymer Composite) solid door/window/clerestory windows &amp; desertory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
Frame size 45 x 70 mm</t>
  </si>
  <si>
    <t>Providing wood work in frames of doors, windows, clerestory windows and other frames, wrought framed and fixed in position with hold fast lugs or with dash fasteners of required dia and length (hold fast lugs or dash fastener shall be paid for separately). Second class teak wood</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</si>
  <si>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t>
  </si>
  <si>
    <t>Providing &amp; Fixing decorative high pressure laminated sheet of plain / wood grain in gloss / matt/ suede finish with high density protective surface layer and reverse side of adhesive bonding quality conformingto IS : 2046 Type S, including cost of adhesive of approved quality.
9.127.2 1.0 mm thick</t>
  </si>
  <si>
    <t>Extra for providing vision panel not eceeding 0.1 sqm in all type of flush doors (cost of glass excluded)(overall area of door shutter to be measured): Rectangular or square</t>
  </si>
  <si>
    <t>Extra for providing lipping with 2nd class teak wood battens 25mm minimum depth on all edges of flush door shutters (over all area of door shutter to be measured).</t>
  </si>
  <si>
    <t>Extra for cutting rebate in flush door shutter (Total area of shutter to be measured)</t>
  </si>
  <si>
    <t>Providing and fixing wooden moulded beading to door and window frames with iron screws, plugs and priming coat on unexposed surface etc. complete : 2nd class teak wood: 50x12 mm</t>
  </si>
  <si>
    <t>Providing and fixing in position collapsible steel shutters with vertical channels 20x10x2 mm and braced with flat iron diagonals 20x5 mm size, with top and bottom rail of T-iron 40x40x6 mm, with 40 mm dia steel pulleys, complete with bolts, nuts, locking arrangement, stoppers, handles, including applying a priming coat of approved steel primer</t>
  </si>
  <si>
    <t>Steel Work</t>
  </si>
  <si>
    <t>Flooring Work</t>
  </si>
  <si>
    <t xml:space="preserve">                                                                  </t>
  </si>
  <si>
    <t>Providing and laying Vitrified tiles in different sizes (thickness to be specified by the manufacturer), with water absorption less than 0.08% and conforming to IS: 15622, of approved make, in all colours and shade in skirting, riser of steps, over 12 mm thick bed of cement mortar 1:3 (1 cement :3 coarse sand),including grouting the joints with white cement &amp; matching pigments etc.complete.   :
Size of Tile 600x600 mm)</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</si>
  <si>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including pointing the joints with white cement and matching pigment etc., complete.</t>
  </si>
  <si>
    <t xml:space="preserve">Providing and fixing 1st quality ceramic glazed wall tiles conforming to IS 15622  of approved make in all colours, shades except burgundy, bottle green, black of  as approved by Engineer-in-charge in skirting, risers of steps and dado over 12mm thick bed of cement mortar 1:3 (1 cement : 3 coarse sand) and jointed with grey cement slurry @ 3.3 Kg per sqm. including pointing in white cement mixed with pigment of matching shade complete.                                                                                                         </t>
  </si>
  <si>
    <t>Providing and fixing 18mm thick gang saw cut mirror polished premoulded and prepolished machine cut granite for kitchen platforms, vanity counters, wondow sills, fascias and similar locations of required size of approved shade, colour and texture laid over 20mm thick base cement mortar 1:4 (1 cement : 4 coarse sand) with joints treated with white cement, mixed with matching pigment, epoxy touch ups, including rubbing, curing etc. complete at all levels.:
Granite black (area of slab over 0.50 sqm)</t>
  </si>
  <si>
    <t>Extra for providing opening of required size and shape for wash basin/kitchen sink in kitchen plateform, vanity counters and similar location in granite work including necessary holes for pillar taps etc. including rubbing and polishing to cut edges etc. complete.</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</si>
  <si>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 Cherry Red, Elite,Brown,Cat Eye or equivalent</t>
  </si>
  <si>
    <t>Providing and fixing machine cut, mirror/ eggshell polished , Granite stone work for wall lining (veneer work) including dado, skirting, risers of steps etc., in required design and pattern (if required with marble stone slab pieces of different shapes, sizes &amp; texture but of even thickness) on 12 mm (average) thick cement mortar 1:3 (1 cement : 3 coarse sand) laid and jointed with white cement slurry @ 3.3 kg/sqm including pointingwith white cement slurry admixed with pigment of matching shade, including rubbing, curing, polishing etc. all complete as per Architectural drawings, and as directed by the Engineer-in-Charge.</t>
  </si>
  <si>
    <t>52 mm thick cement concrete flooring with concrete hardener topping, under layer 40mm thick cement concrete 1:2:4(1cement :2 coarsesand :4 graded stone aggregate 20 mm nominal size)and top layer 12 mm thick cement hardner consisting of mix 1:2 (1 cement hardnermix:2 graded stone aggregate 6mm nominal size) by volume,hardening compound mixed @2 litre per 50 kg of cement as per manufacturers specification. This includes cost of cement slurry, but excluding the cost of nosing of steps etc. complete.</t>
  </si>
  <si>
    <t>Providing and fixing glass strips in joints of terrazo/ cement concrete floors. 40mm  wide and 4 mm thick</t>
  </si>
  <si>
    <t>Stone tile work for wall lining upto 10 m height with special adhesive over 12 mm thick bed of cement mortar 1:3 (1 cement : 3 coarse sand), including pointing in white cement with an admixture of pigment to match the stone shade. Granite stone of any colour and shade</t>
  </si>
  <si>
    <t>Kota stone slab flooring over 20 mm (average) thick base laid over and jointed with grey cement slurry mixed with pigment to match the shade of the slab, including rubbing and polishing complete with base of cement mortar 1 : 4 (1 cement : 4 coarse sand) : 25 mm thick</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</si>
  <si>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</si>
  <si>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Chequered terrazo tiles 22 mm thick with graded marble chips of size up to 6 mm in floors, jointed with neat cement slurry mixed with pigment to match the shade of the tiles, including rubbing and polishing complete, on 20 mm thick bed of cement mortar 1:4 (1 cement :4 coarse sand) : Medium shade pigment using 50% white cement 50% ordinary cement</t>
  </si>
  <si>
    <t>Finishing Work</t>
  </si>
  <si>
    <t>12 mm cement plaster of mix : 1:6 (1 cement: 6 coarse sand)</t>
  </si>
  <si>
    <t>6 mm cement plaster on ceiling of mix : 1:3 (1 cement : 3 fine sand)</t>
  </si>
  <si>
    <t>18 mm cement plaster in two coats under layer 12 mm thick cement plaster 1:5 (1 cement: 5 coarse sand) and a top layer 6 mm thick cement plaster 1:3 (1 cement: 3 coarse sand) finished rough with sponge.</t>
  </si>
  <si>
    <t>Finishing walls with Acrylic Smooth exterior paint of required shade : New work (Two or more coat applied @ 1.67 ltr/10 sqm over and including priming coat of exterior primer applied @ 2.20 kg/10 sqm)</t>
  </si>
  <si>
    <t xml:space="preserve">Providing and applying white cement based putty of average thickness 1 mm, of approved brand and manufacturer, over the plastered wall
surface to prepare the surface even and smooth complete. </t>
  </si>
  <si>
    <t>Finishing walls with textured exterior paint of required shade : New work (Two or more coats applied @ 3.28 ltr/10 sqm) over and including priming coat of exterior primer applied
@ 2.20kg/10 sqm</t>
  </si>
  <si>
    <t>Finishing walls with 100% Premium acrylic emulsion paint having VOC less than 50 gm/litre and UV resistance as per IS 15489:2004, Alkali &amp; fungal resistance, dirt resistance exterior paint of required shade  (Company Depot Tinted) with silicon additives.: New work (Two or more coats applied @ 1.43 litre/ 10 sqm. Over and including priming coat of exterior primer applied @ 0.90 litre/10 sqm.</t>
  </si>
  <si>
    <t>Painting with synthetic enamel paint of approved brand and manufacture of required colour to give an even shade. One or more coats on old work</t>
  </si>
  <si>
    <t xml:space="preserve">UPVC </t>
  </si>
  <si>
    <t>Providing and fixing factory made uPVC white colour casement/casement cum fixed glazed windows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stainless steel (SS 304 grade) friction hinges, zinc alloy (white powder coated) casement handles, G.I fasteners 100 x 8 mm size for fixing frame to finished wall, plastic packers, plastic caps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Variation in profile dimension in higher side shall be accepted but no extra payment on this account shall be made.</t>
  </si>
  <si>
    <t>Note: For uPVC frame and sash extruded profiles minus 5% tolerance in dimension i.e. in depth &amp; width of profile shall be acceptable.</t>
  </si>
  <si>
    <t>Three track three panels sliding window with two glazed &amp; one wire mesh panels with aluminium channel for roller track , wool pile nylon  rollers with SS 304 body.      
Using R4 Series with  frame (115  mm &amp; above ) x(45 mm &amp; above ) &amp; both glazed and fly screen sash (44 mm &amp; above )  x 55 mm &amp; above ) with  zinc alloy (zamak ) powder coated handle on every glazed panel along with multi point locking system (height above 1.8m).</t>
  </si>
  <si>
    <t>Casement cum fixed panel window having single casement panel at both ends &amp; middle fixed panel with S.S 304 friction hinges as per size and weight of sash ,multi oint locking system, zinc  alloy (zamak) powder coated handles. Using R2 Series with  frame (39  mm &amp; above ) x(39 mm &amp; above ) &amp; sash (39 mm &amp; ab ove )  x 60 mm &amp; above ) &amp;  mullion (39 mm &amp; above ) x ( 60 mm &amp; above ) ( height upto 1.2 mtr  each openable shutter upto 0.8m width)</t>
  </si>
  <si>
    <t>Providing Stainless steel wire gauge (Grade-304) aperture 1.4mm and 0.50 mm dia wire</t>
  </si>
  <si>
    <t>Providing and fixing glazing in UPVC door, window, ventilator shutters and partitions etc. with EPDM rubber / neoprene gasket etc. complete as per the architectural drawings and the directions of Engineer-in-charge . (Cost of snap beading shall be paid in basic item):With float glass panes of 5 mm thickness weight not less then 12,50kg/sqm</t>
  </si>
  <si>
    <t>Providing and fixing double action hydraulic floor spring of approved brand and manufacture conforming to IS : 6315, having brand logo embossed on the body / plate with double spring mechanism and door weight upto 125 kg, for doors, including cost of cutting floors,  mbedding in floors as required and making good the same matching to the existing floor finishing and cover plates with brass pivot and single piece M.S. sheet outer box with slide plate etc. complete as per the direction of Engineer-in-charge.</t>
  </si>
  <si>
    <t>Providing and fixing bright finished brass door latch with necessery screaw  etc. complete: 300 x 16 x 5 mm</t>
  </si>
  <si>
    <t>Providing and fixing bright finished brass tower bolts ( berrel type ) with necessary screaw etc. complete: 250x10 mm</t>
  </si>
  <si>
    <t>Provinding and fixing bright finished brass handles with screaws etc. : 125 mm</t>
  </si>
  <si>
    <t>Providing and fixing aluminium cacement stays, ISI marked, anodised ( anodic coating not less then grade AC 10 as per  IS : 1868) Transparent or dyed to required colour and shade, with necessary screaws etc. complete.:
Twin rubber stopper</t>
  </si>
  <si>
    <t>Providing and fixing aluminium die cast body tubular type universal hydraulic door closer (having brand logo with ISI, IS : 3564, embossed on the body, door weight upto 35 kg and door width upto 700 mm), with necessary accessories and screws etc. complete</t>
  </si>
  <si>
    <t>Providing and laying integral cement based water proofing treatment including preparation of surface as required for treatment of roofs, balconies, terraces etc consisting of following operations:</t>
  </si>
  <si>
    <t>(a) Applying a slurry coat of neat cement using 2.75 kg/sqm of cement admixed with water proofing compound conforming to IS. 2645 and approved by Engineer-in-charge over the RCC slab including adjoining walls upto 300 mm height including cleaning the surface before treatment.</t>
  </si>
  <si>
    <t>(b)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t>
  </si>
  <si>
    <t>(c) After two days of proper curing applying a second coat of cement slurry using 2.75 kg/ sqm of cement admixed with water proofing compound conforming to IS : 2645 and approved by Engineerin-charge</t>
  </si>
  <si>
    <t>(d)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t>
  </si>
  <si>
    <t>(e) The whole terrace so finished shall be flooded with water for a minimum period of two weeks for curing and for final test. All above operations to be done in order and as directed and specified by the Engineer-in-Charge : With average thickness of 120 mm and minimum
thickness at khurra as 65 mm.</t>
  </si>
  <si>
    <r>
      <t xml:space="preserve">Toilet/Kitchen Water proofing:  </t>
    </r>
    <r>
      <rPr>
        <sz val="11"/>
        <rFont val="Calibri"/>
        <family val="2"/>
      </rPr>
      <t/>
    </r>
  </si>
  <si>
    <t>Providing and laying water proofing treatment in sunken portion of WCs, bathroom etc., by applying cement slurry mixed with water proofing cement compound consisting of applying :</t>
  </si>
  <si>
    <t>(a) First layer of slurry of cement @ 0.488 kg/sqm mixed with water proofing cement compound @ 0.253 kg/ sqm. This layer will be allowed to air cure for 4 hours.</t>
  </si>
  <si>
    <t>(b) Second layer of slurry of cement @ 0.242 kg/sqm mixed with water proofing cement compound @ 0.126 kg/sqm. This layer will be allowed to air cure for 4 hours followed with water curing for 48 hours. The rate includes preparation of surface, treatmentand sealing of all joints, corners, junctions of pipes and masonry with polymer mixed slurry</t>
  </si>
  <si>
    <t xml:space="preserve">Providing gola 75x75 mm in cement concrete 1:2:4 (1 cement : 2 coarse sand : 4 stone aggregate 10 mm and down gauge), including finishing with cement mortar 1:3 (1 cement : 3 fine sand) as per standard design : In 75x75 mm deep chase </t>
  </si>
  <si>
    <t xml:space="preserve">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 </t>
  </si>
  <si>
    <t>Passenger lift</t>
  </si>
  <si>
    <t>NEXTRA/ 16 Passenger Lift/ 1088Kgs / 1.25 Speed / 3 Floors / 3 Stops /Stainless Steel (1.5 Mm) Car Cabin</t>
  </si>
  <si>
    <t>Glazing work</t>
  </si>
  <si>
    <t>Providing and supplying aluminium extruded tubular and other aluminium sections as per the architectural drawings and approved shop drawings , the aluminium quality as per grade 6063 T5 or T6 as per BS 1474,including super durable powder coating of 60-80 microns conforming to AAMA 2604 of required colour and shade as approved by the Engineer-in-Charge. ( The item includes cost of material such as cleats, sleeves, screws etc. necessary for fabrication of extruded aluminium frame work. Nothing extra shall be paid on this account). The weight of aluminium extruded section shall be taken for purpose of payment.</t>
  </si>
  <si>
    <t xml:space="preserve">Designing, fabricating, testing, protection, installing and fixing in position semi (grid) unitized system of structural glazing (with open joints) for linear as well as curvilinear portions of the building for all heights and all levels including: </t>
  </si>
  <si>
    <t>Structural analysis &amp; design and preparation of shop drawings for the specified design loads conforming to IS 875 part III (the system must passed the proof test at 1.5 times design wind pressure without any failure), including functional design of the aluminum sections for fixing glazing panels of various thicknesses, aluminium cleats, sleeves and splice plates etc. gaskets, screws, toggles, nuts, bolts, clamps etc., structural and weather silicone sealants, flashings, fire stop (barrier)-cum-smoke seals, microwave cured EPDM gaskets for water tightness, pressure equalisation &amp; drainage and protection against fire hazard including:</t>
  </si>
  <si>
    <t xml:space="preserve">(b) Fabricating and supplying serrated M.S. hot dip galvanised / Aluminium alloy of 6005 T5 brackets of required sizes, sections and profiles etc. to accommodate 3 Dimentional movement for achieving perfect verticality and fixing structural glazing system rigidly to the RCC/ masonry/structural steel framework of building structure using stainless steel anchor fasteners/ bolts, nylon seperator to prevent bimetallic contacts with nuts and washers etc. of stainless steel grade 316, of the required capacity and in required numbers. </t>
  </si>
  <si>
    <t>(c) Providing and filling, two part pump filled, structural silicone sealant and one part weather silicone sealant compatible with the structural silicone sealant of required bite size in a clean and controlled factory / work shop environment, including double sided spacer tape, setting blocks and backer rod, all of approved grade, brand and manufacture, as per the approved sealant design, within and all around the perimeter for holding glass.</t>
  </si>
  <si>
    <t>(d) Providing and fixing in position flashings of solid aluminium sheet 1 mm thick and of sizes, shapes and profiles, as required as per the site conditions, to seal the gap between the building structure and all its interfaces with curtain glazing to make it watertight.</t>
  </si>
  <si>
    <t>(e) Making provision for drainage of moisture/ water that enters the curtain glazing system to make it watertight, by incorporatingprinciples of pressure equalization, providing suitable gutter profiles at bottom (if required), making necessary holes of required sizes and of required numbers etc. complete. This item includes cost of all inputs of designing, labour for fabricating and installation of aluminium grid, installation of glazed units, T&amp;P, scaffolding and other incidental charges including wastages etc., enabling temporary structures and services, cranes or cradles etc. as described above and as specified. The item includes the cost of getting all the structural and functional design including shop drawings checked by a structural designer, dully approved by Engineer-in-charge. The item also includes the cost of all mock ups at site, cost of all samples of the individual components for testing in an approved laboratory, field tests on the assembled working structural glazing as specified, cleaning and protection till the handing over of the building for occupation. In the end, the Contractor shall provide a water tight structural glazing having all the performance characteristics etc. all complete as required, as per the Architectural drawings, as per item description, as specified, as per the approved shop drawings and as directed by the Engineer- in-Charge.</t>
  </si>
  <si>
    <t>Note:- 1. The cost of providing extruded aluminium frames, shadow boxes, extruded aluminium section capping for fixing in the grooves of the curtain glazing and vermin proof stainless steel wire mesh shall be paid for separately under relevant items under this subhead. However, for the purpose of payment, only the actual area of structural glazing (including width of grooves) on the external face shall be measured in sqm. up to two decimal places</t>
  </si>
  <si>
    <t>Note:-2. The following performance test are to be conducted on structural glazing system if area of structural glazing exceeds 2500 Sqm from the certified laboratories accreditated by NABL(National Accreditation Board for Testing and Calibration Laboratories), Department of Science &amp; Technologies, India. Cost of testing is payable separately.</t>
  </si>
  <si>
    <t>The NIT approving authority will decide the necessity of testing on the basis of cost of the work, cost of the test and importance of the work. Performance Testing of Structural glazing system Tests to be conducted in the NABL accredited lab or by any other accreditation body which operates in accordance with ISO / IEC 17011 and accredits labs as per ISO/ IEC 17025.</t>
  </si>
  <si>
    <t>Providing and fixing SGU  6mm Annealed glass in aluminium/uPVc windows, ventilators and partition etc. including providing EPDM gasket, perforated aluminium spacers, desiccants, sealant (Both primary and secondary sealant) etc. as per specifications, drawings and direction of Engineer-in-charge complete.The Properties of glass should be as :    Solar heat gain Cofficiant (HSGC) =0.50 and Visual Light Transmission (VLT) =50% or more and shade to be approved by EIC/Architect.</t>
  </si>
  <si>
    <t xml:space="preserve">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 in-Charge. </t>
  </si>
  <si>
    <t>Filling the gap in between aluminium/ stone/ wood frame and adjacent RCC/Brick/ Stone/ wood/ Ceramic/ Gypsum work by providing weather/structural non sag elastomeric PU sealant over backer rod of approved quality as per architectural drawings and direction of Engineer-in-charge complete, complying to ASTM C920, DIN 18540- F &amp; ISO 11600: Upto 10 mm depth and 10 mm width</t>
  </si>
  <si>
    <r>
      <t xml:space="preserve">Providing and fixing 75 mm high, 50 mm deep and 18 mm thick stone slab table rubbed, edges rounded and polished, fixed in </t>
    </r>
    <r>
      <rPr>
        <b/>
        <sz val="16"/>
        <rFont val="Book Antiqua"/>
        <family val="1"/>
      </rPr>
      <t xml:space="preserve">urinal partitions </t>
    </r>
    <r>
      <rPr>
        <sz val="16"/>
        <rFont val="Book Antiqua"/>
        <family val="1"/>
      </rPr>
      <t>by cutting a chase of appropriate width with chase cutter and embedding the stone in the chase with epoxy grout or with cement concrete 1:2:4 (1 cement : 2 coarse sand : 4 graded stone aggregate 6 mm nominal size) as per direction of Engineer-in-charge and finished smooth.Granite Stone of approved shade</t>
    </r>
  </si>
  <si>
    <r>
      <rPr>
        <b/>
        <sz val="16"/>
        <rFont val="Book Antiqua"/>
        <family val="1"/>
      </rPr>
      <t>Roofing and Water proofing:</t>
    </r>
    <r>
      <rPr>
        <sz val="16"/>
        <rFont val="Book Antiqua"/>
        <family val="1"/>
      </rPr>
      <t xml:space="preserve">                                                                                                                                                     </t>
    </r>
  </si>
  <si>
    <t>2.6.1</t>
  </si>
  <si>
    <t>DSR 2.25A</t>
  </si>
  <si>
    <t>2.34.1</t>
  </si>
  <si>
    <t xml:space="preserve">2.35.3.1  </t>
  </si>
  <si>
    <t>4.1.8</t>
  </si>
  <si>
    <t>5.33.1.1</t>
  </si>
  <si>
    <t>5.33.2.1</t>
  </si>
  <si>
    <t>5.9.4</t>
  </si>
  <si>
    <t>5.9.14</t>
  </si>
  <si>
    <t>6.1.2 (Rate analysis)</t>
  </si>
  <si>
    <t>6.45.2</t>
  </si>
  <si>
    <t>MR</t>
  </si>
  <si>
    <t>26.89.2</t>
  </si>
  <si>
    <t>26.86.1</t>
  </si>
  <si>
    <t>9.1.1</t>
  </si>
  <si>
    <t>9.20.1</t>
  </si>
  <si>
    <t>9.24.1</t>
  </si>
  <si>
    <t>9.40.1.1</t>
  </si>
  <si>
    <t>10.14.1</t>
  </si>
  <si>
    <t>11.41A.1.1</t>
  </si>
  <si>
    <t>8.2.2.2</t>
  </si>
  <si>
    <t>8.10.2</t>
  </si>
  <si>
    <t>11.13.1</t>
  </si>
  <si>
    <t>7.38.1.1</t>
  </si>
  <si>
    <t>11.26.1</t>
  </si>
  <si>
    <t>11.19.2</t>
  </si>
  <si>
    <t>13.4.2</t>
  </si>
  <si>
    <t>13.45.1</t>
  </si>
  <si>
    <t>13.48A.1</t>
  </si>
  <si>
    <t>9.147A</t>
  </si>
  <si>
    <t>9.147.A4.3</t>
  </si>
  <si>
    <t>9.147.E5.1</t>
  </si>
  <si>
    <t>DSR 23 M8737</t>
  </si>
  <si>
    <t>21.3.2 (M)</t>
  </si>
  <si>
    <t>DSR 21.4.1</t>
  </si>
  <si>
    <t>9.75.1</t>
  </si>
  <si>
    <t>9.74.2</t>
  </si>
  <si>
    <t>9.81.1</t>
  </si>
  <si>
    <t>9.101.2</t>
  </si>
  <si>
    <t>22.7.1</t>
  </si>
  <si>
    <t>12.21.1</t>
  </si>
  <si>
    <t>DSR-25.1</t>
  </si>
  <si>
    <t>DSR- 25.2</t>
  </si>
  <si>
    <t>DSR- 25.4</t>
  </si>
  <si>
    <t>DSR 21.19.2</t>
  </si>
  <si>
    <t>3.1 (a)</t>
  </si>
  <si>
    <t>3.4 a)</t>
  </si>
  <si>
    <t>Earth Work</t>
  </si>
  <si>
    <t>litre</t>
  </si>
  <si>
    <t>kilogram</t>
  </si>
  <si>
    <t>RM</t>
  </si>
  <si>
    <t>Rm</t>
  </si>
  <si>
    <t>kg</t>
  </si>
  <si>
    <t>(1). Performance Laboratory Test for Air Leakage Test (-50pa to - 300pa) &amp; (+50pa to +300pa) as per ASTM E-283-04 testing method for a range of testing limit 1 to 200 mVhr. (2) Static Water Penetration Test. (50pa to 1500p) as per ASTME- 331-09 testing method for a range up to 2000 ml. (3) Dynamic Water Penetration (50pa to 1500pa) as per AAMA 501.01- 05 testing method for a range upto 2000 ml. (4) Structural Performance Deflection and deformation by static air pressure test (1.5 times design wind pressure without any failure) as per ASTME-330-10 testing method for a range upto 50 mm. (5) Seismic Movement Test (upto 30 mm) as per AAMA 501.4- 09 testing method for Qualitative test, Tests to be conducted on site. (6) Onsite Test for Water Leakage for a pressure range 50 kpa to 240 kpa (35psi) upto 2000 ml</t>
  </si>
  <si>
    <t>Schedule - 1B (Plumbing Works)</t>
  </si>
  <si>
    <t>DSR-2023/ NON DSR</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</si>
  <si>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t>
  </si>
  <si>
    <t>W.C. pan with ISI marked white solid plastic seat and lid</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</si>
  <si>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</si>
  <si>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White Vitreous china Orissa pattern W.C. pan of size 580x440 mm with integral type foot rests</t>
  </si>
  <si>
    <t>Providing and fixing white vitreous china battery based infrared sensor operated urinal of approx. size 610 x 390 x 370 mm having pre &amp; post flushing with water (250 ml &amp; 500 ml consumption), having water inlet from back side, including fixing to wall with suitable brackets all as per manufacturers specification and direction of Engineer-in-charge.</t>
  </si>
  <si>
    <t>Providing and fixing uplasticised PVC connection pipe with brass unions : 45 cm length , 15 mm nominal bore</t>
  </si>
  <si>
    <t>Providing and fixing wash basin with C.I. brackets, 15 mm C.P. brass pillar taps, 32 mm C.P. brass waste of standard pattern, including painting of fittings and brackets, cutting and making good the walls wherever require :</t>
  </si>
  <si>
    <t>White Vitreous China Flat back wash basin size 550x400 mm with single 15 mm C.P. brass pillar tap</t>
  </si>
  <si>
    <t>Providing and fixing toilet paper holder :</t>
  </si>
  <si>
    <t>C.P. brass</t>
  </si>
  <si>
    <t xml:space="preserve">Providing and fixing PTMT liquid soap container 109 mm wide, 125 mm high and 112 mm distance from wall of standard shape with bracket of the same materials with snap fittings of approved quality and colour, weighing not less than 105 gms.
</t>
  </si>
  <si>
    <t>Providing and fixing CP Brass 32mm size bottle trap of approved quality &amp; make and as per the direction of engineer in charge.</t>
  </si>
  <si>
    <t>Providing and fixing PTMT towel ring trapezoidal shape 215 mm long, 200 mm wide with minimum distances of 37 mm from wall face with concealed fittings arrangement of approved quality and colour, weighing not less than 88 gms.</t>
  </si>
  <si>
    <t xml:space="preserve">Providing and fixing Coat Hook.
</t>
  </si>
  <si>
    <t>Providing ,Fixing of straight / offset type flexible single body push fit type WC pan connector of  with integral single mould sealing fins made of flexible EVA body to be fixed with manufacture supplied grease, including rubber bush / adaptor for use with uPVC pipe as supplied with the pan connector.</t>
  </si>
  <si>
    <t>Providing and fixing C.P. brass bib cock of approved quality conforming to IS:8931 :</t>
  </si>
  <si>
    <t>Providing and fixing 8mm dia C.P./S.S. Jet with flexible tube upto 1meter long with S.S. Triangular plate to european type W.C. Of approved quality and make as approved by engineer in charge.</t>
  </si>
  <si>
    <t xml:space="preserve">Providing and fixing C.P. brass long body bib cock of approved quality conforming to IS standards and weighing not less than 690 gms. 
</t>
  </si>
  <si>
    <t xml:space="preserve">15 mm nominal bore 
</t>
  </si>
  <si>
    <t xml:space="preserve">Providing and fixing C.P. brass angle valve for basin mixer and geyser points of approved quality conforming to IS:8931 15mm nominal bore 
</t>
  </si>
  <si>
    <t>Providing and fixing PTMT soap Dish Holder having length of 138mm, breadth 102mm, height of 75mm with concealed fitting arrangements, weighing not less than 106 gms.</t>
  </si>
  <si>
    <t>Providing and fixing PTMT towel rail complete with brackets fixed to wooden cleats with CP brass screws with concealed fittings arrangement of approved quality and colour.</t>
  </si>
  <si>
    <t>450 mm long towel rail with total length of 495 mm, 78 mm wide and effective height of 88 mm, weighing not less than 170 gms</t>
  </si>
  <si>
    <t>Providing &amp; Fixing of Grab bar  600 mm of non slipping grip as per standard specification of use in disabled toilet complete with brackets suitable for wall installation as per approved sample complete in all respect.</t>
  </si>
  <si>
    <t xml:space="preserve">Supply,Installation, testing and commissioning of  Water Heater complete with heavy gauge hot and cold water flexible pipe connections, Nano polymer coated tank, 8 bar pressure ,of approved make complete with all necessary material as directed by Engineer - in - Charge. </t>
  </si>
  <si>
    <t>SANITARY FIXTURE &amp; FITTINGS</t>
  </si>
  <si>
    <t>25-Litre Storage capacity</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</si>
  <si>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t>
  </si>
  <si>
    <t>Concealed work, including cutting chases and making good the walls etc.</t>
  </si>
  <si>
    <t>15mm nominal bore</t>
  </si>
  <si>
    <t>20mm nominal bore</t>
  </si>
  <si>
    <t>25mm nominal bore</t>
  </si>
  <si>
    <t>32 mm nominal bore</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</si>
  <si>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t>
  </si>
  <si>
    <t xml:space="preserve"> External Work</t>
  </si>
  <si>
    <t>25 mm nominal dia Pipes</t>
  </si>
  <si>
    <t>50 mm nominal dia Pipes</t>
  </si>
  <si>
    <t>65 mm nominal dia Pipes</t>
  </si>
  <si>
    <t>Providing and filling sand of grading zone V or coarser grade alround the CPVC pipes in external work.</t>
  </si>
  <si>
    <t>50mm dia nominal bore</t>
  </si>
  <si>
    <t xml:space="preserve">65mm dia nominal bore </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</si>
  <si>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 &amp; terrace.</t>
  </si>
  <si>
    <t>40mm nominal bore</t>
  </si>
  <si>
    <t>50mm nominal bore</t>
  </si>
  <si>
    <t>65mm nominal bore</t>
  </si>
  <si>
    <t>80mm nominal bore</t>
  </si>
  <si>
    <t xml:space="preserve">Providing and fixing Forged Brass Ball Valve (Screwed). with setting and gland of superior quality having minimum working pressure of 16 kg/cm2. </t>
  </si>
  <si>
    <t>15 mm nominal bore</t>
  </si>
  <si>
    <t>20 mm nominal bore</t>
  </si>
  <si>
    <t>25 mm nominal bore</t>
  </si>
  <si>
    <t>40 mm nominal bore</t>
  </si>
  <si>
    <t>Supplying, fixing, testing and commissioning of butterfly valve of PN 1.6 rating with bronze/gunmetal seat duly ISI marked  complete  with  nuts,  bolts,  washers,  gaskets conforming to IS 13095 of following sizes as required :</t>
  </si>
  <si>
    <t>50mm dia.</t>
  </si>
  <si>
    <t>65mm dia.</t>
  </si>
  <si>
    <t>Providing and fixing PTMT Ball cock of approved quality, colour and make complete with Epoxy coated aluminium rod with L.P./ H.P.H.D. plastic ball.</t>
  </si>
  <si>
    <t>25 mm nominal bore, 152mm long, weighing not less
than 440 gms</t>
  </si>
  <si>
    <t xml:space="preserve">Providing and placing on terrace (at all floor levels) polyethylene water storage tank, ISI : 12701 marked, with cover and suitable locking arrangement and making necessary holes for inlet, outlet and overflow pipes but without fittings and the base support for tank. </t>
  </si>
  <si>
    <t>Providing &amp; fixing Auto Air vent for cold water supply risers, suitable for pressure not less than 15 Kg/Sq.cm.</t>
  </si>
  <si>
    <t xml:space="preserve">15mm </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</si>
  <si>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</si>
  <si>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with common burnt clay F.P.S.(non module)/Fly Ash brick of class designation 7.5</t>
  </si>
  <si>
    <t>Providing and fixing enclosed type water meter (bulk type) conforming to IS : 2373 and tested by Municipal Board complete with bolts,nuts, rubber insertions etc. (The tail pieces if required will be paid separately) :</t>
  </si>
  <si>
    <t>Providing and fixing C.I. double acting air valve of approved quality with bolts, nuts, rubber insertions etc. complete (The tail pieces,tapers etc if required will be paid separately) :</t>
  </si>
  <si>
    <t>80  mm dia</t>
  </si>
  <si>
    <t>Supplying  and  fixing  of  Tank inlet  connection  of cast iron body with gun metal male instantaneous inlet couplings  complete  with  cap  and  chain  as  reqd.  for suitable  dia MS pipe connection  conforming to IS 904 as required :</t>
  </si>
  <si>
    <t>2 way - 100 mm dia M.S. Pipe</t>
  </si>
  <si>
    <t>Providing, installation, testing and commissioning of non-return valve of following sizes confirming to IS: 5312 complete with rubber gasket, GI bolts, nuts, washers etc.as required</t>
  </si>
  <si>
    <t>80mm dia</t>
  </si>
  <si>
    <t>DRAINAGE</t>
  </si>
  <si>
    <t>Providing and fixing soil, waste and vent pipes, Cast Iron (Hubless) IS 3989</t>
  </si>
  <si>
    <t xml:space="preserve">100 mm dia Pipes </t>
  </si>
  <si>
    <t>Providing, fixing, jointing and testing in position the following uPVC pipes conforming to IS 4985 of 6 kg/sqcm pressure rating including all fittings, solvent weld joints, testing complete for drainage system cut to required length to be laid under floor including covering all around with cement concrete and  making good the same complete as required.</t>
  </si>
  <si>
    <t>For waste pipes</t>
  </si>
  <si>
    <t xml:space="preserve"> 40mm OD (6 kg pressure)</t>
  </si>
  <si>
    <t xml:space="preserve"> 50mm OD (6 kg pressure)</t>
  </si>
  <si>
    <t xml:space="preserve"> 63mm OD (6 kg pressure)</t>
  </si>
  <si>
    <t>Providing and Fixing 110x110 mm   I 'P' trap with Height riser/Saddle as required size ftting  with seal 50 mm of self cleansing design floor/urinal trap without vent suspended with supporting clamp or in sunken portion including cutting and making good the walls and floors  wherever required complete in all respects.</t>
  </si>
  <si>
    <t>100 mm inlet &amp; 100 mm outlet</t>
  </si>
  <si>
    <t>Providing and Fixing  uPVC  floor  drain of following size inlet and outlet including cutting and making good the walls and floors  wherever required complete in all respects.</t>
  </si>
  <si>
    <t>110 x63mm outlet</t>
  </si>
  <si>
    <t>Providing and  fixing 125 mm dia,  3 mm thick Stainless steel grating with frame  for floor traps or drains of required pattern including cutting and making good the floors complete.</t>
  </si>
  <si>
    <t>125mm dia.</t>
  </si>
  <si>
    <t>Providing &amp; fixing PVC clean out plug with suitable insert keys for opening in: brass cap, male threaded joint with threaded uPVC socket fixed to uPVC pipe joints as required complete in all respects.</t>
  </si>
  <si>
    <t>110mm dia.</t>
  </si>
  <si>
    <t xml:space="preserve">Excavating trenches of required width for  pipes, cables  etc.  Including excavation for sockets, and dressing of sides, ramming  of bottoms, depth upto  1.5M including   getting  out   the excavated soil,  and then returning  the  soil    as required, in   layers   not exceeding  20   cms in   depth including  consolidating  each deposited  layer  by  ramming, watering,  etc.  And disposing of surplus excavated soil   as directed within a lead of 50 m Hard/dense soil.            </t>
  </si>
  <si>
    <t>All kind of soil</t>
  </si>
  <si>
    <t>Pipes, cables etc, exceeding 80mm dia but not exeeding 300 mm dia</t>
  </si>
  <si>
    <t>Earthwork in excavation by mechanical means ( Hydraulic excavator) / manual means in foundation trenches or drains (not exceeding 1.5m in width or 10 sqm on plan) including dressing of sides and ramming of bottoms, lift up to 1.5m, including getting out the excavated soil and disposal of surplus excavated soil as directed, with in a lead of 50m.</t>
  </si>
  <si>
    <t xml:space="preserve">250 mm dia </t>
  </si>
  <si>
    <t>Constructing Brick Masonry circular type manhole 0.91 m internal dia at bottom and 0.56m dia at top with FPS bricks  class designation 75  in cement mortar 1:4 (1 cement : 4 Coarse sand), inside cement plaster 12mm thick with cement mortar 1:3 ( 1 cement : 3 coarse sand) finished with a floating coat of of neat cement, foundation concrete 1:3:6 mix ( 1 cement : 3 coarse sand :  6 graded stone aggregate 40mm nominal size) and making necessary channel in Cement Concrete 1:2:4 ( 1 Cement : 2 Coarse Sand : 4 Graded Stone Aggregate 20mm nominal size) finished with a floating coat of neat cement complete as per standard design.</t>
  </si>
  <si>
    <t>0.91m deep with SFRC cover and frame (heavy duty HD-20 grade designation) 560mm internal diameter conforming to I.S:12592, total weight of cover and frame to be not less than 182Kg. fixed in cement concrete 1:2:4 mix (1cement: 2 coarse sand: 4 graded stone aggregate 20mm nominal size) including centering, shuttering all complete.(Excavation foot rests and 12mm thick cement plaster at the external surface shall be paid for separately)</t>
  </si>
  <si>
    <t>with common burnt clay F.P.S(non module)/ Fly Ash brick of class designation 7.5</t>
  </si>
  <si>
    <t xml:space="preserve">Extra depth for circuler type manholes 0.91 m internal dia ( at bottom ) beyond 0.91m to 1.67 m . </t>
  </si>
  <si>
    <t>with common burnt clay F.P.S.(non module) brick of class designation 7.5</t>
  </si>
  <si>
    <t>Constructing Brick Masonry circular type manhole 1.22 m internal dia at bottom and 0.56m dia at top with FPS bricks  class designation 75  in cement mortar 1:4 (1 cement : 4 Coarse sand), inside cement plaster 12mm thick with cement mortar 1:3 ( 1 cement : 3 coarse sand) finished with a floating coat of of neat cement, foundation concrete 1:3:6 mix ( 1 cement : 3 coarse sand :  6 graded stone aggregate 40mm nominal size) and making necessary channel in Cement Concrete 1:2:4 ( 1 Cement : 2 Coarse Sand : 4 Graded Stone Aggregate 20mm nominal size) finished with a floating coat of neat cement complete as per standard design.</t>
  </si>
  <si>
    <t>1.68m deep with SFRC cover and frame (heavy duty HD-20 grade designation) 560mm internal diameter conforming to I.S:12592, total weight of cover and frame to be not less than 182Kg. fixed in cement concrete 1:2:4 mix (1cement: 2 coarse sand: 4 graded stone aggregate 20mm nominal size) including centering, shuttering all complete.(Excavation foot rests and 12mm thick cement plaster at the external surface shall be paid for separately)</t>
  </si>
  <si>
    <t>with common burnt clay F.P.S.(non module)/ Fly Ash brick of class designation 7.5</t>
  </si>
  <si>
    <t>Constructing brick masonry road gully chamber 45x45x77.5 cm with bricks in cement mortar 1:4 (1 cement : 4 coarse sand ) with precast R.C.C. vertical grating complete as per standard design :</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</si>
  <si>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</si>
  <si>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For pipes 350 to 450 mm diameter</t>
  </si>
  <si>
    <t>RAIN WATER WORK</t>
  </si>
  <si>
    <t>Providing and fixing unplasticised PVC Rain water pipe conforming to IS 13592 Type A.</t>
  </si>
  <si>
    <t>160 mm diameter</t>
  </si>
  <si>
    <t>Providing and fixing to the inlet mouth of rain water pipe cast iron grating 15 cm diameter and weighing not less than 440 grams.</t>
  </si>
  <si>
    <t xml:space="preserve">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
</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</si>
  <si>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</si>
  <si>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G.I. pipes complete with G.I. fittings including trenching and refilling etc.</t>
  </si>
  <si>
    <t>40 mm nominal dia Pipes</t>
  </si>
  <si>
    <t>Painting G.I. pipes and fittings with two coats of anti-corrosive bitumastic paint of approved quality :</t>
  </si>
  <si>
    <t>40 mm dia nominal bore</t>
  </si>
  <si>
    <t>50 mm dia nominal bore</t>
  </si>
  <si>
    <t>Providing and filling sand of grading zone V or coarser grade alround the GI pipes in external work.</t>
  </si>
  <si>
    <t>40mm dia nominal bore</t>
  </si>
  <si>
    <t>Making connection of G.I. distribution branch with G.I. main of following sizes by providing and fixing tee, including cutting and threading the pipe etc. complete :</t>
  </si>
  <si>
    <t>25 to 40 mm nominal bore</t>
  </si>
  <si>
    <t>Supplying and laying of following size DWC SN8 pipe ISI marked along with all accessories like socket, bend, couplers etc. conforming to IS 16098, Part II complete with fitting and cutting,jointing etc.direct in ground (75 cm below ground level) including excavation and refilling the trench but excluding sand cushioning and protective covering etc., complete as required.</t>
  </si>
  <si>
    <t xml:space="preserve">200 mm dia </t>
  </si>
  <si>
    <t>200 mm diameter UPVC pipe</t>
  </si>
  <si>
    <t xml:space="preserve">Providing and fixing square-mouth S.W.  gully trap  class SP-1 complete with C.I. grating brick masonry chamber with water tight C.I. cover with frame of 300x300 mm size (inside) the weight of cover to be not less than 4.50 kg and frame to be not less than 2.70 kg as per standard design: 100x100 mm size P type. With common burnt clay F.P.S. (non modular) / Fly Ash bricks of class designation 7.5
</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</si>
  <si>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</si>
  <si>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 xml:space="preserve">Inside size 90x80 cm and 45 cm deep including C.I. cover with frame (light duty) 455x610 mm internal dimensions,total weight of cover and frame to be not less than 38 kg (weight of cover 23 kg and weight of frame 15 kg) :
</t>
  </si>
  <si>
    <t xml:space="preserve">With common burnt clay F.P.S.(non modular) / Fly Ash bricks of class designation 7.5 
</t>
  </si>
  <si>
    <t xml:space="preserve">Extra for depth for manholes:
</t>
  </si>
  <si>
    <t xml:space="preserve">Size 90x80x90 cm
</t>
  </si>
  <si>
    <t>EXTERNAL PLUMBING WORK</t>
  </si>
  <si>
    <t>17.1.1</t>
  </si>
  <si>
    <t>18.21.2.1</t>
  </si>
  <si>
    <t>17.7.4</t>
  </si>
  <si>
    <t>17.34.1</t>
  </si>
  <si>
    <t>17.22A</t>
  </si>
  <si>
    <t>NON DSR</t>
  </si>
  <si>
    <t>17.16a</t>
  </si>
  <si>
    <t>18.51.1</t>
  </si>
  <si>
    <t>18.53.1</t>
  </si>
  <si>
    <t>17.73.1</t>
  </si>
  <si>
    <t xml:space="preserve">18.8.1 </t>
  </si>
  <si>
    <t>18.8.4</t>
  </si>
  <si>
    <t>18.9.6</t>
  </si>
  <si>
    <t>18.9.7</t>
  </si>
  <si>
    <t>18.41.3</t>
  </si>
  <si>
    <t>18.41.6</t>
  </si>
  <si>
    <t>18.41.7</t>
  </si>
  <si>
    <t>18.62.3</t>
  </si>
  <si>
    <t>18.32.1 (M)</t>
  </si>
  <si>
    <t>18.59.2</t>
  </si>
  <si>
    <t>DSR-2022 ITEM NO-19</t>
  </si>
  <si>
    <t>DSR-2022 ITEM NO-14</t>
  </si>
  <si>
    <t>2.10.1.2</t>
  </si>
  <si>
    <t>19.9.1</t>
  </si>
  <si>
    <t>19.9.1.1</t>
  </si>
  <si>
    <t>19.10.1</t>
  </si>
  <si>
    <t>19.28.1</t>
  </si>
  <si>
    <t>19.21.3</t>
  </si>
  <si>
    <t>12.38.2</t>
  </si>
  <si>
    <t>12.43.2</t>
  </si>
  <si>
    <t>18.12.3</t>
  </si>
  <si>
    <t>18.12.5</t>
  </si>
  <si>
    <t>18.12.6</t>
  </si>
  <si>
    <t>18.40.3</t>
  </si>
  <si>
    <t>18.40.5</t>
  </si>
  <si>
    <t>18.40.6</t>
  </si>
  <si>
    <t>18.41.5</t>
  </si>
  <si>
    <t>18.13.1</t>
  </si>
  <si>
    <t xml:space="preserve">19.4.1.1 </t>
  </si>
  <si>
    <t>19.7.1.1</t>
  </si>
  <si>
    <t>19.8.1.1</t>
  </si>
  <si>
    <t xml:space="preserve">Providing and fixing soil, waste and vent pipes
</t>
  </si>
  <si>
    <t>B)</t>
  </si>
  <si>
    <t>C)</t>
  </si>
  <si>
    <t>D)</t>
  </si>
  <si>
    <t>E)</t>
  </si>
  <si>
    <t>A)</t>
  </si>
  <si>
    <t>Mtr.</t>
  </si>
  <si>
    <t>per litre</t>
  </si>
  <si>
    <t xml:space="preserve">Meter </t>
  </si>
  <si>
    <t xml:space="preserve">Providing and fixing factory made single extruded WPC (Wood Polymer Composite) solid board one side white color and other side of board laminted with PVC  foil of minimum 14 micron thickness of approved design pasted with hot melt adhesive for cup boards, work stations and bathroom/kitchen cabinet etc. of required sizes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 borer proof, water/moisture proof and fire retardant and fixing with stainless steel piano hinges/soft close clip on concealed hinges of required size with necessary full body threaded star headed counter sunk S.S screws, all as per direction of Engineer-In- Charge. (Note: stainless steel piano hinges/soft close clip on concealed hinges and necessary S.S screws shall be paid separately): 25 mm thick </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</si>
  <si>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 Railing work</t>
  </si>
  <si>
    <t>Providing and fixing pressed steel door frames conforming to IS: 4351,manufactured from commercial mild steel sheet of 1.60 mm thickness, including hinges, jamb, lock jamb, bead and if required angle threshold of mild steel angle of section 50x25 mm, or base ties of 1.60 mm, pressed mild steel welded or rigidly fixed together by mechanical means, including M.S. pressed butt hinges 2.5 mm thick with mortar guards, lock strike-plate and shock absorbers as specified and applying a coat of approved steel primer after pre-treatment of the surface as directed by Engineer-in-charge: Profile B: Fixing with adjustable lugs with split end tail to each jamb</t>
  </si>
  <si>
    <t xml:space="preserve">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Laying of tiles will be done with the notch trowel, plier, wedge, clips of required thickness, leveling system and rubber mallet for placing the tiles gently and easily.:
Size of Tile 600x600 mm Double charge vitrified tile polished finish of size
</t>
  </si>
  <si>
    <t>Extra for providing edge moulding to 18mm thick marble stone counters, Vanities etc. including machine polishing to edge to give high gloss finish etc. complete as per design approved by Engineer-in-charge.: Granite work</t>
  </si>
  <si>
    <t>Providing and laying cement concrete 1:5:10 (1 cement : 5 coarse sand : 10 graded stone aggregate 40 mm nominal size) all-round UPVC pipes including bed concrete as per standard design :</t>
  </si>
  <si>
    <t>INTERNAL ELECTRICAL WORK</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</si>
  <si>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</si>
  <si>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Group A</t>
  </si>
  <si>
    <t>Wiring for group controlled (looped) light point/fan point/exhaust fan point/ call bell point (without independent switch etc.) with 1.5 sq. mm FRLS PVC insulated copper conductor single core cable in surface/ recessed PVC conduit, and earthing the point with 1.5 sq. mm FRLS PVC insulated copper conductor single core cable etc. as required.</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</si>
  <si>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</si>
  <si>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Wiring for light/ power plug with 2X4 sq. mm FRLS PVC insulated copper conductor single core cable in surface/ recessed medium class PVC conduit alongwith 1 No. 4 sq. mm FRLS PVC insulated copper conductor single core cable for loop earthing as required.</t>
  </si>
  <si>
    <t>Wiring for light/ power plug with 4X4 sq. mm FRLS PVC insulated copper conductor single core cable in surface/ recessed medium class PVC conduit alongwith 2 Nos. 4 sq. mm FRLS PVC insulated copper conductor single core cable for loop earthing as required.</t>
  </si>
  <si>
    <t>Wiring for circuit/ submain wiring alongwith earth wire with the following sizes of FRLS PVC insulated copper conductor, single core cable in surface/ recessed medium class PVC conduit as required.</t>
  </si>
  <si>
    <t>CIRCUIT / SUBMAIN WIRING</t>
  </si>
  <si>
    <t xml:space="preserve">2x1.5  sq mm + 1x1.5 sq mm earth wire </t>
  </si>
  <si>
    <t xml:space="preserve">2x2.5  sq mm + 1x2.5 sq mm earth wire </t>
  </si>
  <si>
    <t xml:space="preserve">4x2.5  sq mm + 2x2.5 sq mm earth wire </t>
  </si>
  <si>
    <t xml:space="preserve">2x6  sq mm + 1x6 sq mm earth wire. </t>
  </si>
  <si>
    <t>2x10 sq. mm + 1x6 sq. mm earth wire</t>
  </si>
  <si>
    <t>2x16 sq. mm + 1x6 sq. mm earth wire</t>
  </si>
  <si>
    <t xml:space="preserve">4x6  sq mm + 2x6 sq mm earth wire </t>
  </si>
  <si>
    <t xml:space="preserve">4x10  sq mm + 2x6 sq mm earth wire </t>
  </si>
  <si>
    <t xml:space="preserve">4x16  sq mm + 2x6 sq mm earth wire </t>
  </si>
  <si>
    <t>Supplying and fixing suitable size GI box with modular plate and cover in front on surface or in recess, including providing and fixing 3 pin 5/6 amps modular socket outlet and 5/6 amps modular switch, connection etc. as required.</t>
  </si>
  <si>
    <t xml:space="preserve">Supplying and fixing suitable size GI box with modular plate and cover in front on surface or in recess, including providing and fixing 6 pin 5/6 &amp; 15/16 amps modular socket outlet and 15/16 amps modular switch, connection etc. as required. </t>
  </si>
  <si>
    <t>Supplying and fixing suitable size GI box with modular plate and cover in front on surface or in recess, including providng and fixing 2 nos. 3 pin 5/6 A modular socket outlet and 2 nos. 5/6 A modular switch, connections etc. as required. (For light plugs to be used in non residential buildings). (For UPS Supply)</t>
  </si>
  <si>
    <t>Supplying &amp; fixing suitable size GI box wih modular plate and cover in front on surface or in recess including providing and fixing 25 A modular socket outlet (near equipment point) and 25 A modular SP MCB, “C” curve (at accessible point) including connections, painting etc. as required.</t>
  </si>
  <si>
    <t>Supplying and fixing following modular switch/ socket on the existing modular plate &amp; switch box including connections but excluding modular plate etc. as required.</t>
  </si>
  <si>
    <t>TV anteena Socket Outlet</t>
  </si>
  <si>
    <t>Supplying and fixing following size/ modules, GI box alongwith modular base &amp; cover plate for modular switches in recess etc as required.</t>
  </si>
  <si>
    <t xml:space="preserve">1 or 2 Module (75mmX75mm) - For Telephone,TV outlet &amp; Data </t>
  </si>
  <si>
    <t>3 Module (100mmX75mm) - For Socket outlet.</t>
  </si>
  <si>
    <t>6 Module (200mmX75mm) - For Socket outlet.</t>
  </si>
  <si>
    <t xml:space="preserve">8 Module (125 mmX125 mm) </t>
  </si>
  <si>
    <t xml:space="preserve">12 Module (200 mmX150 mm) </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</si>
  <si>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t>
  </si>
  <si>
    <t>12 Way, Double Door</t>
  </si>
  <si>
    <t>Supplying and fixing following way, horizontal type three pole and neutral, sheet steel, MCB distribution board, 415 volts, on surface/recess, complete with tinned copper bus bar, neutral bus bar, earth bar, din bar, interconnections, powder painted including earthing etc. as required. (But without MCB/RCCB/Isolator).</t>
  </si>
  <si>
    <t>6 Way (4+18), Double Door</t>
  </si>
  <si>
    <t>8 Way (4+24), Double Door</t>
  </si>
  <si>
    <t>Supplying  and  fixing  of  following  ways  surface/  recess mounting, vertical type, 415 volts, TPN MCB distribution board of sheet steel, dust protected, duly powder painted, inclusive of 200 amps tinned copper bus bar, common neutral link, earth bar, din bar for mounting MCB's (but without MCB's and incomer ) as required.</t>
  </si>
  <si>
    <t>12 way (4 + 36), Double door</t>
  </si>
  <si>
    <t xml:space="preserve">Supplying and fixing 5 amps to 32 amps rating, 240/415 volts, C series Miniature Circuit Breaker suitable for inductive loads of following poles in the existing MCB DB complete with connections, testing and commissioning etc,as required. </t>
  </si>
  <si>
    <t>Supplying and fixing following rating, double pole, 240 volts, MCB complete with connections, testing and commissioning etc. as required.</t>
  </si>
  <si>
    <t>40 Amp</t>
  </si>
  <si>
    <t>63 Amp</t>
  </si>
  <si>
    <t>Supplying and fixing following rating, four pole, 415 volts, MCB complete with connections, testing and commissioning etc. as required.</t>
  </si>
  <si>
    <t>Supplying and fixing of following rating double pole (Single phase and neutral) 240 volts, residual current circuit breaker (RCCB), having a current sensivity current 30 miliampere in the existing MCB DB complete with connections, testing &amp; commissioning etc. as required.</t>
  </si>
  <si>
    <t>25 Amps</t>
  </si>
  <si>
    <t>Supplying and drawing co-axial TV cable RG-6 grade, 0.7 mm solid copper conductor PE insulated, shielded with fine tinned copper braid and protected with PVC sheath in the existing surface/ recessed steel/ PVC conduit as required.</t>
  </si>
  <si>
    <t>Supplying and fixing of following sizes of medium class PVC conduit along with accessories in surface/recess including cutting the wall and making good the same in case of recessed conduit as required.</t>
  </si>
  <si>
    <t>Supplying and fixing modular blanking plate on the existing modular plate &amp; switch box excluding modular plate as required.</t>
  </si>
  <si>
    <t>Supplying and fixing Cable End Box (Loose wire box) (IP 43) suitable for following single pole and neutral, sheet steel, MCB distribution board, 240 V, on surface/ recess, complete with testing and commissioning etc. as required.</t>
  </si>
  <si>
    <t>Supplying and fixing Cable End Box (Loose wire box) (IP 43) suitable for following triple pole and neutral, sheet steel, MCB distribution board, 415V, on surface/ recess, complete with testing and commissioning etc. as required.</t>
  </si>
  <si>
    <t>For 8way, Double door TPN MCBDB</t>
  </si>
  <si>
    <t>Supply, erection, testing and commissioning of following sizes of splitter of aluminium die cast body in suitable size of G.I. Box.</t>
  </si>
  <si>
    <t>8 way</t>
  </si>
  <si>
    <t>Installation, testing and commissioning of ceiling fan, including wiring the down rods of standard length (upto 30 cm) with 1.5sq. mm FRLS PVC insulated, copper conductor, single corecable etc. as required.</t>
  </si>
  <si>
    <t>Supplying and fixing two module stepped type electronic fan regulator on the existing modular plate switch box including connections but excluding modular plate etc. as required.</t>
  </si>
  <si>
    <t>Installation, testing and commissioning of pre-wired, fluorescent fitting / compact fluorescent fitting/ LED fittings of all types, complete with all accessories and tube/lamp/ LED etc. directly on ceiling/ wall/ false ceiling with GI Chain included for fixing wherever required, including connections with 1.5 sq. mm FRLS PVC insulated, copper conductor, single core cable and earthing etc. as required.</t>
  </si>
  <si>
    <t>Supplying and drawing following sizes of FRLS PVC insulated copper conductor, single core cable in the existing surface/recessed steel/ PVC conduit as required.</t>
  </si>
  <si>
    <t xml:space="preserve">2x1.5 sq mm </t>
  </si>
  <si>
    <t>Supply of following sizes of  ISI marked aluminium / copper conductor  XLPE insulated cable as per IS 7098, armoured, served, sheathed  1100 volts grade. (Cable shall be purchased only after approval of cable schedule by architect / consultant).</t>
  </si>
  <si>
    <t>4 core,  16 sq.mm copper cable</t>
  </si>
  <si>
    <t>Laying and fixing of one number PVC insulated and PVC sheathed / XLPE power cable of 1.1 KV grade of following size on cable tray as required.</t>
  </si>
  <si>
    <t>Upto 35 sq. mm (clamped with cable tie)</t>
  </si>
  <si>
    <t>Supplying and making end termination with brass compression gland and aluminium lugs for following size of PVC insulated and PVC sheathed / XLPE aluminium conductor cable of 1.1 KV grade as required.</t>
  </si>
  <si>
    <t>Supply &amp; Laying of following sizes of 1.1KV grade multistranded copper conductor FRLS insulated wire including termination complete as required in existing cable tray.</t>
  </si>
  <si>
    <t>1C x 16 sq.mm PVC Insulated cu wire including end termination.</t>
  </si>
  <si>
    <t>Supply, Installation, Testing &amp; Commissioning of Earthing Junction Box size - 400mm x 300mm x 80mm made out of 16 SWG CRCA sheet with seven tank process &amp; powder coating, earthing link (32mmx6mm copper strip), front door with glass as complete as required.</t>
  </si>
  <si>
    <t>Supplying and installing following size of perforated Hot Dipped Galvanised Iron cable tray (Galvanisation thickness not less than 50 microns) with perforation not more than 17.5%, in convenient sections, joined with connectors, suspended from the ceiling with G.I. suspenders including G.I. bolts &amp; nuts, etc. as required.</t>
  </si>
  <si>
    <t>100 mm wide x 50 mm depth x 1.6 mm thickness.</t>
  </si>
  <si>
    <t>150 mm wide x 50 mm depth x 1.6 mm thickness.</t>
  </si>
  <si>
    <t>300 mm wide x 50 mm depth x 1.6 mm thickness.</t>
  </si>
  <si>
    <t>450 mm wide x 50 mm depth x 2.0 mm thickness.</t>
  </si>
  <si>
    <t>Supplying and installing following size of perforated Hot Dipped Galvanised Iron cable tray "bends" (galvanisation not less than 50 microns) with perforation not more than 17.5%, in convenient sections, joined with connectors, suspended from the ceiling with G.I. suspenders including G.I. bolts &amp; nuts, etc. as required.</t>
  </si>
  <si>
    <t>Supplying and installing following size of perforated Hot Dipped Galvanised Iron cable tray "Tee" (galvanisation not less than 50 microns) with perforation not more than 17.5%, in convenient sections, joined with connectors, suspended from the ceiling with G.I. suspenders including G.I. bolts &amp; nuts, etc. as required.</t>
  </si>
  <si>
    <t>Supplying and installing following size of perforated Hot Dipped Galvanised Iron cable tray "Cross member"(galvanisation not less than 50 microns) with perforation not more than 17.5%, in convenient sections, joined with connectors, suspended from the ceiling with G.I. suspenders including G.I. bolts &amp; nuts, etc as required.</t>
  </si>
  <si>
    <t>Supplying and installing following size of perforated Hot Dipped Galvanised Iron cable tray “Reducer” (galvanisation not less than 50 microns) with perforation not more than 17.5%, in convenient sections, joined with connectors, suspended from the ceiling with G.I. suspenders including G.I. bolts &amp; nuts, etc. as required.</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</si>
  <si>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</si>
  <si>
    <t>120 mm dia (OD-120 mm &amp; ID-103 mm nominal)</t>
  </si>
  <si>
    <t>200 mm dia (OD-200 mm &amp; ID-175 mm nominal)</t>
  </si>
  <si>
    <t>Supplying,installation,testing and commissioning of Microwave technology based occupancy sensor having high preformance, non regulating programmable type, suitable for connected load upto 10Amp , for mounting height up to 2.6 mtr and for 5m X 20m coverage area along with necessary fixing arrangements i/c programming at site etc. complete as required.</t>
  </si>
  <si>
    <t>Earthing with G.I. earth plate 600 mm X 600 mm X 6 mm thick including accessories, and providing masonry enclosure with cover plate having locking arrangement and watering pipe of 2.7 metre long etc. with charcoal/ coke and salt as required.</t>
  </si>
  <si>
    <t>Earthing with copper earth plate 600 mm X 600 mm X 3 mm thick including accessories, and providing masonry enclosure with cover plate having locking arrangement and watering pipe of 2.7 metre long etc. with charcoal/ coke and salt as required.</t>
  </si>
  <si>
    <t>Supplying and laying 6 SWG G.I. wire at 0.50 metre below ground level for conductor earth electrode, including connection/ termination with GI thimble etc. as required.</t>
  </si>
  <si>
    <t>Providing and fixing 25 mm X 5 mm copper strip on surface or in recess for connections etc. as required.</t>
  </si>
  <si>
    <t>Providing and fixing 25 mm X 5 mm G.I. strip on surface or in recess for connections etc. as required.</t>
  </si>
  <si>
    <t>Providing and fixing of lightning conductor finial, made of 25 mm dia 300 mm long, G.I. tube, having single prong at top, with 85 mm dia 6 mm thick G.I. base plate including holes etc. complete as required.</t>
  </si>
  <si>
    <t>Fixing of lightning conductor finial (single prong) with base plate including holes etc. complete as required.</t>
  </si>
  <si>
    <t>Jointing copper / G.I. tape (with another copper/ G I tape, base of the finial or any other metallic object) by riveting / nut bolting/ sweating and soldering etc as required.</t>
  </si>
  <si>
    <t>Providing and fixing G.I. tape 20 mm X 3 mm thick on parapet or surface of wall for lightning conductor complete as required.(For horizontal run)</t>
  </si>
  <si>
    <t>Providing and fixing G.I. tape 20 mm X 3 mm thick on parapet or surface of wall for lightning conductor complete as required.(For vertical run)</t>
  </si>
  <si>
    <t>Providing and fixing testing joint, made of 20 mm X 3 mm thick G.I. strip, 125 mm long, with 4 nos. of G.I. bolts, nuts, chuck nuts and spring washers etc. complete as required.</t>
  </si>
  <si>
    <t>Providing and laying G.I. tape 32 mm X 6 mm from earth electrode directly in ground as required.</t>
  </si>
  <si>
    <t>SAFETY EQUIPMENT</t>
  </si>
  <si>
    <t>Supplying &amp; Placing of First aid box as approved by St.John Ambulance Brigade /Indian Red Cross society conforming to IS : 2217 - 1963 etc as reqd.</t>
  </si>
  <si>
    <t>Supplying &amp; Installation of Shock treatment chart duly mounted on a wooden frame with glass on, as required in 2 languages (Hindi &amp; English) etc. as reqd</t>
  </si>
  <si>
    <t>Supplying and Laying of Rubber mat 1000 mm. Wide to withstand 1.1 KV dielectric strength as per latest IS 15652-2006 etc. as reqd.</t>
  </si>
  <si>
    <t>Supplying and Laying of Rubber mat 1000 mm. Wide to withstand 11 KV dielectric strength as per latest IS 15652-2006 etc. as reqd.</t>
  </si>
  <si>
    <t>Supplying and drawing of UTP 4 pair CAT 6 LAN cable in the existing surface/ recessed Steel/ PVC conduit as required.</t>
  </si>
  <si>
    <t>2 run of cable</t>
  </si>
  <si>
    <t>3 run of cable</t>
  </si>
  <si>
    <t>LIGHT FIXTURE &amp; POLES</t>
  </si>
  <si>
    <t>Supply, Installation, Testing and Commissioning of 1200 mm sweep, BEE 5 star rated, ceiling fan with Brush Less Direct Current (BLDC) Motor, class of insulation: B, 3 nos. blades, 30 cm long down rod, 2 nos. canopies, shackle kit, safety rope, copper winding, Power Factor not less than 0.9, Service Value (CM/M/W) minimum 6.00, Air delivery minimum 210 Cum/Min , 350 RPM (tolerance as per IS : 374-2019), THD less than 10%, remote or electronic regulator unit for speed control and all remaining accessories including safety pin, nut bolts, washers, temperature rise=75 degree C (max.), insulation resistance washers, temperature rise=75 degree C (max.), insulation resistance more than 2 mega ohm, suitable for 230 V, 50 Hz, single phase AC Supply, earthing etc. complete as required.</t>
  </si>
  <si>
    <t>FIRE ALARM SYSTEM (ADDRESSABLE TYPE) AND PA SYSTEM</t>
  </si>
  <si>
    <t>Supplying, installation, testing and commissioning of micro processor based intelligent addressable main fire alarm panel, central processing unit with the following loop modules and capable of supporting not less than 240 devices (including detectors) and minimum 120 detectors per loop and loop length up to 2 km, network communication card, minimum 320 character graphics/ LCD display with touch screen or other keypad and minimum 4000 events history log in the non volatile memory (EPROM), power supply unit (230 ± 5% V, 50 hz), 48 hrs back-up with 24 volt sealed maintenance free batteries with automatic charger. The panel shall have facility to connect printer to printout log and facility to have seamless integration with analog/digital voice evacuation system (which is part of the schedule of work
under SH: PA System) and shall be complete with all accessories . The panel shall be  compatible for IBMS system with open protocol BACnet/ Modbus over IP complete as per specifications.</t>
  </si>
  <si>
    <t>Two Loop Panel</t>
  </si>
  <si>
    <t>Supplying, installation, testing &amp; commissioning of central graphical fire alarm management system to centrally monitor and operate the fire alarm system complete as required.</t>
  </si>
  <si>
    <t>Supplying, installation, testing &amp; commissioning of intelligent addressable thermal detector with rate of rise cum fixed tempreature thermistor complete with base as required.</t>
  </si>
  <si>
    <t xml:space="preserve">Supplying, installation, testing &amp; commissioning of addressable horn cum strobe complete as required.  (75 DBA @3 mtr. &amp; 75CD flashing) </t>
  </si>
  <si>
    <t>Supplying, installation, testing &amp; commissioning of fault isolator complete with base as required.</t>
  </si>
  <si>
    <t>Supplying, installation, testing &amp; commissioning of response indicator on surface/recessed MS Box having two LED, metallic cover complete with all connections etc as required.</t>
  </si>
  <si>
    <t>Supplying, installation, testing &amp; commissioning of addressable fire control module complete as required.</t>
  </si>
  <si>
    <t>Supplying, installation, testing &amp; commissioning of 6 zone, voice alarm controller with USB, MP3 player (including 6 zone button paging station) with seamless integration facility with main fire alarm panel for voice evacuation complete as required.</t>
  </si>
  <si>
    <t>Supplying, installation, testing &amp; commissioning of Voice command keypad 6 zone, with microphone assembly complete as required.</t>
  </si>
  <si>
    <t>Supplying, installation, testing &amp; commissioning of 1.5/3/6W metal box ceiling/wall speakers complete as required.</t>
  </si>
  <si>
    <t>Supplying, installation, testing &amp; commissioning of digital audio amplifier 75 Watt, 25V rms operating at 240 Volt AC Supply complete as required.</t>
  </si>
  <si>
    <t>Supplying and drawing of cable Fire Retardant PVC insulated copper conductor cable in the existing surface / recessed steel conduit of following pairs, cores and size including connections and interconnections etc. as required.</t>
  </si>
  <si>
    <t>speaker cable Single pair, 2-core, 1.5 sqmm</t>
  </si>
  <si>
    <t>DATA, TELEPHONE SYSTEM INCLUDING ACTIVE COMPONENTS</t>
  </si>
  <si>
    <t>Supply, Installation, Testing &amp; Commissioning of Patch Panel Cat 6 U/FTP 24 Port- Loaded as per technical specification.</t>
  </si>
  <si>
    <t>Supply, Installation, Testing &amp; Commissioning of Patch Panel Cat 6 U/FTP 48 Port- Loaded as per technical specification.</t>
  </si>
  <si>
    <t>Supply, Installation, Testing &amp; Commissioning of Patch Cord Cat 6 U/FTP 3 feet as per technical specification.</t>
  </si>
  <si>
    <t>Supply, Installation, Testing &amp; Commissioning of Patch Cord Cat 6 U/FTP 7 feet as per technical specification.</t>
  </si>
  <si>
    <t>Supply, Installation, Testing, Commissioning of Cat 6, 10G, U/FTP, Information Outlet including G.I. Box and modular cover plate as per technical specification.</t>
  </si>
  <si>
    <t>Supply , Installtion , Testing and comissioning  of 12U  wall mount rack with fans , 2 cable managers, satationary shelf , 2 Nos of hardware pkts as per technical specification.</t>
  </si>
  <si>
    <t>Supply, Installation, Testing &amp; Commissioning of Network Rack 42 U with below included: Network Rack 800W x 2000H x 800D, Top cover with 4 x cutout, 2 x cutout for cable entry. Bottom cover with 4 x cutout for cable entry. All cutouts blanked with Plastic caps. 2 pairs, 42 U 19" Profile Type  angle,Front &amp;  etc. complete as per technical specification.</t>
  </si>
  <si>
    <t>Supply, Installation, Testing &amp; Commissioning of 24 port 10/100/1000Mbps, 4SFP module,  L-2 Switch, POE as per technical specifications.</t>
  </si>
  <si>
    <t>Supply, Installation, Testing &amp; Commissioning of 48 port 10/100/1000Mbps, 4 SFP Module,  L-2 Switch, POE as per technical specifications.</t>
  </si>
  <si>
    <t>Supply, Installation, Testing &amp; Commissioning of IP Based voice Communication System with 04 Port Voicemail ,04 Port FXS ,04 Port FXO ,1 PRI Trunk lines (30 Ch) Circuit with CLIP Facility , 100 IP users License ,01 Nos. IP Operator Console, 30 Party Conference ,Speed Dial, Music on Hold , Internal/ External ring difference ,Call Barring, Call Pickup, - Redundant server in active-Active mode as per technical specification.</t>
  </si>
  <si>
    <t xml:space="preserve">Supply, Installation, Testing &amp; Commissioning of Type 1 IP Phone . Graphic LCD display with backlight 3 user accounts with multi-line appearance keys  Local and company-wide phone directories. </t>
  </si>
  <si>
    <t xml:space="preserve">Supply, Installation, Testing &amp; Commissioning of Type   Basic Phone account , Full duplex speaker phone, . </t>
  </si>
  <si>
    <t>Supply, Installation, Testing &amp; Commissioning of Core Switch 24 1Gb/10GBASE-T ports, 2 10Gb/40Gb QSFP+ ports, 4 10Gb/25Gb/40Gb/50Gb/100Gb capable QSFP28 ports, 2 populated power supplies slots, with suitabe fan module slots, supporting RIP, OSPF, VRRP L3 protocols from day one as per technical specification.</t>
  </si>
  <si>
    <t>Supply,   Installation,   Testing   &amp;   Commissioning   of  SFP+ 10GBASE-SR 10 Gigabit Ethernet Optics, 850 nm for up to 300 m,transmission on multimode fiber (MMF).</t>
  </si>
  <si>
    <t>Supply,   Installation,   Testing   &amp;   Commissioning   of 6 Core OM4 Multimode Fiber Cable as per technical specification.</t>
  </si>
  <si>
    <t>Supply,   Installation,   Testing   &amp;   Commissioning   of 24 Port LC multimode loaded LIU.</t>
  </si>
  <si>
    <t>Supply , Installtion , Testing and comissioning  of 48 port loaded LIU for core switch to access switch connectivity over fiber.</t>
  </si>
  <si>
    <t>Supply,   Installation,   Testing   &amp;   Commissioning   of  LC - LC Fiber patch cord OM4, 3 Mtrs.</t>
  </si>
  <si>
    <t>Supply, Installation, Testing &amp; Commissioning of 6 Core, Single Mode, OS2 as complete as required.</t>
  </si>
  <si>
    <t xml:space="preserve">Supply, Installation, Testing &amp; Commissioning of wifi Access point as complete as required. </t>
  </si>
  <si>
    <t xml:space="preserve">AUTOMATIC FIRE DETECTION GAS SUPPRESSION SYSTEM </t>
  </si>
  <si>
    <t xml:space="preserve">Supply, fixing, testing and commissioning of Automatic Linear pneumatic Tube Detection based FK 5-1-12 Pre-Engineered System for Electrical Panels (consisting of the following components.) </t>
  </si>
  <si>
    <t>4.0 KG  UL Listed Cylinder Automatic Pre-Engineered System filled with Clean Agent FK 5-1-12, Fitted with DLP Valve mounted on Cylinder Push-In-Connector for Tube, Mounting Bracket, End of Line Adopter and UL Listed Low Pressure Switch for Monitoring System Activation.</t>
  </si>
  <si>
    <t>6.0 KG  UL Listed Cylinder Automatic Pre-Engineered System filled with Clean Agent FK 5-1-12, Fitted with DLP Valve mounted on Cylinder Push-In-Connector for Tube, Mounting Bracket, End of Line Adopter and UL Listed Low Pressure Switch for Monitoring System Activation.</t>
  </si>
  <si>
    <t>UL Listed Linear Pneumatic Heat Detection Tube with all necessary fittings &amp; supports, HR Grade,UV Protected, MultiLayered, Made of Special Modified Polyamide Material, Inner diameter 4mm, Outer Diameter 6MM, Operating Pressure 15 8Bar, Maximum Pressure 30 Bar at maximum Temperature of +65 Degree C, Pressurized.</t>
  </si>
  <si>
    <t xml:space="preserve">Master Control Unit with Audio Visual Alarm with wiring to make complete system operational. The Control Panel should have provision for integration with Fire Alarm/SCADA/BMS System (Supply to be provide by the end client at 220 Volt AC).
</t>
  </si>
  <si>
    <t xml:space="preserve">UPS SYSTEM </t>
  </si>
  <si>
    <t xml:space="preserve">Supply, Installation, Testing &amp; Commissioing of 15 KVA UPS in paralleling mode at 0.99 input power factor with SNMP card, compatible for BMS connectivity on backnet/MODBUS, Inbuilt Isolation transformer as per specification given in the document with following broad features. </t>
  </si>
  <si>
    <t>THD(i) shall be less than 3% in the entire loading range.</t>
  </si>
  <si>
    <t>UPS shall carry design output at 40 deg.</t>
  </si>
  <si>
    <t>Shall have soft start and hold of for incoming supply.</t>
  </si>
  <si>
    <t xml:space="preserve">Invertor capability to supply 150% load for 5 sec. </t>
  </si>
  <si>
    <t>Three Phase Input and Three Phase Output. (Input - 340V - 470V, Three Phase, 4 wire. / Output - 400-415 Volt, Three Phase, 4 Wire.)</t>
  </si>
  <si>
    <t>Shall not allow deep discharge of the battery and shall not go to 10.5 volts in case of 12 volt cells.</t>
  </si>
  <si>
    <t>Battery shall be external type with rack and suitable for 90 minute backup on 100% load.</t>
  </si>
  <si>
    <t>Suitable size of copper cable between UPS and battery bank shall be provided</t>
  </si>
  <si>
    <t>UPS shall be compatible for 3 nos unit in parallel operation. (Synchronize). Parallel operation kit shall be supplied with UPS.</t>
  </si>
  <si>
    <t>UPS described as above</t>
  </si>
  <si>
    <t>SUB- STATION AND PANELS WORK</t>
  </si>
  <si>
    <t>DISTRIBUTION PANEL</t>
  </si>
  <si>
    <t>supply, installation, testing and commissioning of cubicle type totally enclosed free standing type moisture, dust and vermin proof  Floor Distribution Panel made out of 2.0 mm thick &amp; front cover 1.6 mm thick  CRCA sheet complete with following  equipments, including  digital ammeter with inbuilt ammeter selector switch, digital voltmeter with inbuilt voltmeter selector switch, indicating lamps, CT's, internal wiring with suitable  size wires / cable, interconnection, painting complete as per specification &amp; drawing. All the incomming and outgoing MCCB shall have 25 KA Ics.The incoming MCCB shall be microprocessor based with O/L &amp; S/C and E/F protection and all Outgoings up to 250A MCCB's may be thermo-magnetic based  O/L &amp; S/C protection. All outgoing MCB's shall be C type with 10 KA breaking capacity.</t>
  </si>
  <si>
    <t>ELECTRICAL PANEL-01 ( ADMIN BUILDING)</t>
  </si>
  <si>
    <t>INCOMING</t>
  </si>
  <si>
    <t>1 Nos. 400 Amp FP MCCB (25 KA)</t>
  </si>
  <si>
    <t>1 No.AVF Meter with inbuilt selector switch.</t>
  </si>
  <si>
    <t>1 Set of phase indicating lamps with Single Pole MCB.</t>
  </si>
  <si>
    <t>1 Set of ON / OFF  indicating lamps with Single Pole MCB.</t>
  </si>
  <si>
    <t>BUSBAR</t>
  </si>
  <si>
    <t xml:space="preserve">500 Amp FP  aluminium busbar with coloured heat shrinkable sleeve.         </t>
  </si>
  <si>
    <t>OUTGOING</t>
  </si>
  <si>
    <t xml:space="preserve">02 Nos. 63 Amp FP MCCB (25 KA) </t>
  </si>
  <si>
    <t xml:space="preserve">06 Nos. 63 Amp FP RCCB (300 mA) </t>
  </si>
  <si>
    <t xml:space="preserve">08 Nos. 63 Amp FP MCB (10 KA) </t>
  </si>
  <si>
    <t xml:space="preserve">08 Nos. 25 Amp FP MCB (10 KA) </t>
  </si>
  <si>
    <t xml:space="preserve">02 Nos. 40 Amp DP MCB (10 KA) </t>
  </si>
  <si>
    <t>Panel described as above</t>
  </si>
  <si>
    <t>UPS PANEL ( ADMIN BUILDING)</t>
  </si>
  <si>
    <t>1 Nos. 63 Amp FP MCCB (25 KA)</t>
  </si>
  <si>
    <t xml:space="preserve">200 Amp FP  Copper busbar with coloured heat shrinkable sleeve.         </t>
  </si>
  <si>
    <t xml:space="preserve">04 Nos. 63 Amp FP MCB (10 KA) </t>
  </si>
  <si>
    <t xml:space="preserve">04 Nos. 40 Amp DP MCB (10 KA) </t>
  </si>
  <si>
    <t>Supply of LED indoor surface downlighter suitable for general lighting. Luminaire should have pressure die-cast Al housing  with  diffused optics. The luminaire should have CRI &gt; 80 and CCT of 6500K. The luminaire shall be compliant with IP20, IK02 classification.The fixture should have a minimum system efficacy &gt;110 lumen/Watt  and a minimum system lumen output of 2150 lumens and maximum system wattage of 18 Watts, ambient temp 45 deg C. The electronic driver used shall have a power factor &gt;0.95 , THD &lt;10%. The fixture housing should be available in colors aluminium and grey.  Luminaire manufacture shall provide LM79 report from NABL/UL accredited lab &amp; LM80 report issued by LED manufacturer. Both the fixture and Driver should be of same make &amp; must have separate BIS approval. (Make- Philips/Signify Cat Ref. No: SM296C LED20S  or equivalent).</t>
  </si>
  <si>
    <t>Supply of Recessed LED Downlighter ,made up of pressure die cast aluminum housing with high efficiency Prismatic PS diffuser, LED Used shall be SMD type and fixture should have minimum efficacy at System level &gt;=100 lumens/watt with Minimum system Lumens 2000 &amp; max wattage 18W,  Life of fixture : 50000 burning Hrs. @ L70B50 Lumen maintenance, CCT of 6500K (SDCM&lt;=5), CRI Ra &gt;=80, PF &gt;0.9, an Operating working temp range - 0°C &lt; Ta &lt; 45°C &amp; operating Voltage Range of 130-320 V AC. Minimum Internal Surge Protection 2.5KV. The fixture design should be with flicker free operations ripple &lt;5%, comply to IEC61000-3-2 ed.3.2, 2009 for Harmonics, IEC61347 -2 -13, 2006 in Conjunction with IEC61347-1 ed.2.0, 2007 for Electrical Safety, IEC62384 ed.1.1, 2011 for performance and IEC61547 ed.2.0, 2009, CISPR-15 for EMI/EMC. Manufacturer shall have inhouse lab approved by NABL or ministry of science of govt of India. LM 79 and LM80 reports need to be submitted from a NABL/UL accredited lab to verify above parameters. Both the fixture and Driver should have separate BIS approval. (Make-Philips/Signify Cat. Ref. No: DN296B LED20S or equivalent).</t>
  </si>
  <si>
    <t>Supply of LED indoor surface downlighter suitable for general lighting. Luminaire should have pressure die-cast Al housing  with  diffused optics. The luminaire should have CRI &gt; 80 and CCT of 6500K. The luminaire shall be compliant with IP20, IK02 classification.The fixture should have a minimum system efficacy &gt;110 lumen/Watt  and a minimum system lumen output of 1485 lumens and maximum system wattage of 13.5 Watts, ambient temp 45 deg C. The electronic driver used shall have a power factor &gt;0.95 , THD &lt;10%. The fixture housing should be available in colors aluminium and grey.  Luminaire manufacture shall provide LM79 report from NABL/UL accredited lab &amp; LM80 report issued by LED manufacturer. Both the fixture and Driver should be of same make &amp; must have separate BIS approval. (Make- Philips/Signify Cat Ref. No: SM296C LED15S  or equivalent).</t>
  </si>
  <si>
    <t>Supply of Recessed LED Downlighter ,made up of pressure die cast aluminum housing with high efficiency Prismatic PS diffuser, LED Used shall be SMD type and fixture should have minimum efficacy at System level &gt;=100 lumens/watt with Minimum system Lumens 1400 &amp; max wattage 13.5W,  Life of fixture : 50000 burning Hrs. @ L70B50 Lumen maintenance, CCT of 6500K (SDCM&lt;=5), CRI Ra &gt;=80, PF &gt;0.9, an Operating working temp range - 0°C &lt; Ta &lt; 45°C &amp; operating Voltage Range of 130-320 V AC. Minimum Internal Surge Protection 2.5KV. The fixture design should be with flicker free operations ripple &lt;5%, comply to IEC61000-3-2 ed.3.2, 2009 for Harmonics, IEC61347 -2 -13, 2006 in Conjunction with IEC61347-1 ed.2.0, 2007 for Electrical Safety, IEC62384 ed.1.1, 2011 for performance and IEC61547 ed.2.0, 2009, CISPR-15 for EMI/EMC. Manufacturer shall have inhouse lab approved by NABL or ministry of science of govt of India. LM 79 and LM80 reports need to be submitted from a NABL/UL accredited lab to verify above parameters. Both the fixture and Driver should have separate BIS approval. (Make-Philips/Signify Cat. Ref. No: DN296B LED15S or equivalent).</t>
  </si>
  <si>
    <t>Supply of LED Mirror batten light of 2ft length with a system wattage of 10-11W with a nominal system lumen output of 1100-1200 lumens and a minimum system efficacy of 110lm/W. CCT shall be 6500K and CRI ≥ 80. Housing shall be extruded aluminimum with powder coating &amp; with IP20 protection. The luminaire shall meet IP20 rating with THD≤20% and PF ≥ 0.90. The luminiare manufacturer shall provide LM79 report from NABL accrediated lab &amp; LM80 report issued by LED manufacturer. (Make-Philips/Signify Cat Ref No. BN 021 LED12S or equivalent).</t>
  </si>
  <si>
    <t>Supply of LED Batten in 18W, 2000 lm, 4ft Extruded aluminum housing fitted with engg. Plastic end plates. Easy fit profiles acrylic diffuser provides smooth light distribution. LED populated on PCB comprising of cool White LEDs connected in series parallel. CCT-6500K, THD&lt;10%, driver efficacy&gt;85%, surge protection 3KV, CRI&gt;80, SDCM&lt;5, power factor&gt;0.95, efficacy 110lm/w. Driver: constant current output driver, operating range 140 – 270V AC supply voltages. Manufacturer shall have inhouse lab approved by NABL or ministry of science of govt of India. LM 79 and LM80 reports need to be submitted from a NABL/UL accredited lab to verify above parameters. (Make-Philips/Signify Cat. Ref No. BN170C LED20S or equivalent).</t>
  </si>
  <si>
    <t>Supply of Heavy duty bulkhead surface type lighting fixture 10W - 1100lm made up of  pressure die-cast aluminium housing and Polyster Powder coated die cast aluminium with High quality polycarbonate diffuser in opal finish for glare free light distribution.High efficiency long life LED module with SMD LED package mounted on MCPCB with lumen efficacy of &gt;110 lm/W. Powered by integral electronic LED driver with CCT 6500, CRI&gt;80,THD&lt;10%, PF&gt;0.9, IP66, IK 09, Life class of 50,000 hrs @ L70, Operating Temperature: 0 TO +45 DEG.C; Input Supply Voltage Range:140-270 V, Frequency :50-60 HZ. Driver Safety requirement standards:IS 15885, Test Report to be submitted, Photobiological Safety Norms: IS 16108, test Certificate to be submitted, Certification: LM79 for Luminaire, LM80 for LED Source. Both the fixture and Driver should have separate BIS approval. (Make-Philips/Signify Cat. Ref. No: WT202W LED10S  or equivalent).</t>
  </si>
  <si>
    <t>Supply of LED strip used to create comfortable lighting ambience,various needs for different customers/applications, superior light quality, mechanical flexibility, System efficacy up to 110 lm /W, IP20, 5mtr length, SDCM 3, Supply Voltage: 24VDC±10%, Approbation &amp; Report: CB report, LM79, IP test, thermal test, CRI≥80, CCT: 2700K,.  (make-Philips/Signify Cat No.-LS170S LED4 827 IP20 L5000 or equivalent).</t>
  </si>
  <si>
    <t>Supply, Installation, Testing and Commissioning of 250 mm sweep decorative  Fresh air fan with all accessories suitable for operation single phase 230 volt 50 cycle per second per sec. AC supply etc. as required. in the existing opening, including making the hole to suit the size of the above fan, making good the damage, connection, testing, commissioning earthing etc. as required. (Make :  Havells Thrill Air DX or equivalent )</t>
  </si>
  <si>
    <t xml:space="preserve"> Reference / DSR-2022 / MR</t>
  </si>
  <si>
    <t>1.10.1</t>
  </si>
  <si>
    <t>1.55.1</t>
  </si>
  <si>
    <t xml:space="preserve"> 1.14.1</t>
  </si>
  <si>
    <t xml:space="preserve"> 1.14.2</t>
  </si>
  <si>
    <t xml:space="preserve"> 1.14.7</t>
  </si>
  <si>
    <t xml:space="preserve"> 1.14.4</t>
  </si>
  <si>
    <t xml:space="preserve"> 1.14.5</t>
  </si>
  <si>
    <t xml:space="preserve"> 1.14.6</t>
  </si>
  <si>
    <t xml:space="preserve"> 1.14.9</t>
  </si>
  <si>
    <t xml:space="preserve"> 1.14.10</t>
  </si>
  <si>
    <t xml:space="preserve"> 1.14.11</t>
  </si>
  <si>
    <t xml:space="preserve"> 1.24.7</t>
  </si>
  <si>
    <t xml:space="preserve"> 1.27.1</t>
  </si>
  <si>
    <t xml:space="preserve"> 1.27.2</t>
  </si>
  <si>
    <t xml:space="preserve"> 1.27.4</t>
  </si>
  <si>
    <t xml:space="preserve"> 1.27.5</t>
  </si>
  <si>
    <t xml:space="preserve"> 1.27.6</t>
  </si>
  <si>
    <t xml:space="preserve"> 2.3.2</t>
  </si>
  <si>
    <t xml:space="preserve"> 2.3.3</t>
  </si>
  <si>
    <t xml:space="preserve"> 2.4.2</t>
  </si>
  <si>
    <t xml:space="preserve"> 2.4.3</t>
  </si>
  <si>
    <t xml:space="preserve"> 2.5.3</t>
  </si>
  <si>
    <t xml:space="preserve"> 2.10.1</t>
  </si>
  <si>
    <t xml:space="preserve"> 2.10.5</t>
  </si>
  <si>
    <t xml:space="preserve"> 2.14.1</t>
  </si>
  <si>
    <t xml:space="preserve"> 2.14.2</t>
  </si>
  <si>
    <t xml:space="preserve"> 2.14.3</t>
  </si>
  <si>
    <t xml:space="preserve"> 2.23.3</t>
  </si>
  <si>
    <t xml:space="preserve"> 2.23.4</t>
  </si>
  <si>
    <t xml:space="preserve"> 2.24.2</t>
  </si>
  <si>
    <t xml:space="preserve"> 2.24.3</t>
  </si>
  <si>
    <t xml:space="preserve"> 1.17.2</t>
  </si>
  <si>
    <t xml:space="preserve"> 7.8.1</t>
  </si>
  <si>
    <t xml:space="preserve"> 9.1.33</t>
  </si>
  <si>
    <t xml:space="preserve"> 4.6.1</t>
  </si>
  <si>
    <t xml:space="preserve"> 4.6.2</t>
  </si>
  <si>
    <t xml:space="preserve"> 4.6.4</t>
  </si>
  <si>
    <t xml:space="preserve"> 4.6.6</t>
  </si>
  <si>
    <t xml:space="preserve"> 4.7.1</t>
  </si>
  <si>
    <t xml:space="preserve"> 4.7.2</t>
  </si>
  <si>
    <t xml:space="preserve"> 4.7.4</t>
  </si>
  <si>
    <t xml:space="preserve"> 4.7.6</t>
  </si>
  <si>
    <t xml:space="preserve"> 4.8.1</t>
  </si>
  <si>
    <t xml:space="preserve"> 4.8.2</t>
  </si>
  <si>
    <t xml:space="preserve"> 4.8.4</t>
  </si>
  <si>
    <t xml:space="preserve"> 4.8.6</t>
  </si>
  <si>
    <t xml:space="preserve"> 4.9.1</t>
  </si>
  <si>
    <t xml:space="preserve"> 4.9.2</t>
  </si>
  <si>
    <t xml:space="preserve"> 4.9.4</t>
  </si>
  <si>
    <t xml:space="preserve"> 4.9.6</t>
  </si>
  <si>
    <t xml:space="preserve"> 4.10.1</t>
  </si>
  <si>
    <t xml:space="preserve"> 4.10.2</t>
  </si>
  <si>
    <t xml:space="preserve"> 4.10.4</t>
  </si>
  <si>
    <t xml:space="preserve"> 4.10.6</t>
  </si>
  <si>
    <t>14.16.3</t>
  </si>
  <si>
    <t>14.16.5</t>
  </si>
  <si>
    <t>1.53.2</t>
  </si>
  <si>
    <t>1.53.3</t>
  </si>
  <si>
    <t>17.2.2</t>
  </si>
  <si>
    <t>17.2.4</t>
  </si>
  <si>
    <t>17.2.9</t>
  </si>
  <si>
    <t>17.2.15</t>
  </si>
  <si>
    <t>17.2.7</t>
  </si>
  <si>
    <t>17.2.5</t>
  </si>
  <si>
    <t>17.3.1</t>
  </si>
  <si>
    <t>17.3.9</t>
  </si>
  <si>
    <t>17.3.3</t>
  </si>
  <si>
    <t>17.3.7</t>
  </si>
  <si>
    <t>17.5.3</t>
  </si>
  <si>
    <t>17.5.3.1</t>
  </si>
  <si>
    <t>S. H.  -II</t>
  </si>
  <si>
    <t>S. H.  -III</t>
  </si>
  <si>
    <t>S. H.  -IV</t>
  </si>
  <si>
    <t>S.H.-VII</t>
  </si>
  <si>
    <t>S.H.-VIII</t>
  </si>
  <si>
    <t>i)</t>
  </si>
  <si>
    <t>S.H.-X</t>
  </si>
  <si>
    <t>SH-1</t>
  </si>
  <si>
    <t>Meter</t>
  </si>
  <si>
    <t>Schedule - 1D (FIRE FIGHTING WORKS)</t>
  </si>
  <si>
    <t>FIRE FIGHTING WORKS</t>
  </si>
  <si>
    <t>Supplying, installation, testing and commissioning of electric driven terrace pump suitable for automatic operation and consisting of following, complete in all respects, as required: (Terrace Pump)</t>
  </si>
  <si>
    <t>Horizontal type, multistage, centrifugal, split casing pump of cast iron body &amp; bronze impeller with stainless steel shaft, mechanical confirming to IS : 1520.</t>
  </si>
  <si>
    <t>Suitable HP squirell cage induction motor TEFC type suitable for operation on 415 volts, 3 phase, 50 Hz, AC supply with IP55 class of protection for enclosure, horiziontal foot mounted type with Class-'F' insulation, conforming to IS-325.</t>
  </si>
  <si>
    <t>M.S.fabricated common base plate, coupling, coupling guard, foundation bolts etc.as required.</t>
  </si>
  <si>
    <t>Suitable cement concrete foundation duly plastered and with anti vibration pads.</t>
  </si>
  <si>
    <t xml:space="preserve">450 lpm at 35 m Head </t>
  </si>
  <si>
    <t>Supplying,Installation,testing &amp; commissioning of dust &amp; vermin proof  double door with canopy type taperd roof wall / floor mounted compartmentlised feeder piller type cubical control Panel for fire fighting terrace pump of front area not less than 1.0 Sqmtr. and depth not less than 300 mm, made out of 2mm thick CRCA  sheet with 100 Amp. 4 strip aluminium bus bars with front openable door &amp; locking arrangement, interconnection, control wiring, intrigation with pressure switch i/c suppying &amp; fixing following switchgears &amp; control gears/starters etc. as required.</t>
  </si>
  <si>
    <t>Incomming</t>
  </si>
  <si>
    <t xml:space="preserve">63 Amps. TP &amp; N SFC with HRC fuses </t>
  </si>
  <si>
    <t>Voltmeter (0-500 Volt) with selector switch.</t>
  </si>
  <si>
    <t>Ammeter (0-60 Amps.) with selector switch &amp; CTs.</t>
  </si>
  <si>
    <t>Set of 3 phase indication lamp</t>
  </si>
  <si>
    <t>Suitable HP fully automatic Star/Delta Starter with over load protection, current sensing type single phase preventor complete with all accessories and internal wiring required for automatic operation.</t>
  </si>
  <si>
    <t>Selector switch for local/remote, auto/manual/off operation ON/OFF indication etc.</t>
  </si>
  <si>
    <t>Supplying and making end termination with brass compression gland and aluminium lugs for following size of PVC insulated and PVC sheathed / XLPE aluminium conductor cable of 1.1 kV grade as required. It should be complete as per specifications &amp; directions of Engineer-in-charge.</t>
  </si>
  <si>
    <t>Supplying and installing following size of perforated painted with powder coating M.S. cable trays with perforation not more than 17.5%, in convenient sections, joined with connectors, suspended from the ceiling with M.S. suspenders including bolts &amp; nuts, painting suspenders etc. as required.</t>
  </si>
  <si>
    <t>150 mm width x 50mm depth x 1.6 mm thickness.</t>
  </si>
  <si>
    <t xml:space="preserve">Earthing with G.I. earth plate 600 mm X 600 mm X 6 mm thick including accessories, and providing masonry enclosure with cover plate having locking arrangement and watering pipe of 2.7 metre long etc. with charcoal/ coke and salt as required. </t>
  </si>
  <si>
    <t>Providing and fixing 25 mm X 5 mm G.I. strip in 40 mm dia G.I. pipe from earth electrode including connection with G.I. nut, bolt, spring, washer excavation and re-filling etc. as required.</t>
  </si>
  <si>
    <t xml:space="preserve">Providing and fixing 25 mm X 5 mm G.I. strip on surface or in recess for connections etc. as required. </t>
  </si>
  <si>
    <t xml:space="preserve">Supplying &amp; laying one number XLPE insulated PVC sheathed Aluminium Conductor armoured UG cable of  1.1 KV grade Conforming to IS 7098/1988 with upto date ammendment of following size in the existing RCC/HUME/ METAL /GI /CI /Stoneware/DWC pipe/  masonary Open Duct/ cable tray/ open in air   etc. as requred. </t>
  </si>
  <si>
    <t xml:space="preserve">3 core,  10 sq.mm. Aluminium Armoured  </t>
  </si>
  <si>
    <t>Providing laying, testing &amp; commissioning of 'C' class heavy duty MS Pipe conforming to IS 1239/3589 i/c fittings like elbows, tees, flanges, tapers, nuts bolts, gaskets etc. in ground including welding, excavation &amp; providing cement concrete blocks as supports, anticorrosive treatment with coaltar/asphalt tape as per IS 10221, refilling the trench etc. of following sizes complete as required. ( For Underground )</t>
  </si>
  <si>
    <t>100 mm. Dia</t>
  </si>
  <si>
    <t>Providing, laying, testing &amp; commissioning of 'C' class heavy duty MS pipe conforming to IS 3589/IS 1239 including Welding, fittings like elbows, tees, flanges, tapers, nuts bolts, gaskets etc. and fixing the pipe on the wall/ceiling with suitable clamp/support frame and painting with two or more coats of synthetic enamel paint of required shade complete as required.                                                  (Plant Room piping/Vertical Riser/Downcomer/Floor)</t>
  </si>
  <si>
    <t>Providing, installation, testing and commissioning of non-return valve of following sizes confirming to IS: 5312 complete with rubber gasket, GI bolts, nuts, washers etc.as required :</t>
  </si>
  <si>
    <t>Providing, installation, testing and commissioning of stainless steel Y-strainer fabricated out of 1.6 mm thick stainless steel, Grade 304, sheet with 3 mm dia holes with stainless steel flange.</t>
  </si>
  <si>
    <t>Supplying and fixing first-aid Hose Reel with MS construction spray painted in post office red, conforming to IS 884 complete with the following as required.</t>
  </si>
  <si>
    <t>20 mm nominal internal dia water hose thermoplastic (Textile reinforced) type -2 as per IS: 12585</t>
  </si>
  <si>
    <t>Drum and brackets for fixing the equipmets on wall. Connections from riser with 25 mm dia stop gun metal valve &amp; M.S. Pipe and socket.</t>
  </si>
  <si>
    <t>36 m</t>
  </si>
  <si>
    <t>Supplying and fixing of fire brigade connection of cast iron body with gun metal male instantaneous inlet couplings complete with cap and chain as reqd. for suitable dia MS pipe connection conforming to IS 904 as required :</t>
  </si>
  <si>
    <t xml:space="preserve">2 way-100 mm dia M.S. Pipe. </t>
  </si>
  <si>
    <t>Supplying and fixing air vessel made of 250 mm dia, 8 mm thick MS sheet, 1200 mm in height with air release valve on top and flanged connection to riser, drain arrangement with 25 mm dia gun metal wheel valve with required accessories, pressure gauge and paintingwith synthetic enamel paint of approved shade as required.</t>
  </si>
  <si>
    <t xml:space="preserve">Providing and fixing in position the industrial type pressure gauges with gun metal / brass valves complete as required </t>
  </si>
  <si>
    <t>Providing and fixing standard fireman's axe with heavy insulated rubber handle conforming to IS: 926 complete.</t>
  </si>
  <si>
    <t>Providing &amp; Fixing of MS door made up of 16 gauge MS Sheet capable of accommodating fire hose reel, landing valve, hose pipes, fittings, 1 No. CO2  &amp; 1 No. Dry podwer type portable fire extinguishers &amp; accessories. The door shall have a front glass with lock and key arrangement &amp; shall be painted with one coat of primer &amp; two coat of finished stove enamelled post office red colour paint &amp; "FIRE HOSE" written on front.
(Approx. size of door: 2100 mm HEIGHT, WIDTH OF DOOR AS PER SHAFT SIZE )</t>
  </si>
  <si>
    <t>Providing, storing, handling, shifting, installation, testing and commissioning of halon free portable fire Extinguishers as described below:</t>
  </si>
  <si>
    <t>Providing and fixing of 4.5 Kg. carbon-di-oxide type fire extinguishers consisting of welded M.S. cylinderical body, squeeze lever discharge valve fitted with pressure indicating guase ingernal discharge tube 30 cms long high pressure discharge hose, discharge nozzle, suspension bracket conforming ro IS:15683 finished externally with re enamel paint and fixed to wall with brackets complete with internal charge.</t>
  </si>
  <si>
    <t>Providing and fixing 6.0 Kg. ABC Powder type fire extinguishers consisting of welded M.S. cylinderical body, squeeze lever discharge valve fitted with pressure indicating guase internal discharge tube 30 cms long high pressure discharge hose, discharge nozzle, suspension bracket conforming to IS:15683 finished externally with re enamel paint and fixed to wall with brackets complete with inernal charge.</t>
  </si>
  <si>
    <t xml:space="preserve">Providing and fixing Fire related signages printed on photoluminescent U1000 aluminium sheet of 1.0 mm (+-10%) containing Lumigen II as base chemical, covered under UV stablized coating and of appropriate size  including fixing on wall, door, ceiling etc. with proper clamps, hangers, cleats, anchor fasteners etc. </t>
  </si>
  <si>
    <t>SUB HEAD -1.0 PUMP</t>
  </si>
  <si>
    <t>SUB HEAD-2.0: CONTROL PANELS</t>
  </si>
  <si>
    <t>SUB HEAD-3.0: PIPES &amp; ACCESSORIES</t>
  </si>
  <si>
    <t>SUB HEAD-4.0: FIRE EXTINGUSHER</t>
  </si>
  <si>
    <t>Square Inch</t>
  </si>
  <si>
    <t>18.4</t>
  </si>
  <si>
    <t>18.4.2</t>
  </si>
  <si>
    <t>NSR-1</t>
  </si>
  <si>
    <t>(e)</t>
  </si>
  <si>
    <t>(f)</t>
  </si>
  <si>
    <t>9.1</t>
  </si>
  <si>
    <t>4.1</t>
  </si>
  <si>
    <t>4.1.2</t>
  </si>
  <si>
    <t>5.4</t>
  </si>
  <si>
    <t>5.11</t>
  </si>
  <si>
    <t>5.15</t>
  </si>
  <si>
    <t>NSR-2</t>
  </si>
  <si>
    <t>NSR-5</t>
  </si>
  <si>
    <t>18.6</t>
  </si>
  <si>
    <t>NSR-6</t>
  </si>
  <si>
    <t>18.7</t>
  </si>
  <si>
    <t>18.11</t>
  </si>
  <si>
    <t>18.14</t>
  </si>
  <si>
    <t>18.14.5</t>
  </si>
  <si>
    <t>18.15</t>
  </si>
  <si>
    <t>18.15.2</t>
  </si>
  <si>
    <t>18.17</t>
  </si>
  <si>
    <t>18.19</t>
  </si>
  <si>
    <t>18.20</t>
  </si>
  <si>
    <t xml:space="preserve"> 16.8</t>
  </si>
  <si>
    <t>NSR-8</t>
  </si>
  <si>
    <t>NSR-9</t>
  </si>
  <si>
    <t>NSR-10</t>
  </si>
  <si>
    <t>NSR-11</t>
  </si>
  <si>
    <t>NSR-12</t>
  </si>
  <si>
    <t>Schedule - 1E (HVAC WORKS)</t>
  </si>
  <si>
    <t>SUB-HEAD 'A' - AIR CONDITIONING EQUIPMENTS HIGH SIDE (VRV/VRF SIDE)</t>
  </si>
  <si>
    <t>AIR COOLDED VARIABLE REFRIGERANT VOLUME/FLOW AIR CONDITIONING SYSTEM</t>
  </si>
  <si>
    <t>Supply, Installation, testing  and commissioning of air cooled Variable Refrigerant Volume/Flow modular type air-conditioning system Invertor Controlled with step less modulation complete with indoor and outdoor units, individual remote controller and centralized controller, interconnected refrigerant piping ,full charge of refrigerant gas &amp; oil, control cabling etc.as per detail given in specifications and having following items: Refrigerant to be used shall be - R - 410 A.</t>
  </si>
  <si>
    <t>OUTDOOR UNIT</t>
  </si>
  <si>
    <t>Supply, Installation, testing  and commissioning  of Both Cooling &amp; Heating Modular type outdoor units suitable to operate at 415 ± 10 % volt, 50 Hz, 3 phase AC supply and suitable for cooling &amp; Heating application by using 100 % inverter driven  capacity control compressors (Hermetically sealed scroll type) with stepless modulation complete with special acryl precoated heat exchanger, minimum two compressors for above 14 HP modules, microprocessor based Controller, top discharge type condensing unit(s), low noise condenser fan , auto check function for connection error in display panel, auto address setting  as per specifications. The  COP at AHRI conditions shall not be less than 3.8 .  Complete Set (Indoor and Outdoor) of equipment testing shall be done in the presence of client representative at AHRI Conditions without any extra cost. The units shall be complete with necessary mounting frames and capacity as mentioned below and as per specification.</t>
  </si>
  <si>
    <t>The cost should include the following :</t>
  </si>
  <si>
    <t>Nitrogen pressure testing for refrigerant pipe leakages &amp; flushing during installation &amp; after commissioning between IDU &amp; ODU with flare nuts. Refrigerant gas &amp; oil charging as per OEM standard.</t>
  </si>
  <si>
    <t>Necessary corrosive treatment of copper coil of the ODU with Aluminium hydroxide, 25 microns thickness or equivalent coating as per manufacturer standard to protect from corrosion, sulphur and other chemical contaminants present in the air. The coating should be done in the presence of OEM representative.  The coating shall be carried-out by the authorized applicator of coating manufacturer.</t>
  </si>
  <si>
    <t>Note : The ODU provided with cowl duct for exhaust air should have minimum 5 mm ESP. GI wire mesh (minimum 16 SWG thickness)  type bird screen with framing at the Mouth of exhaust air Cowl duct of Outdoor Units, where ever required.</t>
  </si>
  <si>
    <t>ODU Units Mounted on MS Frame/Masonry Pedestal with required anti-vibration mounting.</t>
  </si>
  <si>
    <t xml:space="preserve">16 HP (1x16 HP) </t>
  </si>
  <si>
    <t>18 HP (1x18 HP) Note For Computer Lab-AC Machine will Be Cooling Only</t>
  </si>
  <si>
    <t>20 HP (1x20 HP)</t>
  </si>
  <si>
    <t xml:space="preserve">Indoor VRV/VRF Units </t>
  </si>
  <si>
    <t>Supply, Installation, testing &amp; commissioning of metallic body indoor (Hi-Wall, Cassette &amp; Ducted) Units of following minimum capacity suitable to operate at 230+/-10% volt, 50 HZ, 1 phase power supply and having multispeed motor, blower, coil section with DX coil, outer cabinet, drain pan, drain pump, drain water lift-up  mechanism, insulation, pipe connections, fittings &amp; required cable to connect indoor unit to MCB etc. complete in all respect and as per specification.</t>
  </si>
  <si>
    <t>Indoor Units powder coated MS Hanging arrangement/wall Brackets with required anti-vibration mounting.</t>
  </si>
  <si>
    <t>CEILING MOUNTED 4-WAY/1-WAY CASSETTE UNITS</t>
  </si>
  <si>
    <t>Supply,    installation,    testing    and    commissioning    of    following minimum capacity 1-Way/4-way flow VRV/VRF Cassette Type Indoor ceiling mounted unit equipped with synthetic washable media pre-filter, fan section with low noise fan/dynamically balanced blower, multispeed motor,  coil  section with DX  Copper  coil,  electronic  expansion valve, outer   cabinet,   drain   pump,   grill,   necessary   supports,   vibration isolation,  cord  less  remote  control  etc.,   suitable  for  operation  on single phase 230 V ± 10%, 50Hz AC supply, complete, as required. The unit shall have automatic force shut down provision in case of fire on receiving  signal  from  BMS  System.   The  cooling  capacity  of  indoor unit will be at air inlet conditions of 27 Degree C DB and 19 Degree C WB temperature.</t>
  </si>
  <si>
    <t>Indoor Units powder coated MS Hanging arrangement/wall Brackets/Spring Isolators with required anti-vibration mounting.</t>
  </si>
  <si>
    <t>4-Way Cassette Unit</t>
  </si>
  <si>
    <t>2.5 TR (800 CFM)</t>
  </si>
  <si>
    <t>3.0 TR (1050 CFM)</t>
  </si>
  <si>
    <t xml:space="preserve">CEILING SUSPENDED DUCTED TYPE UNITS </t>
  </si>
  <si>
    <t>Supply,    installation,    testing    and    commissioning    of    following minimum   capacity   and   external   static   pressure   VRF/VRV   ceiling mounted   ductable   type   Indoor   unit   equipped    with   washable synthetic     media      pre-filter,     fan     section     with     low     noise fan/dynamically  balanced  blower,  multispeed  motor,  coil  section with   DX   copper   coil,  electronic   expansion  valve,   corded  remote control, outer cabinet, vibration isolators, drain   pump, drain pan, fire  retardant  non-porous  double  layer  flexible connection, other necessary supports etc., suitable for operation on single phase AC supply 230 V±  10%,  50  Hz  complete  as  required.  The  unit  shall  have  automatic force  shut  down  provision  in  case  of  fire  on  receiving  signal  from BMS System.  The cooling capacity of indoor unit will be at air inlet conditions of 27 Degree C DB and 19 Degree C WB temperature.</t>
  </si>
  <si>
    <t>Indoor Units powder coated MS Hanging arrangement/wall Brackets/Spring Isolators with required anti-vibration mounting and Fire Rated Flexible Connection.</t>
  </si>
  <si>
    <t>High Static Ductable units (minimum 150 pascal external static pressure)</t>
  </si>
  <si>
    <t>4.5 TR (1800 CFM)</t>
  </si>
  <si>
    <t>6.5 TR (2600 CFM)</t>
  </si>
  <si>
    <t>8.0 TR (3000 CFM)</t>
  </si>
  <si>
    <t>Refrigerant Joints and Headers</t>
  </si>
  <si>
    <t>Supply, Installation, Testing and Commissioning of copper Y-Joints sets, distributer and headers, suitable for various sizes of gas and liquid line of VRF System complete as required for the above system.</t>
  </si>
  <si>
    <t>Corded/Cordless Remote Controller</t>
  </si>
  <si>
    <t>Supply, Installation, testing  and commissioning  of self diagnostic type Corded/Cordless remote controllers for operation of indoor units.</t>
  </si>
  <si>
    <t>Central Remote Controller</t>
  </si>
  <si>
    <t>Supply, Installation, testing &amp; commissioning of Main intelligent central controller with Scheduled Timer system Touch screen/Gate Way Type suitable for groups of indoor  units to operate, monitor, on/off, cyclic operation setting, temperature setting etc. The controller shall be able to control up to minimum nos. of indoor units with zoning option as mentioned below. The controller shall have wide screen user friendly colour LCD Touch screen display and can be wired by a non-polar transmission cable  The CRC shall be provided with suitable size metallic box with lock arrangement. The controller shall be integrated to BMS system thru software for monitoring &amp; controlling of all above parameters including start/ stop of each indoor / outdoor unit. All necessary interface cards / units should be supplied as a part of the system to integrate to the BMS Software.</t>
  </si>
  <si>
    <t>Maximum 64 Nos of Indoor Units</t>
  </si>
  <si>
    <t>Notes:</t>
  </si>
  <si>
    <t>The vendor may offer the outdoor units as per availability from the manufacturer, however keeping the tonnage same as per BOQ subject to approval by Consultant/Client.</t>
  </si>
  <si>
    <t>The indoor units  capacity can be also as per availability from the manufacturer but keeping the minimum capacity as required in BOQ subject to approval by Consultant/Client.</t>
  </si>
  <si>
    <t>AIR COOLED DX TYPE SPLIT AC  UNITS</t>
  </si>
  <si>
    <t>Supply , installation, testing &amp; Commissioning of ceiling suspended DX type split AC units with air cooled condenser complete with 5 Star Inverter type scroll/rotary compressor ,condenser ,wiring &amp; accessories . Indoor units shall be ceiling suspended/wall mounted type complete with evaporator ,fan, filter ,drier, expansion devices &amp; microprocessor control panel along with all accessories with refrigerant &amp; oil charge ,  corded remote controls. The unit shall be suitable for working at 240 ± 10%  ,50 Hz,1 phase AC supply .The unit shall be designed to take care of minimum vertical head 5mt &amp; horizontal length of 15 mt &amp; necessary oil separator shall be included ,Necessary supporting arrangement for both indoor &amp; outdoor units ( Powder Coated /Epoxy painted  MS stand for ODU units as per approved make, shade by Architect) with necessary vibration isolation arrangement as per site condition etc. (without condensate drain pipe ,electrical power &amp; control cabling between indoor &amp; outdoor unit which shall be paid separately ).</t>
  </si>
  <si>
    <t>The coil in the outdoor units shall be provided with anti corrosive treatment. Necessary corrosive treatment of copper coil of the ODU with Bly gold Polu Al (Aluminium hydroxide, 25-microns thickness) to protect from corrosion, sulphur and other chemical contaminants present in the air. Coating should be done in presence of OEM representative. The coating shall be carried-out by the authorized applicator of coating manufacturer.</t>
  </si>
  <si>
    <t>The Outdoor unit Compressor must be provided with 5 Year Warranty Period.</t>
  </si>
  <si>
    <t>Silver Ion Filter, Dust Filter</t>
  </si>
  <si>
    <t>Civil Work such as wall hole making , wall chiselling ,refilling of chiselling part with mortar etc. as per site condition.</t>
  </si>
  <si>
    <t>Nitrogen pressure testing for leakages &amp; flushing during installation &amp; after commissioning between IDU &amp; ODU with flare nuts</t>
  </si>
  <si>
    <t>Removable Covers for all indoor &amp; Outdoor units shall be supplied &amp; put on the units after installation &amp; commissioning.</t>
  </si>
  <si>
    <t>Incoming power supply shall be provided near each indoor units</t>
  </si>
  <si>
    <t xml:space="preserve">1.5 TR </t>
  </si>
  <si>
    <t>SCHEDULED TIMER FOR SPLIT AC</t>
  </si>
  <si>
    <t xml:space="preserve">Supply, installation, testing and commissioning of Scheduled Timer for wall mounted split type Air conditioning units. </t>
  </si>
  <si>
    <t>AIR PURIFICATION SYSTEM (DUCT MOUNTED)</t>
  </si>
  <si>
    <t>Supply, installation, testing and commissioning of duct mounted Air Purification System with advance oxidation plasma cell (AOP) comprising of UVC lamp 254 NM  with nanoX coating metallic compound of five metals targeted on Alumninum matrix cell duly enclosed by a poly quartz casing tube, with the capability to produce ionized Hydroxyl oxidizers with in-built plasmoX to generate ion generator pins (+- ions 10^6) along with ultrasonic radio frequency waves for pest repellancy. The UV-C lamp will be a low-pressure mercury type and of such intensity as to provide minimum performance as listed below. The UV-C lamp will produce only Germicidal UV (by definition this means 99.99% UV-C energy). The airpurifier will have built in LED indication system stating the operation of the 3 technologies the UV lamp, ionizer and pest repellant. The AOP cell shal be capable of removing Particulate matter, Gasous Contamination as well as Microbial Contamination. The power / control cabling between the Pentagon units and the power source / controls shall be included in the cost .</t>
  </si>
  <si>
    <t xml:space="preserve">The wattage of the lamp shall not be less than 13 watts upto and length not less than 212 MM upto 2000 CFM, 21 watts upto and length not less than 436 MM upto 2000-6500 CFM, 36 watts upto and length not less than 436 MM upto 6501-18000 CFM and a minimum of 48 watts upto 28000 CFM or combination based on the application area. The system shall be capable of reducing microbial bacteria, virus and spores , VoC’, odors and particulates matter. The equipment shall have to CE, ISO 13485, ROHS, TUV, FICCI, GreenPro with 2014/35/EU Low Voltage Directive along with FDA compliance certifications. The AOP cell  shall a microbiological testing report against Bacteriophage (MS-2 FDA) surrogate SARS Cov-2 with a minimum efficiency of 99 percent along with a Virology report from ICMR approved lab with an minimum efficiency of 99 percent against SARS COV2 within 45 minutes. The technology shall be tested by ICMR/ IIT on human Alveolar Basal Epithelial Cells stating that there is no change in the structure and prove that it is absoluely safe for humans. </t>
  </si>
  <si>
    <t>The air purfication AOP does not produces ozone, the test certificate from an International Lab shall be produced. The specific certifications shall be submitted along with the technical submital. The failure to submit the certifications along with the submital shall lead to rejection of the product. The AOP cells should be selected by considering a load factor calculation for each specific area where the equipment is to be installed. The Cells Should be complete with Transformers, control cabling and Plug Top &amp; necessary power cable. Vendor to comply all Tender Specifications.</t>
  </si>
  <si>
    <t>Cassette Type (4-Way)</t>
  </si>
  <si>
    <t>Duct Type-(350 CFM To 3000 CFM)</t>
  </si>
  <si>
    <t>INLINE FAN (Ceiling suspended)</t>
  </si>
  <si>
    <t>Supply, installation, testing, commissioning of Single Skin Inline fan with Backward Curved SISW Fan, vibration isolators, speed regulator, GI gravity louvers,  Bird Screen and required cable as per specification and drawing. The Motor shall be suitable to run on 1 phase/50 hz/ 220 v electrical power Supply including fire  retardant  non-porous  double  layer  flexible connection of the following capacity.</t>
  </si>
  <si>
    <t xml:space="preserve">Thickness of casing : Upto 1000 CFM - 2mm , above 1000 CFM - 3mm </t>
  </si>
  <si>
    <t>The louvers &amp; bird screen shall be made of 24G &amp; 16G metallic construction respectively.</t>
  </si>
  <si>
    <t>300 CFM (510 CMH) at 10 mm static pressure</t>
  </si>
  <si>
    <t>600 CFM (1020 CMH) at 15 mm static pressure</t>
  </si>
  <si>
    <t>PROPELLER FAN:</t>
  </si>
  <si>
    <t>METALLIC TYPE PROPELLER FAN</t>
  </si>
  <si>
    <t>Supply, installation, testing and commissioning of wall mounted Propeller type heavy duty exhaust Fan of metallic construction complete with speed regulator, bird screen, gravity louvers, vibration isolators, required cable, plug &amp; other accessories compete as required, suitable for single phase, 240± 10 volts, 50Hz AC. supply of following capacities:</t>
  </si>
  <si>
    <t>300 mm sweep dia (900 RPM)</t>
  </si>
  <si>
    <t>ABS PLASTIC TYPE PROPELLER FAN</t>
  </si>
  <si>
    <t>Supply, installation, testing &amp; commissioning of Wall mounted Propeller type exhaust air fans of high grade ABS plastic  construction complete with electric motor suitable for operation on 230 V+ 10%,50 Hz, 1 phase AC supply fitted with speed regulator, mountings frames, louvers and bird screen, required cable &amp; plug to connect with socket etc. complete as required of following capacities.</t>
  </si>
  <si>
    <t>250 mm sweep dia  (900 RPM)</t>
  </si>
  <si>
    <t>300 mm sweep dia  (900 RPM)</t>
  </si>
  <si>
    <t>TRANSMISSION &amp; CONTROL WIRING</t>
  </si>
  <si>
    <t>Supplying, installing, testing and commissioning of Shielded control cum transmission wiring of 2 core x 1.5 sqmm copper FRLSH, XLPE insulated cable in suitable GI conduits accessories between indoor and outdoor units. Necessary securing of conduit shall be made by contractor. After completion of work wall and floor shall be repaired and brought to its original finish. The rate will also include cost of laying of GI conduit between indoor and outdoor units.</t>
  </si>
  <si>
    <t>2C x 1.5 Sq mm (Shielded-Unarmoured)</t>
  </si>
  <si>
    <t xml:space="preserve">REFRIGERANT PIPING </t>
  </si>
  <si>
    <t>Supply, fixing, testing and commissioning of interconnecting soft/hard   drawn copper refrigerant pipe work of following outer diameter duly insulated with fire rated class'O' closed cell elastomeric nitrile rubber insulation (19mm/13mm thick) between indoor &amp; outdoor units &amp; protected with 26 G aluminium sheet cladding as per specifications. All piping should be laid on Galvanized/Powder Coated tray supported by Galvanized M S Hangers &amp; Clamps and  all  external piping  shall run in covered cable trays. The rate  includes all the  items required to complete the piping work and nothing extra should be payable except the cable tray.</t>
  </si>
  <si>
    <t>Vaccumiazation &amp; Nitrogen pressure testing for leakages &amp; flushing during installation &amp; after commissioning between IDU &amp; ODU.</t>
  </si>
  <si>
    <t>Covering of External refrigerant piping insulation shall be done with 26 G aluminium sheet cladding  as per specifications.</t>
  </si>
  <si>
    <t>Internal Refrigerant piping insulation shall be covered with Aluminium Foil  as per specifications.</t>
  </si>
  <si>
    <t>6.4 mm outer dia Soft Drawn with Tube Thickness-1.2mm  ( Insulation-19 mm )</t>
  </si>
  <si>
    <t>9.5 mm outer dia Soft Drawn with Tube Thickness-1.2mm ( Insulation-19 mm )</t>
  </si>
  <si>
    <t>12.7 mm outer dia Soft Drawn with Tube Thickness-1.2mm ( Insulation-19 mm )</t>
  </si>
  <si>
    <t>15.9 mm outer dia Soft Drawn with Tube Thickness-1.2mm ( Insulation-19 mm )</t>
  </si>
  <si>
    <t>19.1 mm outer dia Hard Drawn with Tube Thickness-1.2mm ( Insulation-19 mm )</t>
  </si>
  <si>
    <t>22.2 mm outer dia Hard Drawn with Tube Thickness-1.2mm ( Insulation-19 mm )</t>
  </si>
  <si>
    <t>25.4 mm outer dia Hard Drawn with Tube Thickness-1.2mm ( Insulation-19 mm )</t>
  </si>
  <si>
    <t>28.6 mm outer dia Hard Drawn with Tube Thickness-1.2mm  ( Insulation-19 mm )</t>
  </si>
  <si>
    <t>31.8 mm outer dia Hard Drawn with Tube Thickness-1.62mm  ( Insulation-19 mm )</t>
  </si>
  <si>
    <t>34.9 mm outer dia Hard Drawn with Tube Thickness-1.62mm ( Insulation-19 mm )</t>
  </si>
  <si>
    <t>38.1 mm outer dia Hard Drawn with Tube Thickness-1.62mm( Insulation-19 mm )</t>
  </si>
  <si>
    <t>41.3 mm outer dia Hard Drawn with Tube Thickness-1.62mm( Insulation-19 mm )</t>
  </si>
  <si>
    <t>DRAIN PIPING</t>
  </si>
  <si>
    <t xml:space="preserve">Providing and fixing of cPVC drain water piping complete with fittings, flexible connection to IDU, necessary support as per specification and insulated with 6 mm  thick  fire rated class'O' closed  cell  elastomeric nitrile rubber  insulation.  </t>
  </si>
  <si>
    <t>DUCTING FOR AIR CONDITIONING / VENTILATION</t>
  </si>
  <si>
    <t>FACTORY FABRICATED GALVANIZED SHEET METAL DUCTS (GSS)</t>
  </si>
  <si>
    <t>Supply, installation, testing and commissioning of factory fabricated Galvanized Steel (GSS) Sheet metal ducts complete with flanges, neoprene rubber gasket, elbows, Splitter  Damper,  vanes, hangers &amp; support etc. as required as per IS/DW144/SAMACNA standard &amp; confirming to specification. Duct shall be furnish at site  in "L" shape or box shape from factory. The rates shall include all materials of the duct and labour for suspension and supporting arrangement for plenums, ducts, complete with fire retardant flexible connection as required and as per specifications.</t>
  </si>
  <si>
    <t>Note :  Splitter Shall be a part of ducting.</t>
  </si>
  <si>
    <t xml:space="preserve">0.63 MM (24 Gauge ) </t>
  </si>
  <si>
    <t xml:space="preserve">0.80 MM (22 Gauge ) </t>
  </si>
  <si>
    <t xml:space="preserve">1.00 MM (20 Gauge ) </t>
  </si>
  <si>
    <t xml:space="preserve">1.25 MM (18 Gauge) </t>
  </si>
  <si>
    <t>SITE FABRICATED GALVANIZED SHEET METAL DUCTS (GSS)</t>
  </si>
  <si>
    <t xml:space="preserve">Supply, Fabrication, installation and testing of Galvanized Steel (GS) sheet metal ducts &amp; finally applying fire rated paint as per BS 476 Part 24  (Site  FABRICATED DUCTS For Connection /Plenum etc.) in accordance with the approved shop drawings complete with all accessories like vanes, flanges, suspension rods , anchor bolts, GI bolts &amp; nuts, etc., as per specifications. </t>
  </si>
  <si>
    <t>Site fabricated GSS sheet metal rectangular ducting as per IS 655-2006</t>
  </si>
  <si>
    <t>1.25 MM (18 Gauge) Plenum</t>
  </si>
  <si>
    <t>Duct Insulation</t>
  </si>
  <si>
    <t>Supplying , installation, testing &amp; commissioning of external thermal insulation on ducts with duly laminated 28G aluminium foil of mat finish Closed Cell Elastomeric Nitrile Rubber Insulation of density not less than 50±5 Kg/m³ &amp; thermal Conductive not exceeding 0.032 W/mK at an average Temperature of 0°C and . The Material Shall be Class O as per BS476 part6 for fire propagation test. The Material shall have Fire Approval from CBRI - Roorkee &amp; no toxicity under flaming and non- flaming condition as per AITM 3.000 (1993). Adhesive used for setting the insulation shall be non - flammable, Vapour Proof. All Joints should be sealed with 3 mm thick 50 mm wide PE tape and Flange to be overlapped by 6" width of the same material thickness. Finally  Duct insulated should be strapped by 12mm metallic Packing  strip at every random meter &amp; conforming to standard  and Specification. All Ducts insulated internally on oval shaped and externally insulated on rectangular ducts.</t>
  </si>
  <si>
    <t>9 mm (Return Duct)</t>
  </si>
  <si>
    <t>13 mm (Supply Duct)</t>
  </si>
  <si>
    <t>19 mm (TFA Duct)</t>
  </si>
  <si>
    <t xml:space="preserve">ACCOUSTIC LINING </t>
  </si>
  <si>
    <t>Duct Acoustic Lining</t>
  </si>
  <si>
    <t>Supply and fixing of acoustic lining of supply air duct and plenum with  thick Engineered Nitrile Rubber open cell foam having a Noise Reduction Coefficient of 0.55 with Density 160 Kg/m3 passing Class 1 Fire Performance test as per BS 476 Part 7, Air Erosion test for 10,000 fpm air velocity as per ASTM C 1071-05 and with built-in antimicrobial protection. The material should pass Fungi Resistance Test as per DIN EN ISO 846 Method A and Bacterial Resistance Test as per DIN EN ISO 846 Method C; to be applied using manufacturer's recommended Rubber based Adhesive in a blend of solvents. protected with 26 G aluminium sheet cladding as per specifications.</t>
  </si>
  <si>
    <t>Acoustic lining in ducts/plenum up to 5.0 Running meter from Fan Outlet  as per specification and drawings.</t>
  </si>
  <si>
    <t>20 mm For Duct</t>
  </si>
  <si>
    <t>25 mm For Plenum</t>
  </si>
  <si>
    <t>CONTROL DAMPER</t>
  </si>
  <si>
    <t>VOLUME CONTROL DAMPER</t>
  </si>
  <si>
    <t>Supply,. Installation, testing and commissioning of 18 Gauge G.I construction Frame with 22/24 Gauge GI Aero foil blades Volume control Duct/Wall Dampers with linkages, levers &amp; fittings for Controlling the Airflow in Ducts with neoprene rubber gaskets,nuts, Bolts, Screws Linkages, Flanges etc. as per specification.</t>
  </si>
  <si>
    <t>AIR TERMINAL (SUPPLY/RETURN/EXHAUST)</t>
  </si>
  <si>
    <t>Supply,   installation, testing and commissioning  of 50 micron Powder coated Aluminium extruded Air Terminal (Diffuser/Grille) as  per specification &amp; and drawings including fixing frames of GI in False ceiling/wall.</t>
  </si>
  <si>
    <t>Grilles</t>
  </si>
  <si>
    <t>Supply. Installation, testing and commissioning of powder coated extruded aluminium section grills with aluminium dampers for supply air terminal and grilles without damper for return air for air-conditioning  as per specification.</t>
  </si>
  <si>
    <t>Grilles with Dampers</t>
  </si>
  <si>
    <t>Grilles without Dampers</t>
  </si>
  <si>
    <t>Diffusers</t>
  </si>
  <si>
    <t>Supply. Installation, testing and commissioning of powder coated extruded aluminium square diffusers with antismudge ring and removable core.</t>
  </si>
  <si>
    <t>Supply air with dampers</t>
  </si>
  <si>
    <t>Return air without damper</t>
  </si>
  <si>
    <t>Flexible Duct</t>
  </si>
  <si>
    <t>Supply. Installation, testing and commissioning of thermal flexible aluminium duct of following sizes duly supported at regular interval as per site requirement &amp; speciation's.</t>
  </si>
  <si>
    <t>200 mm</t>
  </si>
  <si>
    <t>Slot Diffusers</t>
  </si>
  <si>
    <t>Supply. Installation, testing and commissioning of slot diffusers with/without damper as specified below and as per specification.</t>
  </si>
  <si>
    <t>3-Slot Diffuser</t>
  </si>
  <si>
    <t>2-Slot Diffuser</t>
  </si>
  <si>
    <t>Linear Grille</t>
  </si>
  <si>
    <t>Supply. Installation, testing and commissioning of powder coated extruded aluminium Linear Grille.</t>
  </si>
  <si>
    <t>150 mm</t>
  </si>
  <si>
    <t>Air Transfer Door Grille</t>
  </si>
  <si>
    <t xml:space="preserve">Supply and fixing of non vision air transfer door grille of powder coated extruded aluminium, single deflection grille with horizontal vanes arrangement etc. as per specifications and drawings. </t>
  </si>
  <si>
    <t>Exhaust/Fresh Air Louvers</t>
  </si>
  <si>
    <t>Supply, Installation, Testing and Commissioning of Fresh Air/Exhaust air Louvers  minimum 80 mm deep comprising of inclined blade and extended-out lowest blade for disposal of rain water including the wire mesh, filter  (washable type filter section  Class-G3 having efficiency &gt;80% down to 20 micron fitted in aluminium frame) . The louver shall be of extruded Aluminium construction, and powder coated to the approved finish and colour.</t>
  </si>
  <si>
    <t xml:space="preserve">Under/Over Deck Insulation of Exposed Roof </t>
  </si>
  <si>
    <t xml:space="preserve">Providing and Fixing Underdeck Insulation with 50 mm thick with closed cell Nitrile Rubber with prelaminated Aluminum foil on one side  having a low stable k value of   0.035 k.cal/hr.m at 10.C and minimum density of 40-55 ± 3 kg/cum.The R-value should be as per ECBC Code.
</t>
  </si>
  <si>
    <t>50mm</t>
  </si>
  <si>
    <t>FIRE DAMPER</t>
  </si>
  <si>
    <t>Motorized Fire Dampers With Actuator</t>
  </si>
  <si>
    <t>Supplying, Fixing, testing and commissioning of fire dampers in supply air duct/main branch and return air path as and where required of required sizes i/c control wiring, the damper shall be motorized and spring return so as to close the damper in the event of power failure automatically and open the same in case of power being restored. The spring return action shall be inbuilt mechanism and not externally mounted. The damper shall also be closed in the event of fire signal complete as required and as per specifications.</t>
  </si>
  <si>
    <t>Duct/Wall mounted multi blade, motorised fire &amp; smoke dampers with spring return actuator. The damper shall be of at least 1.5 hr. fire rating and actuated with the help of 24 V electric actuator excluding. The damper shall be as per UL listed UL 555; 1995 and CBRI approved. The damper shall be constructed out of 16G galvanised steel sheet &amp; as per specification with Control Cable to Potential Free Contact for tripping of AHU fan motor.</t>
  </si>
  <si>
    <t>Supply, installation, testing and commissioning of  Motorised Spring Return  Actuator for  devices up to  0.8 sq. meter  with   control panel &amp; temperature sensor.</t>
  </si>
  <si>
    <t>Fire Damper</t>
  </si>
  <si>
    <t>Actuator</t>
  </si>
  <si>
    <t>ISOLATOR FOR OUTDOOR UNIT</t>
  </si>
  <si>
    <t xml:space="preserve">Supply, Installation, Testing &amp; Commissioning of following Switchgears as an Isolator in IP-65 rated in power coated 16 SWG sheet steel enclosure . </t>
  </si>
  <si>
    <t>63A 4P MCCB(25 KA) 14.1 HP To 22.0 HP</t>
  </si>
  <si>
    <t>POWER CABLING</t>
  </si>
  <si>
    <t>Supply, laying, testing and commissioning  of  power and  control  cabling  as  per specification given in the tender.</t>
  </si>
  <si>
    <t>Supply and laying ,testing and commissioning of following sizes of Copper conductor control cables with PVC conduit &amp; fixing clamps and effecting proper connections to equipment etc. of following sizes :</t>
  </si>
  <si>
    <t>4C x 16 Sq. mm Copper Conductor (Armoured) 14.1 HP To 22.0 HP</t>
  </si>
  <si>
    <t>4C x 10 Sq. mm Copper Conductor (Armoured) 10.1 to 14.0HP</t>
  </si>
  <si>
    <t xml:space="preserve">4C x 6 Sq. mm Copper Conductor (Armoured) Upto 10.0HP </t>
  </si>
  <si>
    <t>4C x 4 Sq. mm Copper Conductor (Armoured) For AHU</t>
  </si>
  <si>
    <t>GI COVERED CABLE TRAY</t>
  </si>
  <si>
    <t>Supplying and installation for following size of perforated Hot Dipped Galvanised Iron Covered cable tray for exposed refrigerant pipe With Bends, Tee, Cross Member &amp; Reducer (Galvanisation thickness not less than 50 microns) with perforation not more than 17.5%, in convenient sections, joined with connectors, suspended from the ceiling with G.I. suspenders including G.I. bolts &amp; nuts, etc. as required.</t>
  </si>
  <si>
    <t>SQM</t>
  </si>
  <si>
    <t>Derived From DSR-VRV/VRF-2019</t>
  </si>
  <si>
    <t>DSR VRV/VRF -2019</t>
  </si>
  <si>
    <t>DSR E&amp;M-2018</t>
  </si>
  <si>
    <t>16.12.1.3</t>
  </si>
  <si>
    <t>16.12.1.4</t>
  </si>
  <si>
    <t>16.12.2.1</t>
  </si>
  <si>
    <t>16.12.2.2</t>
  </si>
  <si>
    <t>16.12.2.3</t>
  </si>
  <si>
    <t>16.12.2.4</t>
  </si>
  <si>
    <t>DSR E&amp;M 2018</t>
  </si>
  <si>
    <t>16.23.2</t>
  </si>
  <si>
    <t>16.19.1</t>
  </si>
  <si>
    <t>16.20.1</t>
  </si>
  <si>
    <t>16.20.2</t>
  </si>
  <si>
    <t>DSR-VRF/VRV-2019</t>
  </si>
  <si>
    <t>NDSR-4</t>
  </si>
  <si>
    <t>NDSR-9</t>
  </si>
  <si>
    <t>NDSR-10</t>
  </si>
  <si>
    <t>NDSR-11</t>
  </si>
  <si>
    <t>NDSR-25</t>
  </si>
  <si>
    <t>NDSR-27</t>
  </si>
  <si>
    <t>NDSR-28</t>
  </si>
  <si>
    <t>NDSR-29</t>
  </si>
  <si>
    <t>NDSR-50</t>
  </si>
  <si>
    <t>NDSR-51</t>
  </si>
  <si>
    <t>NDSR-54</t>
  </si>
  <si>
    <t>NDSR-58</t>
  </si>
  <si>
    <t>NDSR-59</t>
  </si>
  <si>
    <t>NDSR-65</t>
  </si>
  <si>
    <t>NDSR-68</t>
  </si>
  <si>
    <t>NDSR-69</t>
  </si>
  <si>
    <t>NDSR-67</t>
  </si>
  <si>
    <t>NDSR-71</t>
  </si>
  <si>
    <t>NDSR-77</t>
  </si>
  <si>
    <t>NDSR-78</t>
  </si>
  <si>
    <t>NDSR-79</t>
  </si>
  <si>
    <t>NDSR-80</t>
  </si>
  <si>
    <t>NDSR-83</t>
  </si>
  <si>
    <t>NDSR-84</t>
  </si>
  <si>
    <t>NDSR-86</t>
  </si>
  <si>
    <t>NDSR-88</t>
  </si>
  <si>
    <t>NDSR-89</t>
  </si>
  <si>
    <t>NDSR-90</t>
  </si>
  <si>
    <t>NDSR-95</t>
  </si>
  <si>
    <t>NDSR-96</t>
  </si>
  <si>
    <t>NDSR-97</t>
  </si>
  <si>
    <t>NDSR-98</t>
  </si>
  <si>
    <t>NDSR-99</t>
  </si>
  <si>
    <t>NDSR-100</t>
  </si>
  <si>
    <t>NDSR-101</t>
  </si>
  <si>
    <t>1.2.1</t>
  </si>
  <si>
    <t>1.2.1.1</t>
  </si>
  <si>
    <t>1.2.2</t>
  </si>
  <si>
    <t>SUB-HEAD 'B' AIR CONDITIONING EQUIPMENTS LOW SIDE</t>
  </si>
  <si>
    <t>SUB-HEAD 'C'- VENTILATIONS EQUIPMENTS</t>
  </si>
  <si>
    <t>4A</t>
  </si>
  <si>
    <t>4B</t>
  </si>
  <si>
    <t>SUB-HEAD 'D' -REFRIGERANT/DRAIN PIPING &amp; CONTROL WIRING</t>
  </si>
  <si>
    <t>j)</t>
  </si>
  <si>
    <t>k)</t>
  </si>
  <si>
    <t>l)</t>
  </si>
  <si>
    <t>SUB-HEAD 'E' - AIR DISTRIBUTION WORKS (DUCTING,INSULATION,DAMPER, GRILLE &amp; DIFFUSER)</t>
  </si>
  <si>
    <t>8A</t>
  </si>
  <si>
    <t>8B</t>
  </si>
  <si>
    <t>10B</t>
  </si>
  <si>
    <t>11A</t>
  </si>
  <si>
    <t>12A</t>
  </si>
  <si>
    <t>12B</t>
  </si>
  <si>
    <t>12C</t>
  </si>
  <si>
    <t>12D</t>
  </si>
  <si>
    <t>12E</t>
  </si>
  <si>
    <t>12F</t>
  </si>
  <si>
    <t>15A</t>
  </si>
  <si>
    <t>SUB-HEAD 'F' -ELECTRICAL WORKS</t>
  </si>
  <si>
    <t>DSR/ NDSR</t>
  </si>
  <si>
    <t>Fill up only green shaded cells in Sch-1A to Sch-1E</t>
  </si>
  <si>
    <t>Sch-1A to Sch-1E (Price Schedule) :</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</si>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</sst>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
    <numFmt numFmtId="166" formatCode="_(&quot;$&quot;* #,##0.00_);_(&quot;$&quot;* \(#,##0.00\);_(&quot;$&quot;* &quot;-&quot;??_);_(@_)"/>
    <numFmt numFmtId="167" formatCode="&quot;\&quot;#,##0.00;[Red]\-&quot;\&quot;#,##0.00"/>
    <numFmt numFmtId="168" formatCode="_-&quot;£&quot;* #,##0.00_-;\-&quot;£&quot;* #,##0.00_-;_-&quot;£&quot;* &quot;-&quot;??_-;_-@_-"/>
    <numFmt numFmtId="169" formatCode="#,##0.000_);\(#,##0.000\)"/>
    <numFmt numFmtId="170" formatCode="0.000"/>
    <numFmt numFmtId="171" formatCode="0.0_)"/>
    <numFmt numFmtId="172" formatCode="#,##0.0"/>
    <numFmt numFmtId="173" formatCode="_(* #,##0_);_(* \(#,##0\);_(* &quot;-&quot;??_);_(@_)"/>
    <numFmt numFmtId="174" formatCode="[$-409]dd/mmm/yy;@"/>
    <numFmt numFmtId="175" formatCode="0.0"/>
    <numFmt numFmtId="176" formatCode="0.0000000000%"/>
    <numFmt numFmtId="177" formatCode="_(* #,##0_);_(* \(#,##0\);_(* \-??_);_(@_)"/>
    <numFmt numFmtId="178" formatCode="&quot; &quot;@"/>
    <numFmt numFmtId="179" formatCode="#,##0.00&quot;  &quot;"/>
    <numFmt numFmtId="180" formatCode="0.00_ "/>
    <numFmt numFmtId="181" formatCode="[&gt;99999]##\,##\,##0.00;[&lt;-99999.99]\-##\,##\,##0.00;##,##0.00"/>
  </numFmts>
  <fonts count="85">
    <font>
      <sz val="11"/>
      <name val="Book Antiqua"/>
      <family val="1"/>
    </font>
    <font>
      <sz val="11"/>
      <color theme="1"/>
      <name val="Calibri"/>
      <family val="2"/>
      <scheme val="minor"/>
    </font>
    <font>
      <sz val="11"/>
      <color indexed="8"/>
      <name val="Calibri"/>
      <family val="2"/>
    </font>
    <font>
      <sz val="10"/>
      <name val="Arial"/>
      <family val="2"/>
    </font>
    <font>
      <sz val="12"/>
      <name val="Arial"/>
      <family val="2"/>
    </font>
    <font>
      <sz val="10"/>
      <name val="Book Antiqua"/>
      <family val="1"/>
    </font>
    <font>
      <b/>
      <sz val="11"/>
      <name val="Book Antiqua"/>
      <family val="1"/>
    </font>
    <font>
      <b/>
      <sz val="10"/>
      <name val="Book Antiqua"/>
      <family val="1"/>
    </font>
    <font>
      <sz val="10"/>
      <color indexed="9"/>
      <name val="Book Antiqua"/>
      <family val="1"/>
    </font>
    <font>
      <b/>
      <sz val="12"/>
      <name val="Book Antiqua"/>
      <family val="1"/>
    </font>
    <font>
      <sz val="12"/>
      <name val="Book Antiqua"/>
      <family val="1"/>
    </font>
    <font>
      <sz val="1"/>
      <color indexed="9"/>
      <name val="Book Antiqua"/>
      <family val="1"/>
    </font>
    <font>
      <b/>
      <sz val="10"/>
      <color indexed="9"/>
      <name val="Book Antiqua"/>
      <family val="1"/>
    </font>
    <font>
      <b/>
      <sz val="14"/>
      <color indexed="9"/>
      <name val="Book Antiqua"/>
      <family val="1"/>
    </font>
    <font>
      <b/>
      <sz val="12"/>
      <name val="Arial"/>
      <family val="2"/>
    </font>
    <font>
      <sz val="11"/>
      <name val="Arial"/>
      <family val="2"/>
    </font>
    <font>
      <sz val="11"/>
      <color indexed="8"/>
      <name val="Cambria"/>
      <family val="1"/>
    </font>
    <font>
      <sz val="10"/>
      <color indexed="8"/>
      <name val="Cambria"/>
      <family val="1"/>
    </font>
    <font>
      <sz val="10"/>
      <name val="Cambria"/>
      <family val="1"/>
    </font>
    <font>
      <b/>
      <sz val="11"/>
      <color indexed="8"/>
      <name val="Cambria"/>
      <family val="1"/>
    </font>
    <font>
      <sz val="11"/>
      <name val="Palatino Linotype"/>
      <family val="1"/>
    </font>
    <font>
      <b/>
      <sz val="12"/>
      <color indexed="8"/>
      <name val="Cambria"/>
      <family val="1"/>
    </font>
    <font>
      <sz val="11"/>
      <color indexed="8"/>
      <name val="Book Antiqua"/>
      <family val="1"/>
    </font>
    <font>
      <b/>
      <sz val="12"/>
      <name val="Cambria"/>
      <family val="1"/>
    </font>
    <font>
      <sz val="11"/>
      <name val="Cambria"/>
      <family val="1"/>
    </font>
    <font>
      <sz val="11"/>
      <color indexed="9"/>
      <name val="Book Antiqua"/>
      <family val="1"/>
    </font>
    <font>
      <b/>
      <sz val="11"/>
      <color indexed="9"/>
      <name val="Book Antiqua"/>
      <family val="1"/>
    </font>
    <font>
      <sz val="12"/>
      <color indexed="9"/>
      <name val="Book Antiqua"/>
      <family val="1"/>
    </font>
    <font>
      <u/>
      <sz val="10"/>
      <color indexed="12"/>
      <name val="Arial"/>
      <family val="2"/>
    </font>
    <font>
      <b/>
      <sz val="11"/>
      <name val="Palatino Linotype"/>
      <family val="1"/>
    </font>
    <font>
      <sz val="12"/>
      <name val="Times New Roman"/>
      <family val="1"/>
    </font>
    <font>
      <b/>
      <sz val="11"/>
      <color indexed="10"/>
      <name val="Book Antiqua"/>
      <family val="1"/>
    </font>
    <font>
      <b/>
      <sz val="11"/>
      <color indexed="12"/>
      <name val="Book Antiqua"/>
      <family val="1"/>
    </font>
    <font>
      <b/>
      <sz val="14"/>
      <color indexed="12"/>
      <name val="Book Antiqua"/>
      <family val="1"/>
    </font>
    <font>
      <b/>
      <sz val="12"/>
      <color indexed="12"/>
      <name val="Book Antiqua"/>
      <family val="1"/>
    </font>
    <font>
      <b/>
      <sz val="14"/>
      <name val="Book Antiqua"/>
      <family val="1"/>
    </font>
    <font>
      <b/>
      <u/>
      <sz val="12"/>
      <name val="Book Antiqua"/>
      <family val="1"/>
    </font>
    <font>
      <b/>
      <sz val="12"/>
      <color indexed="20"/>
      <name val="Book Antiqua"/>
      <family val="1"/>
    </font>
    <font>
      <b/>
      <sz val="16"/>
      <color indexed="12"/>
      <name val="Book Antiqua"/>
      <family val="1"/>
    </font>
    <font>
      <sz val="11"/>
      <color indexed="12"/>
      <name val="Book Antiqua"/>
      <family val="1"/>
    </font>
    <font>
      <b/>
      <sz val="16"/>
      <color indexed="12"/>
      <name val="Arial"/>
      <family val="2"/>
    </font>
    <font>
      <sz val="12"/>
      <name val="¹ÙÅÁÃ¼"/>
      <family val="2"/>
    </font>
    <font>
      <u/>
      <sz val="9"/>
      <color indexed="36"/>
      <name val="Arial"/>
      <family val="2"/>
    </font>
    <font>
      <sz val="14"/>
      <name val="AngsanaUPC"/>
      <family val="2"/>
    </font>
    <font>
      <sz val="10"/>
      <color indexed="10"/>
      <name val="Arial"/>
      <family val="2"/>
    </font>
    <font>
      <u/>
      <sz val="9"/>
      <color indexed="12"/>
      <name val="Arial"/>
      <family val="2"/>
    </font>
    <font>
      <sz val="7"/>
      <name val="Small Fonts"/>
      <family val="2"/>
    </font>
    <font>
      <b/>
      <sz val="10"/>
      <name val="Arial CE"/>
      <family val="2"/>
    </font>
    <font>
      <sz val="10"/>
      <name val="MS Sans Serif"/>
      <family val="2"/>
    </font>
    <font>
      <vertAlign val="superscript"/>
      <sz val="12"/>
      <name val="Book Antiqua"/>
      <family val="1"/>
    </font>
    <font>
      <b/>
      <vertAlign val="superscript"/>
      <sz val="12"/>
      <color indexed="12"/>
      <name val="Book Antiqua"/>
      <family val="1"/>
    </font>
    <font>
      <b/>
      <vertAlign val="superscript"/>
      <sz val="12"/>
      <name val="Book Antiqua"/>
      <family val="1"/>
    </font>
    <font>
      <sz val="11"/>
      <name val="Book Antiqua"/>
      <family val="1"/>
    </font>
    <font>
      <b/>
      <sz val="20"/>
      <name val="Book Antiqua"/>
      <family val="1"/>
    </font>
    <font>
      <b/>
      <sz val="16"/>
      <name val="Book Antiqua"/>
      <family val="1"/>
    </font>
    <font>
      <b/>
      <sz val="16"/>
      <name val="Palatino Linotype"/>
      <family val="1"/>
    </font>
    <font>
      <sz val="16"/>
      <name val="Book Antiqua"/>
      <family val="1"/>
    </font>
    <font>
      <b/>
      <sz val="28"/>
      <name val="Book Antiqua"/>
      <family val="1"/>
    </font>
    <font>
      <sz val="28"/>
      <name val="Book Antiqua"/>
      <family val="1"/>
    </font>
    <font>
      <sz val="28"/>
      <color indexed="9"/>
      <name val="Book Antiqua"/>
      <family val="1"/>
    </font>
    <font>
      <sz val="16"/>
      <name val="Times New Roman"/>
      <family val="1"/>
    </font>
    <font>
      <sz val="10"/>
      <color indexed="8"/>
      <name val="MS Sans Serif"/>
      <family val="2"/>
    </font>
    <font>
      <sz val="11"/>
      <name val="Garamond"/>
      <family val="1"/>
    </font>
    <font>
      <sz val="10"/>
      <name val="Helv"/>
      <family val="2"/>
    </font>
    <font>
      <b/>
      <sz val="22"/>
      <name val="Book Antiqua"/>
      <family val="1"/>
    </font>
    <font>
      <sz val="10"/>
      <color indexed="8"/>
      <name val="MS Sans Serif"/>
      <charset val="134"/>
    </font>
    <font>
      <sz val="10"/>
      <name val="Helv"/>
      <charset val="204"/>
    </font>
    <font>
      <sz val="10"/>
      <color indexed="8"/>
      <name val="Arial"/>
      <family val="2"/>
    </font>
    <font>
      <b/>
      <sz val="20"/>
      <name val="Palatino Linotype"/>
      <family val="1"/>
    </font>
    <font>
      <sz val="11"/>
      <color theme="1"/>
      <name val="Calibri"/>
      <family val="2"/>
      <scheme val="minor"/>
    </font>
    <font>
      <b/>
      <sz val="16"/>
      <color theme="1"/>
      <name val="Book Antiqua"/>
      <family val="1"/>
    </font>
    <font>
      <sz val="12"/>
      <color theme="1"/>
      <name val="Book Antiqua"/>
      <family val="1"/>
    </font>
    <font>
      <sz val="16"/>
      <color theme="1"/>
      <name val="Book Antiqua"/>
      <family val="1"/>
    </font>
    <font>
      <b/>
      <sz val="11"/>
      <color rgb="FFFF0000"/>
      <name val="Palatino Linotype"/>
      <family val="1"/>
    </font>
    <font>
      <b/>
      <sz val="36"/>
      <color rgb="FFFF0000"/>
      <name val="Book Antiqua"/>
      <family val="1"/>
    </font>
    <font>
      <sz val="10"/>
      <name val="Times New Roman"/>
      <family val="1"/>
    </font>
    <font>
      <sz val="11"/>
      <color theme="1"/>
      <name val="Book Antiqua"/>
      <family val="1"/>
    </font>
    <font>
      <sz val="16"/>
      <color theme="1"/>
      <name val="Palatino Linotype"/>
      <family val="1"/>
    </font>
    <font>
      <b/>
      <sz val="14"/>
      <name val="Palatino Linotype"/>
      <family val="1"/>
    </font>
    <font>
      <sz val="11"/>
      <name val="Calibri"/>
      <family val="2"/>
    </font>
    <font>
      <b/>
      <sz val="9"/>
      <color indexed="81"/>
      <name val="Tahoma"/>
      <family val="2"/>
    </font>
    <font>
      <sz val="9"/>
      <color indexed="81"/>
      <name val="Tahoma"/>
      <family val="2"/>
    </font>
    <font>
      <b/>
      <sz val="18"/>
      <color rgb="FFFF0000"/>
      <name val="Palatino Linotype"/>
      <family val="1"/>
    </font>
    <font>
      <b/>
      <sz val="24"/>
      <name val="Book Antiqua"/>
      <family val="1"/>
    </font>
    <font>
      <b/>
      <sz val="16"/>
      <color rgb="FFFF0000"/>
      <name val="Palatino Linotype"/>
      <family val="1"/>
    </font>
  </fonts>
  <fills count="1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s>
  <cellStyleXfs count="118">
    <xf numFmtId="0" fontId="0" fillId="0" borderId="0"/>
    <xf numFmtId="0" fontId="61" fillId="0" borderId="0"/>
    <xf numFmtId="0" fontId="65" fillId="0" borderId="0"/>
    <xf numFmtId="9" fontId="43" fillId="0" borderId="0"/>
    <xf numFmtId="168"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0" fontId="41" fillId="0" borderId="0"/>
    <xf numFmtId="164" fontId="3"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72" fontId="44"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37" fontId="46" fillId="0" borderId="0"/>
    <xf numFmtId="170" fontId="3" fillId="0" borderId="0"/>
    <xf numFmtId="0" fontId="69" fillId="0" borderId="0"/>
    <xf numFmtId="0" fontId="3" fillId="0" borderId="0"/>
    <xf numFmtId="0" fontId="69" fillId="0" borderId="0"/>
    <xf numFmtId="0" fontId="3" fillId="0" borderId="0"/>
    <xf numFmtId="0" fontId="69" fillId="0" borderId="0"/>
    <xf numFmtId="0" fontId="3" fillId="0" borderId="0"/>
    <xf numFmtId="0" fontId="3" fillId="0" borderId="0"/>
    <xf numFmtId="0" fontId="3" fillId="0" borderId="0"/>
    <xf numFmtId="0" fontId="69" fillId="0" borderId="0"/>
    <xf numFmtId="0" fontId="69" fillId="0" borderId="0"/>
    <xf numFmtId="0" fontId="69" fillId="0" borderId="0"/>
    <xf numFmtId="0" fontId="5" fillId="0" borderId="0"/>
    <xf numFmtId="0" fontId="3" fillId="0" borderId="0"/>
    <xf numFmtId="0" fontId="3" fillId="0" borderId="0"/>
    <xf numFmtId="0" fontId="3" fillId="0" borderId="0"/>
    <xf numFmtId="0" fontId="3" fillId="0" borderId="0"/>
    <xf numFmtId="0" fontId="69"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2" fillId="0" borderId="0"/>
    <xf numFmtId="0" fontId="69" fillId="0" borderId="0"/>
    <xf numFmtId="0" fontId="3" fillId="0" borderId="0"/>
    <xf numFmtId="0" fontId="52" fillId="0" borderId="0"/>
    <xf numFmtId="0" fontId="69" fillId="0" borderId="0"/>
    <xf numFmtId="0" fontId="3" fillId="0" borderId="0"/>
    <xf numFmtId="0" fontId="69" fillId="0" borderId="0"/>
    <xf numFmtId="0" fontId="69" fillId="0" borderId="0"/>
    <xf numFmtId="0" fontId="67" fillId="0" borderId="0" applyNumberFormat="0" applyFont="0" applyFill="0" applyBorder="0" applyAlignment="0" applyProtection="0"/>
    <xf numFmtId="0" fontId="69" fillId="0" borderId="0"/>
    <xf numFmtId="0" fontId="69" fillId="0" borderId="0"/>
    <xf numFmtId="0" fontId="52" fillId="0" borderId="0"/>
    <xf numFmtId="0" fontId="69" fillId="0" borderId="0"/>
    <xf numFmtId="0" fontId="3" fillId="0" borderId="0"/>
    <xf numFmtId="0" fontId="3" fillId="0" borderId="0"/>
    <xf numFmtId="0" fontId="5" fillId="0" borderId="0"/>
    <xf numFmtId="0" fontId="52" fillId="0" borderId="0"/>
    <xf numFmtId="0" fontId="5" fillId="0" borderId="0"/>
    <xf numFmtId="0" fontId="3" fillId="0" borderId="0"/>
    <xf numFmtId="0" fontId="52"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52" fillId="0" borderId="0"/>
    <xf numFmtId="0" fontId="52" fillId="0" borderId="0"/>
    <xf numFmtId="0" fontId="3" fillId="0" borderId="0"/>
    <xf numFmtId="0" fontId="3" fillId="0" borderId="0"/>
    <xf numFmtId="0" fontId="3" fillId="0" borderId="0" applyNumberFormat="0" applyFont="0" applyFill="0" applyBorder="0" applyAlignment="0" applyProtection="0">
      <alignment vertical="top"/>
    </xf>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7" fillId="0" borderId="0" applyFont="0"/>
    <xf numFmtId="0" fontId="42" fillId="0" borderId="0" applyNumberFormat="0" applyFill="0" applyBorder="0" applyAlignment="0" applyProtection="0">
      <alignment vertical="top"/>
      <protection locked="0"/>
    </xf>
    <xf numFmtId="0" fontId="48" fillId="0" borderId="0"/>
    <xf numFmtId="0" fontId="63" fillId="0" borderId="0"/>
    <xf numFmtId="0" fontId="66" fillId="0" borderId="0"/>
    <xf numFmtId="0" fontId="62" fillId="0" borderId="0"/>
    <xf numFmtId="0" fontId="66" fillId="0" borderId="0"/>
    <xf numFmtId="0" fontId="75" fillId="0" borderId="0"/>
    <xf numFmtId="0" fontId="3" fillId="0" borderId="0"/>
    <xf numFmtId="0" fontId="3" fillId="0" borderId="0"/>
    <xf numFmtId="0" fontId="1" fillId="0" borderId="0"/>
    <xf numFmtId="0" fontId="3" fillId="0" borderId="0"/>
  </cellStyleXfs>
  <cellXfs count="797">
    <xf numFmtId="0" fontId="0" fillId="0" borderId="0" xfId="0"/>
    <xf numFmtId="0" fontId="3" fillId="0" borderId="0" xfId="89" applyAlignment="1" applyProtection="1">
      <alignment vertical="center"/>
      <protection hidden="1"/>
    </xf>
    <xf numFmtId="0" fontId="3" fillId="0" borderId="0" xfId="89" applyProtection="1">
      <protection hidden="1"/>
    </xf>
    <xf numFmtId="0" fontId="3" fillId="0" borderId="0" xfId="89" applyAlignment="1" applyProtection="1">
      <alignment horizontal="left" vertical="center"/>
      <protection hidden="1"/>
    </xf>
    <xf numFmtId="0" fontId="3" fillId="0" borderId="0" xfId="89" applyAlignment="1" applyProtection="1">
      <alignment horizontal="center" vertical="center"/>
      <protection hidden="1"/>
    </xf>
    <xf numFmtId="0" fontId="3" fillId="0" borderId="0" xfId="89" applyAlignment="1" applyProtection="1">
      <alignment horizontal="left"/>
      <protection hidden="1"/>
    </xf>
    <xf numFmtId="0" fontId="3" fillId="0" borderId="0" xfId="89" applyAlignment="1" applyProtection="1">
      <alignment horizontal="center"/>
      <protection hidden="1"/>
    </xf>
    <xf numFmtId="0" fontId="3" fillId="0" borderId="0" xfId="101" applyAlignment="1" applyProtection="1">
      <alignment horizontal="center"/>
      <protection hidden="1"/>
    </xf>
    <xf numFmtId="0" fontId="3" fillId="0" borderId="0" xfId="101" applyProtection="1">
      <protection hidden="1"/>
    </xf>
    <xf numFmtId="0" fontId="0" fillId="0" borderId="0" xfId="0" applyAlignment="1">
      <alignment vertical="top"/>
    </xf>
    <xf numFmtId="9" fontId="0" fillId="0" borderId="4" xfId="99" applyNumberFormat="1" applyFont="1" applyBorder="1" applyAlignment="1" applyProtection="1">
      <alignment horizontal="left" vertical="center" wrapText="1" indent="3"/>
      <protection hidden="1"/>
    </xf>
    <xf numFmtId="0" fontId="0" fillId="0" borderId="0" xfId="99" applyFont="1" applyAlignment="1" applyProtection="1">
      <alignment vertical="center" wrapText="1"/>
      <protection hidden="1"/>
    </xf>
    <xf numFmtId="0" fontId="0" fillId="0" borderId="5" xfId="0" applyBorder="1" applyAlignment="1">
      <alignment horizontal="center"/>
    </xf>
    <xf numFmtId="0" fontId="0" fillId="0" borderId="5" xfId="0" applyBorder="1" applyAlignment="1">
      <alignment horizontal="center" vertical="top"/>
    </xf>
    <xf numFmtId="9" fontId="0" fillId="0" borderId="0" xfId="0" applyNumberFormat="1"/>
    <xf numFmtId="0" fontId="0" fillId="0" borderId="6" xfId="0" applyBorder="1" applyAlignment="1">
      <alignment horizontal="center" vertical="top"/>
    </xf>
    <xf numFmtId="0" fontId="0" fillId="0" borderId="6" xfId="0" applyBorder="1" applyAlignment="1">
      <alignment vertical="top" wrapText="1"/>
    </xf>
    <xf numFmtId="0" fontId="5" fillId="0" borderId="6" xfId="0" applyFont="1" applyBorder="1" applyAlignment="1">
      <alignment vertical="top"/>
    </xf>
    <xf numFmtId="0" fontId="0" fillId="0" borderId="6" xfId="0" applyBorder="1"/>
    <xf numFmtId="0" fontId="5" fillId="0" borderId="6" xfId="0" applyFont="1" applyBorder="1" applyAlignment="1">
      <alignment vertical="top" wrapText="1"/>
    </xf>
    <xf numFmtId="0" fontId="0" fillId="0" borderId="7" xfId="0" applyBorder="1" applyAlignment="1">
      <alignment horizontal="center" vertical="top"/>
    </xf>
    <xf numFmtId="0" fontId="0" fillId="0" borderId="7" xfId="0" applyBorder="1" applyAlignment="1">
      <alignment vertical="top" wrapText="1"/>
    </xf>
    <xf numFmtId="0" fontId="5" fillId="0" borderId="7" xfId="0" applyFont="1" applyBorder="1" applyAlignment="1">
      <alignment vertical="top" wrapText="1"/>
    </xf>
    <xf numFmtId="0" fontId="0" fillId="0" borderId="0" xfId="0" applyAlignment="1">
      <alignment vertical="top" wrapText="1"/>
    </xf>
    <xf numFmtId="0" fontId="0" fillId="0" borderId="0" xfId="0" applyAlignment="1">
      <alignment wrapText="1"/>
    </xf>
    <xf numFmtId="10" fontId="0" fillId="0" borderId="0" xfId="99" applyNumberFormat="1" applyFont="1" applyAlignment="1" applyProtection="1">
      <alignment horizontal="left" vertical="center" wrapText="1"/>
      <protection hidden="1"/>
    </xf>
    <xf numFmtId="0" fontId="0" fillId="0" borderId="0" xfId="99" applyFont="1" applyAlignment="1" applyProtection="1">
      <alignment horizontal="justify" vertical="center" wrapText="1"/>
      <protection hidden="1"/>
    </xf>
    <xf numFmtId="3" fontId="0" fillId="0" borderId="8" xfId="99" applyNumberFormat="1" applyFont="1" applyBorder="1" applyAlignment="1" applyProtection="1">
      <alignment horizontal="right" vertical="center" wrapText="1"/>
      <protection hidden="1"/>
    </xf>
    <xf numFmtId="0" fontId="5" fillId="0" borderId="0" xfId="99" applyFont="1" applyProtection="1">
      <protection hidden="1"/>
    </xf>
    <xf numFmtId="0" fontId="5" fillId="0" borderId="0" xfId="99" applyFont="1" applyAlignment="1" applyProtection="1">
      <alignment vertical="center"/>
      <protection hidden="1"/>
    </xf>
    <xf numFmtId="0" fontId="3" fillId="0" borderId="0" xfId="99" applyProtection="1">
      <protection hidden="1"/>
    </xf>
    <xf numFmtId="1" fontId="0" fillId="0" borderId="0" xfId="99" applyNumberFormat="1" applyFont="1" applyAlignment="1" applyProtection="1">
      <alignment vertical="center" wrapText="1"/>
      <protection hidden="1"/>
    </xf>
    <xf numFmtId="4" fontId="0" fillId="0" borderId="0" xfId="99" applyNumberFormat="1" applyFont="1" applyAlignment="1" applyProtection="1">
      <alignment vertical="center" wrapText="1"/>
      <protection hidden="1"/>
    </xf>
    <xf numFmtId="1" fontId="6" fillId="0" borderId="0" xfId="99" applyNumberFormat="1" applyFont="1" applyAlignment="1" applyProtection="1">
      <alignment horizontal="center" vertical="center" wrapText="1"/>
      <protection hidden="1"/>
    </xf>
    <xf numFmtId="0" fontId="6" fillId="0" borderId="0" xfId="99" applyFont="1" applyAlignment="1" applyProtection="1">
      <alignment horizontal="center" vertical="center" wrapText="1"/>
      <protection hidden="1"/>
    </xf>
    <xf numFmtId="4" fontId="6" fillId="0" borderId="0" xfId="99" applyNumberFormat="1" applyFont="1" applyAlignment="1" applyProtection="1">
      <alignment horizontal="center" vertical="center" wrapText="1"/>
      <protection hidden="1"/>
    </xf>
    <xf numFmtId="4" fontId="6" fillId="0" borderId="9" xfId="99" applyNumberFormat="1" applyFont="1" applyBorder="1" applyAlignment="1" applyProtection="1">
      <alignment horizontal="center" vertical="center" wrapText="1"/>
      <protection hidden="1"/>
    </xf>
    <xf numFmtId="1" fontId="6" fillId="0" borderId="9" xfId="99" applyNumberFormat="1" applyFont="1" applyBorder="1" applyAlignment="1" applyProtection="1">
      <alignment vertical="center" wrapText="1"/>
      <protection hidden="1"/>
    </xf>
    <xf numFmtId="4" fontId="6" fillId="0" borderId="9" xfId="99" applyNumberFormat="1" applyFont="1" applyBorder="1" applyAlignment="1" applyProtection="1">
      <alignment horizontal="right" vertical="center" wrapText="1"/>
      <protection hidden="1"/>
    </xf>
    <xf numFmtId="4" fontId="6"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1" fontId="0" fillId="0" borderId="9" xfId="99" applyNumberFormat="1" applyFont="1" applyBorder="1" applyAlignment="1" applyProtection="1">
      <alignment horizontal="center" vertical="center" wrapText="1"/>
      <protection hidden="1"/>
    </xf>
    <xf numFmtId="0" fontId="6" fillId="0" borderId="10" xfId="99" applyFont="1" applyBorder="1" applyAlignment="1" applyProtection="1">
      <alignment vertical="center" wrapText="1"/>
      <protection hidden="1"/>
    </xf>
    <xf numFmtId="0" fontId="6" fillId="0" borderId="11" xfId="99" applyFont="1" applyBorder="1" applyAlignment="1" applyProtection="1">
      <alignment vertical="center" wrapText="1"/>
      <protection hidden="1"/>
    </xf>
    <xf numFmtId="4" fontId="0" fillId="0" borderId="9" xfId="99" applyNumberFormat="1" applyFont="1" applyBorder="1" applyAlignment="1" applyProtection="1">
      <alignment vertical="center" wrapText="1"/>
      <protection hidden="1"/>
    </xf>
    <xf numFmtId="4" fontId="6" fillId="0" borderId="10" xfId="99" applyNumberFormat="1" applyFont="1" applyBorder="1" applyAlignment="1" applyProtection="1">
      <alignment vertical="center" wrapText="1"/>
      <protection hidden="1"/>
    </xf>
    <xf numFmtId="4" fontId="0" fillId="0" borderId="11" xfId="99" applyNumberFormat="1" applyFont="1" applyBorder="1" applyAlignment="1" applyProtection="1">
      <alignment vertical="center" wrapText="1"/>
      <protection hidden="1"/>
    </xf>
    <xf numFmtId="3" fontId="5" fillId="0" borderId="0" xfId="99" applyNumberFormat="1" applyFont="1" applyProtection="1">
      <protection hidden="1"/>
    </xf>
    <xf numFmtId="4" fontId="0" fillId="0" borderId="9" xfId="99" applyNumberFormat="1" applyFont="1" applyBorder="1" applyAlignment="1" applyProtection="1">
      <alignment horizontal="right" vertical="center" wrapText="1"/>
      <protection hidden="1"/>
    </xf>
    <xf numFmtId="4" fontId="6" fillId="0" borderId="9" xfId="99" applyNumberFormat="1" applyFont="1" applyBorder="1" applyAlignment="1" applyProtection="1">
      <alignment vertical="center" wrapText="1"/>
      <protection hidden="1"/>
    </xf>
    <xf numFmtId="4" fontId="6" fillId="0" borderId="11" xfId="99" applyNumberFormat="1" applyFont="1" applyBorder="1" applyAlignment="1" applyProtection="1">
      <alignment vertical="center" wrapText="1"/>
      <protection hidden="1"/>
    </xf>
    <xf numFmtId="0" fontId="6" fillId="8" borderId="10" xfId="99" applyFont="1" applyFill="1" applyBorder="1" applyAlignment="1" applyProtection="1">
      <alignment vertical="center" wrapText="1"/>
      <protection hidden="1"/>
    </xf>
    <xf numFmtId="0" fontId="0" fillId="0" borderId="11" xfId="99" applyFont="1" applyBorder="1" applyAlignment="1" applyProtection="1">
      <alignment vertical="center" wrapText="1"/>
      <protection hidden="1"/>
    </xf>
    <xf numFmtId="4" fontId="0" fillId="0" borderId="10" xfId="99" applyNumberFormat="1" applyFont="1" applyBorder="1" applyAlignment="1" applyProtection="1">
      <alignment vertical="center" wrapText="1"/>
      <protection hidden="1"/>
    </xf>
    <xf numFmtId="2" fontId="5" fillId="0" borderId="0" xfId="99" applyNumberFormat="1" applyFont="1" applyProtection="1">
      <protection hidden="1"/>
    </xf>
    <xf numFmtId="173" fontId="5" fillId="0" borderId="0" xfId="99" applyNumberFormat="1" applyFont="1" applyProtection="1">
      <protection hidden="1"/>
    </xf>
    <xf numFmtId="0" fontId="0" fillId="0" borderId="11" xfId="99" applyFont="1" applyBorder="1" applyAlignment="1" applyProtection="1">
      <alignment horizontal="center" vertical="center" wrapText="1"/>
      <protection hidden="1"/>
    </xf>
    <xf numFmtId="3" fontId="0" fillId="0" borderId="9" xfId="99" applyNumberFormat="1" applyFont="1" applyBorder="1" applyAlignment="1" applyProtection="1">
      <alignment horizontal="right" vertical="center" wrapText="1"/>
      <protection hidden="1"/>
    </xf>
    <xf numFmtId="3" fontId="0" fillId="0" borderId="10" xfId="99" applyNumberFormat="1" applyFont="1" applyBorder="1" applyAlignment="1" applyProtection="1">
      <alignment horizontal="right" vertical="center" wrapText="1"/>
      <protection hidden="1"/>
    </xf>
    <xf numFmtId="3" fontId="6" fillId="0" borderId="10" xfId="99" applyNumberFormat="1" applyFont="1" applyBorder="1" applyAlignment="1" applyProtection="1">
      <alignment horizontal="right" vertical="center" wrapText="1"/>
      <protection hidden="1"/>
    </xf>
    <xf numFmtId="4" fontId="6" fillId="0" borderId="11" xfId="19" applyNumberFormat="1" applyFont="1" applyBorder="1" applyAlignment="1" applyProtection="1">
      <alignment horizontal="right" vertical="center" wrapText="1"/>
      <protection hidden="1"/>
    </xf>
    <xf numFmtId="3" fontId="6" fillId="0" borderId="9" xfId="19" applyNumberFormat="1" applyFont="1" applyBorder="1" applyAlignment="1" applyProtection="1">
      <alignment horizontal="right" vertical="center" wrapText="1"/>
      <protection hidden="1"/>
    </xf>
    <xf numFmtId="4" fontId="6" fillId="0" borderId="10" xfId="19" applyNumberFormat="1" applyFont="1" applyBorder="1" applyAlignment="1" applyProtection="1">
      <alignment horizontal="right" vertical="center" wrapText="1"/>
      <protection hidden="1"/>
    </xf>
    <xf numFmtId="4" fontId="6" fillId="0" borderId="10" xfId="99" applyNumberFormat="1" applyFont="1" applyBorder="1" applyAlignment="1" applyProtection="1">
      <alignment horizontal="center" vertical="center" wrapText="1"/>
      <protection hidden="1"/>
    </xf>
    <xf numFmtId="4" fontId="6" fillId="0" borderId="11" xfId="99" applyNumberFormat="1" applyFont="1" applyBorder="1" applyAlignment="1" applyProtection="1">
      <alignment horizontal="right" vertical="center" wrapText="1"/>
      <protection hidden="1"/>
    </xf>
    <xf numFmtId="1" fontId="0" fillId="0" borderId="12" xfId="99" applyNumberFormat="1" applyFont="1" applyBorder="1" applyAlignment="1" applyProtection="1">
      <alignment horizontal="center" vertical="center" wrapText="1"/>
      <protection hidden="1"/>
    </xf>
    <xf numFmtId="0" fontId="6" fillId="0" borderId="13" xfId="99" applyFont="1" applyBorder="1" applyAlignment="1" applyProtection="1">
      <alignment vertical="center" wrapText="1"/>
      <protection hidden="1"/>
    </xf>
    <xf numFmtId="4" fontId="0" fillId="0" borderId="13" xfId="99" applyNumberFormat="1" applyFont="1" applyBorder="1" applyAlignment="1" applyProtection="1">
      <alignment vertical="center" wrapText="1"/>
      <protection hidden="1"/>
    </xf>
    <xf numFmtId="4" fontId="6" fillId="0" borderId="13" xfId="99" applyNumberFormat="1" applyFont="1" applyBorder="1" applyAlignment="1" applyProtection="1">
      <alignment vertical="center" wrapText="1"/>
      <protection hidden="1"/>
    </xf>
    <xf numFmtId="4" fontId="0" fillId="0" borderId="14" xfId="99" applyNumberFormat="1" applyFont="1" applyBorder="1" applyAlignment="1" applyProtection="1">
      <alignment vertical="center" wrapText="1"/>
      <protection hidden="1"/>
    </xf>
    <xf numFmtId="1" fontId="6" fillId="0" borderId="4" xfId="99" applyNumberFormat="1" applyFont="1" applyBorder="1" applyAlignment="1" applyProtection="1">
      <alignment horizontal="center" vertical="center" wrapText="1"/>
      <protection hidden="1"/>
    </xf>
    <xf numFmtId="2" fontId="0" fillId="0" borderId="4" xfId="99" applyNumberFormat="1" applyFont="1" applyBorder="1" applyAlignment="1" applyProtection="1">
      <alignment horizontal="left" vertical="center" wrapText="1" indent="3"/>
      <protection hidden="1"/>
    </xf>
    <xf numFmtId="1" fontId="6" fillId="0" borderId="4" xfId="99" applyNumberFormat="1" applyFont="1" applyBorder="1" applyAlignment="1" applyProtection="1">
      <alignment horizontal="center" vertical="top" wrapText="1"/>
      <protection hidden="1"/>
    </xf>
    <xf numFmtId="1" fontId="0" fillId="0" borderId="4" xfId="99" applyNumberFormat="1" applyFont="1" applyBorder="1" applyAlignment="1" applyProtection="1">
      <alignment horizontal="left" vertical="center" wrapText="1" indent="3"/>
      <protection hidden="1"/>
    </xf>
    <xf numFmtId="10" fontId="6" fillId="5" borderId="0" xfId="99" applyNumberFormat="1" applyFont="1" applyFill="1" applyAlignment="1" applyProtection="1">
      <alignment vertical="center" wrapText="1"/>
      <protection locked="0" hidden="1"/>
    </xf>
    <xf numFmtId="2" fontId="6" fillId="0" borderId="0" xfId="99" applyNumberFormat="1" applyFont="1" applyAlignment="1" applyProtection="1">
      <alignment vertical="center" wrapText="1"/>
      <protection hidden="1"/>
    </xf>
    <xf numFmtId="4" fontId="0" fillId="5" borderId="8" xfId="99" applyNumberFormat="1" applyFont="1" applyFill="1" applyBorder="1" applyAlignment="1" applyProtection="1">
      <alignment horizontal="right" vertical="center" wrapText="1"/>
      <protection locked="0" hidden="1"/>
    </xf>
    <xf numFmtId="3" fontId="0" fillId="5" borderId="8" xfId="99" applyNumberFormat="1" applyFont="1" applyFill="1" applyBorder="1" applyAlignment="1" applyProtection="1">
      <alignment horizontal="right" vertical="center" wrapText="1"/>
      <protection locked="0" hidden="1"/>
    </xf>
    <xf numFmtId="4" fontId="0" fillId="0" borderId="8" xfId="99" applyNumberFormat="1" applyFont="1" applyBorder="1" applyAlignment="1" applyProtection="1">
      <alignment horizontal="justify" vertical="center" wrapText="1"/>
      <protection hidden="1"/>
    </xf>
    <xf numFmtId="2" fontId="0" fillId="0" borderId="0" xfId="99" applyNumberFormat="1" applyFont="1" applyAlignment="1" applyProtection="1">
      <alignment horizontal="left" vertical="center" wrapText="1"/>
      <protection hidden="1"/>
    </xf>
    <xf numFmtId="4" fontId="0" fillId="0" borderId="8" xfId="99" applyNumberFormat="1" applyFont="1" applyBorder="1" applyAlignment="1" applyProtection="1">
      <alignment horizontal="right" vertical="center" wrapText="1"/>
      <protection hidden="1"/>
    </xf>
    <xf numFmtId="0" fontId="5" fillId="0" borderId="0" xfId="86" applyAlignment="1" applyProtection="1">
      <alignment vertical="center"/>
      <protection hidden="1"/>
    </xf>
    <xf numFmtId="0" fontId="0" fillId="0" borderId="0" xfId="86" applyFont="1" applyAlignment="1" applyProtection="1">
      <alignment vertical="center"/>
      <protection hidden="1"/>
    </xf>
    <xf numFmtId="0" fontId="0" fillId="0" borderId="0" xfId="86" applyFont="1" applyAlignment="1" applyProtection="1">
      <alignment horizontal="left" vertical="center"/>
      <protection hidden="1"/>
    </xf>
    <xf numFmtId="0" fontId="5" fillId="0" borderId="0" xfId="86" applyProtection="1">
      <protection hidden="1"/>
    </xf>
    <xf numFmtId="0" fontId="8" fillId="0" borderId="0" xfId="86" applyFont="1" applyProtection="1">
      <protection hidden="1"/>
    </xf>
    <xf numFmtId="0" fontId="8" fillId="0" borderId="0" xfId="86" applyFont="1" applyAlignment="1" applyProtection="1">
      <alignment horizontal="center" vertical="center"/>
      <protection hidden="1"/>
    </xf>
    <xf numFmtId="0" fontId="6" fillId="0" borderId="15" xfId="86" applyFont="1" applyBorder="1" applyAlignment="1" applyProtection="1">
      <alignment vertical="center"/>
      <protection hidden="1"/>
    </xf>
    <xf numFmtId="0" fontId="0" fillId="0" borderId="15" xfId="86" applyFont="1" applyBorder="1" applyAlignment="1" applyProtection="1">
      <alignment vertical="center"/>
      <protection hidden="1"/>
    </xf>
    <xf numFmtId="0" fontId="6" fillId="0" borderId="15" xfId="86" applyFont="1" applyBorder="1" applyAlignment="1" applyProtection="1">
      <alignment horizontal="right" vertical="center"/>
      <protection hidden="1"/>
    </xf>
    <xf numFmtId="0" fontId="6" fillId="0" borderId="0" xfId="86" applyFont="1" applyAlignment="1" applyProtection="1">
      <alignment horizontal="center" vertical="center"/>
      <protection hidden="1"/>
    </xf>
    <xf numFmtId="174" fontId="0" fillId="0" borderId="0" xfId="86" applyNumberFormat="1" applyFont="1" applyAlignment="1" applyProtection="1">
      <alignment horizontal="left" vertical="center"/>
      <protection hidden="1"/>
    </xf>
    <xf numFmtId="0" fontId="0" fillId="0" borderId="0" xfId="97" applyFont="1" applyAlignment="1" applyProtection="1">
      <alignment horizontal="left" vertical="center"/>
      <protection hidden="1"/>
    </xf>
    <xf numFmtId="0" fontId="6" fillId="0" borderId="0" xfId="87" applyFont="1" applyAlignment="1" applyProtection="1">
      <alignment horizontal="left" vertical="center"/>
      <protection hidden="1"/>
    </xf>
    <xf numFmtId="0" fontId="0" fillId="0" borderId="0" xfId="86" applyFont="1" applyAlignment="1" applyProtection="1">
      <alignment horizontal="justify" vertical="center"/>
      <protection hidden="1"/>
    </xf>
    <xf numFmtId="0" fontId="6" fillId="0" borderId="0" xfId="86" applyFont="1" applyAlignment="1" applyProtection="1">
      <alignment vertical="top"/>
      <protection hidden="1"/>
    </xf>
    <xf numFmtId="175" fontId="9" fillId="0" borderId="0" xfId="86" applyNumberFormat="1" applyFont="1" applyAlignment="1" applyProtection="1">
      <alignment horizontal="center" vertical="top"/>
      <protection hidden="1"/>
    </xf>
    <xf numFmtId="0" fontId="10" fillId="0" borderId="0" xfId="86" applyFont="1" applyAlignment="1" applyProtection="1">
      <alignment vertical="center"/>
      <protection hidden="1"/>
    </xf>
    <xf numFmtId="175" fontId="10" fillId="0" borderId="0" xfId="86" applyNumberFormat="1" applyFont="1" applyAlignment="1" applyProtection="1">
      <alignment horizontal="center" vertical="top"/>
      <protection hidden="1"/>
    </xf>
    <xf numFmtId="175" fontId="10" fillId="0" borderId="0" xfId="86" applyNumberFormat="1" applyFont="1" applyAlignment="1" applyProtection="1">
      <alignment horizontal="center" vertical="center"/>
      <protection hidden="1"/>
    </xf>
    <xf numFmtId="0" fontId="10" fillId="0" borderId="0" xfId="86" applyFont="1" applyAlignment="1" applyProtection="1">
      <alignment vertical="top"/>
      <protection hidden="1"/>
    </xf>
    <xf numFmtId="0" fontId="0" fillId="0" borderId="0" xfId="86" applyFont="1" applyAlignment="1" applyProtection="1">
      <alignment vertical="top"/>
      <protection hidden="1"/>
    </xf>
    <xf numFmtId="0" fontId="5" fillId="0" borderId="0" xfId="86" applyAlignment="1" applyProtection="1">
      <alignment vertical="top"/>
      <protection hidden="1"/>
    </xf>
    <xf numFmtId="0" fontId="11" fillId="0" borderId="0" xfId="86" applyFont="1" applyAlignment="1" applyProtection="1">
      <alignment vertical="center"/>
      <protection hidden="1"/>
    </xf>
    <xf numFmtId="0" fontId="10" fillId="0" borderId="0" xfId="86" applyFont="1" applyAlignment="1" applyProtection="1">
      <alignment horizontal="center" vertical="top"/>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justify" vertical="center"/>
      <protection hidden="1"/>
    </xf>
    <xf numFmtId="175"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174" fontId="6" fillId="0" borderId="0" xfId="86" applyNumberFormat="1" applyFont="1" applyAlignment="1" applyProtection="1">
      <alignment vertical="center"/>
      <protection hidden="1"/>
    </xf>
    <xf numFmtId="0" fontId="6" fillId="0" borderId="0" xfId="86" applyFont="1" applyAlignment="1" applyProtection="1">
      <alignment horizontal="right" vertical="center"/>
      <protection hidden="1"/>
    </xf>
    <xf numFmtId="0" fontId="6" fillId="0" borderId="0" xfId="86" applyFont="1" applyAlignment="1" applyProtection="1">
      <alignment horizontal="left" vertical="center" indent="2"/>
      <protection hidden="1"/>
    </xf>
    <xf numFmtId="0" fontId="6" fillId="0" borderId="0" xfId="86" applyFont="1" applyAlignment="1" applyProtection="1">
      <alignment horizontal="left" vertical="center" indent="1"/>
      <protection hidden="1"/>
    </xf>
    <xf numFmtId="0" fontId="0" fillId="0" borderId="0" xfId="86" applyFont="1" applyAlignment="1" applyProtection="1">
      <alignment horizontal="left" vertical="center" indent="1"/>
      <protection hidden="1"/>
    </xf>
    <xf numFmtId="0" fontId="0" fillId="0" borderId="0" xfId="0" applyAlignment="1" applyProtection="1">
      <alignment horizontal="left" vertical="center" indent="2"/>
      <protection hidden="1"/>
    </xf>
    <xf numFmtId="0" fontId="6" fillId="0" borderId="0" xfId="0" applyFont="1" applyAlignment="1" applyProtection="1">
      <alignment horizontal="left" vertical="center"/>
      <protection hidden="1"/>
    </xf>
    <xf numFmtId="174" fontId="6" fillId="0" borderId="0" xfId="0" applyNumberFormat="1" applyFont="1" applyAlignment="1" applyProtection="1">
      <alignment horizontal="left" vertical="center" indent="1"/>
      <protection hidden="1"/>
    </xf>
    <xf numFmtId="0" fontId="0" fillId="0" borderId="0" xfId="0" applyAlignment="1" applyProtection="1">
      <alignment vertical="center"/>
      <protection locked="0"/>
    </xf>
    <xf numFmtId="0" fontId="10" fillId="0" borderId="0" xfId="86" applyFont="1" applyAlignment="1" applyProtection="1">
      <alignment horizontal="left" vertical="center"/>
      <protection hidden="1"/>
    </xf>
    <xf numFmtId="0" fontId="0" fillId="3" borderId="16" xfId="0" applyFill="1" applyBorder="1" applyAlignment="1" applyProtection="1">
      <alignment horizontal="left" vertical="center"/>
      <protection locked="0"/>
    </xf>
    <xf numFmtId="0" fontId="0" fillId="0" borderId="17" xfId="0" applyBorder="1" applyAlignment="1" applyProtection="1">
      <alignment horizontal="left" vertical="center"/>
      <protection hidden="1"/>
    </xf>
    <xf numFmtId="0" fontId="8" fillId="0" borderId="0" xfId="86" applyFont="1" applyAlignment="1" applyProtection="1">
      <alignment horizontal="justify"/>
      <protection hidden="1"/>
    </xf>
    <xf numFmtId="4" fontId="12" fillId="0" borderId="0" xfId="86" applyNumberFormat="1" applyFont="1" applyAlignment="1" applyProtection="1">
      <alignment vertical="center"/>
      <protection hidden="1"/>
    </xf>
    <xf numFmtId="0" fontId="12" fillId="0" borderId="0" xfId="86" applyFont="1" applyAlignment="1" applyProtection="1">
      <alignment horizontal="justify" vertical="center"/>
      <protection hidden="1"/>
    </xf>
    <xf numFmtId="0" fontId="8" fillId="0" borderId="0" xfId="86" applyFont="1" applyAlignment="1" applyProtection="1">
      <alignment vertical="center"/>
      <protection hidden="1"/>
    </xf>
    <xf numFmtId="0" fontId="8" fillId="0" borderId="0" xfId="86" applyFont="1"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vertical="center" wrapText="1"/>
      <protection hidden="1"/>
    </xf>
    <xf numFmtId="0" fontId="6" fillId="0" borderId="9"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3" borderId="9" xfId="0" applyFill="1" applyBorder="1" applyAlignment="1" applyProtection="1">
      <alignment vertical="center"/>
      <protection locked="0"/>
    </xf>
    <xf numFmtId="2" fontId="0" fillId="3" borderId="9" xfId="0" applyNumberFormat="1" applyFill="1" applyBorder="1" applyAlignment="1" applyProtection="1">
      <alignment vertical="center"/>
      <protection locked="0"/>
    </xf>
    <xf numFmtId="10" fontId="0" fillId="3" borderId="9" xfId="0" applyNumberFormat="1" applyFill="1" applyBorder="1" applyAlignment="1" applyProtection="1">
      <alignment vertical="center"/>
      <protection locked="0"/>
    </xf>
    <xf numFmtId="0" fontId="0" fillId="0" borderId="9" xfId="0"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0" xfId="0" applyFont="1" applyProtection="1">
      <protection hidden="1"/>
    </xf>
    <xf numFmtId="0" fontId="14" fillId="0" borderId="0" xfId="93" applyNumberFormat="1" applyFont="1" applyFill="1" applyBorder="1" applyAlignment="1" applyProtection="1">
      <alignment horizontal="center" vertical="top"/>
      <protection hidden="1"/>
    </xf>
    <xf numFmtId="0" fontId="15" fillId="0" borderId="0" xfId="93" applyNumberFormat="1" applyFont="1" applyFill="1" applyBorder="1" applyAlignment="1" applyProtection="1">
      <alignment vertical="top"/>
      <protection hidden="1"/>
    </xf>
    <xf numFmtId="0" fontId="0" fillId="0" borderId="0" xfId="93" applyNumberFormat="1" applyFont="1" applyFill="1" applyBorder="1" applyAlignment="1" applyProtection="1">
      <alignment vertical="center"/>
      <protection hidden="1"/>
    </xf>
    <xf numFmtId="0" fontId="16" fillId="0" borderId="0" xfId="93" applyNumberFormat="1" applyFont="1" applyFill="1" applyBorder="1" applyAlignment="1" applyProtection="1">
      <alignment vertical="center"/>
      <protection hidden="1"/>
    </xf>
    <xf numFmtId="0" fontId="17" fillId="0" borderId="0" xfId="93" applyNumberFormat="1" applyFont="1" applyFill="1" applyBorder="1" applyAlignment="1" applyProtection="1">
      <alignment vertical="center"/>
      <protection hidden="1"/>
    </xf>
    <xf numFmtId="0" fontId="17" fillId="0" borderId="0" xfId="93" applyNumberFormat="1" applyFont="1" applyFill="1" applyBorder="1" applyAlignment="1" applyProtection="1">
      <alignment vertical="top"/>
      <protection hidden="1"/>
    </xf>
    <xf numFmtId="0" fontId="18" fillId="0" borderId="0" xfId="93" applyNumberFormat="1" applyFont="1" applyFill="1" applyBorder="1" applyAlignment="1" applyProtection="1">
      <alignment vertical="top"/>
      <protection hidden="1"/>
    </xf>
    <xf numFmtId="0" fontId="3" fillId="0" borderId="0" xfId="93" applyNumberFormat="1" applyFont="1" applyFill="1" applyBorder="1" applyAlignment="1" applyProtection="1">
      <alignment vertical="top"/>
      <protection hidden="1"/>
    </xf>
    <xf numFmtId="0" fontId="19" fillId="0" borderId="0" xfId="93" applyNumberFormat="1" applyFont="1" applyFill="1" applyBorder="1" applyAlignment="1" applyProtection="1">
      <alignment horizontal="center" vertical="center"/>
      <protection hidden="1"/>
    </xf>
    <xf numFmtId="0" fontId="6" fillId="0" borderId="15" xfId="0" applyFont="1" applyBorder="1" applyAlignment="1" applyProtection="1">
      <alignment horizontal="left" vertical="center"/>
      <protection hidden="1"/>
    </xf>
    <xf numFmtId="0" fontId="6" fillId="0" borderId="15" xfId="0" applyFont="1" applyBorder="1" applyAlignment="1" applyProtection="1">
      <alignment horizontal="justify" vertical="center"/>
      <protection hidden="1"/>
    </xf>
    <xf numFmtId="0" fontId="6" fillId="0" borderId="15" xfId="0" applyFont="1" applyBorder="1" applyAlignment="1" applyProtection="1">
      <alignment horizontal="center" vertical="center"/>
      <protection hidden="1"/>
    </xf>
    <xf numFmtId="0" fontId="6" fillId="0" borderId="15" xfId="0"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indent="1"/>
      <protection hidden="1"/>
    </xf>
    <xf numFmtId="0" fontId="20" fillId="0" borderId="0" xfId="98" applyFont="1" applyAlignment="1" applyProtection="1">
      <alignment horizontal="left" vertical="top"/>
      <protection hidden="1"/>
    </xf>
    <xf numFmtId="0" fontId="20" fillId="0" borderId="0" xfId="0" applyFont="1" applyAlignment="1" applyProtection="1">
      <alignment vertical="top"/>
      <protection hidden="1"/>
    </xf>
    <xf numFmtId="0" fontId="20" fillId="0" borderId="0" xfId="96" applyFont="1" applyAlignment="1" applyProtection="1">
      <alignment vertical="top"/>
      <protection hidden="1"/>
    </xf>
    <xf numFmtId="0" fontId="6" fillId="0" borderId="0" xfId="93" applyFont="1" applyAlignment="1" applyProtection="1">
      <alignment vertical="top"/>
      <protection hidden="1"/>
    </xf>
    <xf numFmtId="0" fontId="0" fillId="0" borderId="0" xfId="93" applyFont="1" applyAlignment="1" applyProtection="1">
      <alignment vertical="center"/>
      <protection hidden="1"/>
    </xf>
    <xf numFmtId="0" fontId="0" fillId="0" borderId="0" xfId="93" applyFont="1" applyAlignment="1" applyProtection="1">
      <alignment vertical="center" wrapText="1"/>
      <protection hidden="1"/>
    </xf>
    <xf numFmtId="0" fontId="0" fillId="0" borderId="9" xfId="93" applyFont="1" applyBorder="1" applyAlignment="1" applyProtection="1">
      <alignment horizontal="center" vertical="top"/>
      <protection hidden="1"/>
    </xf>
    <xf numFmtId="4" fontId="0" fillId="3" borderId="9" xfId="93" applyNumberFormat="1" applyFont="1" applyFill="1" applyBorder="1" applyAlignment="1" applyProtection="1">
      <alignment horizontal="right" vertical="center"/>
      <protection locked="0"/>
    </xf>
    <xf numFmtId="10" fontId="0" fillId="3" borderId="9" xfId="93" applyNumberFormat="1" applyFont="1" applyFill="1" applyBorder="1" applyAlignment="1" applyProtection="1">
      <alignment horizontal="right" vertical="center"/>
      <protection locked="0"/>
    </xf>
    <xf numFmtId="0" fontId="0" fillId="0" borderId="5" xfId="93" applyFont="1" applyBorder="1" applyAlignment="1" applyProtection="1">
      <alignment horizontal="center" vertical="top"/>
      <protection hidden="1"/>
    </xf>
    <xf numFmtId="0" fontId="15" fillId="0" borderId="18" xfId="93" applyNumberFormat="1" applyFont="1" applyFill="1" applyBorder="1" applyAlignment="1" applyProtection="1">
      <alignment horizontal="right" vertical="top"/>
      <protection hidden="1"/>
    </xf>
    <xf numFmtId="0" fontId="6" fillId="0" borderId="6" xfId="93" applyFont="1" applyBorder="1" applyAlignment="1" applyProtection="1">
      <alignment horizontal="center" vertical="center" wrapText="1"/>
      <protection hidden="1"/>
    </xf>
    <xf numFmtId="0" fontId="0" fillId="0" borderId="19" xfId="93" applyNumberFormat="1" applyFont="1" applyFill="1" applyBorder="1" applyAlignment="1" applyProtection="1">
      <alignment horizontal="left" vertical="center" indent="3"/>
      <protection hidden="1"/>
    </xf>
    <xf numFmtId="0" fontId="15" fillId="0" borderId="16" xfId="93" applyNumberFormat="1" applyFont="1" applyFill="1" applyBorder="1" applyAlignment="1" applyProtection="1">
      <alignment vertical="top"/>
      <protection hidden="1"/>
    </xf>
    <xf numFmtId="0" fontId="0" fillId="0" borderId="16" xfId="93" applyFont="1" applyBorder="1" applyAlignment="1" applyProtection="1">
      <alignment horizontal="center" vertical="center"/>
      <protection hidden="1"/>
    </xf>
    <xf numFmtId="0" fontId="0" fillId="0" borderId="20" xfId="93" applyFont="1" applyBorder="1" applyAlignment="1" applyProtection="1">
      <alignment horizontal="right" vertical="center"/>
      <protection hidden="1"/>
    </xf>
    <xf numFmtId="4" fontId="0" fillId="3" borderId="21" xfId="93" applyNumberFormat="1" applyFont="1" applyFill="1" applyBorder="1" applyAlignment="1" applyProtection="1">
      <alignment horizontal="right" vertical="center" wrapText="1"/>
      <protection locked="0"/>
    </xf>
    <xf numFmtId="0" fontId="0" fillId="0" borderId="22" xfId="93" applyFont="1" applyBorder="1" applyAlignment="1" applyProtection="1">
      <alignment horizontal="right" vertical="center"/>
      <protection hidden="1"/>
    </xf>
    <xf numFmtId="0" fontId="6" fillId="0" borderId="7" xfId="93" applyFont="1" applyBorder="1" applyAlignment="1" applyProtection="1">
      <alignment horizontal="center" vertical="center" wrapText="1"/>
      <protection hidden="1"/>
    </xf>
    <xf numFmtId="0" fontId="0" fillId="0" borderId="23" xfId="93" applyNumberFormat="1" applyFont="1" applyFill="1" applyBorder="1" applyAlignment="1" applyProtection="1">
      <alignment horizontal="left" vertical="center" indent="3"/>
      <protection hidden="1"/>
    </xf>
    <xf numFmtId="0" fontId="15" fillId="0" borderId="24" xfId="93" applyNumberFormat="1" applyFont="1" applyFill="1" applyBorder="1" applyAlignment="1" applyProtection="1">
      <alignment vertical="top"/>
      <protection hidden="1"/>
    </xf>
    <xf numFmtId="4" fontId="0" fillId="3" borderId="25" xfId="93" applyNumberFormat="1" applyFont="1" applyFill="1" applyBorder="1" applyAlignment="1" applyProtection="1">
      <alignment horizontal="right" vertical="center" wrapText="1"/>
      <protection locked="0"/>
    </xf>
    <xf numFmtId="0" fontId="6" fillId="0" borderId="0" xfId="93" applyFont="1" applyAlignment="1" applyProtection="1">
      <alignment horizontal="center" vertical="center" wrapText="1"/>
      <protection hidden="1"/>
    </xf>
    <xf numFmtId="0" fontId="0" fillId="0" borderId="16" xfId="93" applyFont="1" applyBorder="1" applyAlignment="1" applyProtection="1">
      <alignment horizontal="right" vertical="center"/>
      <protection hidden="1"/>
    </xf>
    <xf numFmtId="10" fontId="0" fillId="3" borderId="21" xfId="93" applyNumberFormat="1" applyFont="1" applyFill="1" applyBorder="1" applyAlignment="1" applyProtection="1">
      <alignment horizontal="right" vertical="center" wrapText="1"/>
      <protection locked="0"/>
    </xf>
    <xf numFmtId="0" fontId="0" fillId="0" borderId="24" xfId="93" applyFont="1" applyBorder="1" applyAlignment="1" applyProtection="1">
      <alignment horizontal="right" vertical="center"/>
      <protection hidden="1"/>
    </xf>
    <xf numFmtId="10" fontId="0" fillId="3" borderId="25" xfId="93" applyNumberFormat="1" applyFont="1" applyFill="1" applyBorder="1" applyAlignment="1" applyProtection="1">
      <alignment horizontal="right" vertical="center" wrapText="1"/>
      <protection locked="0"/>
    </xf>
    <xf numFmtId="0" fontId="0" fillId="0" borderId="9" xfId="93" applyFont="1" applyBorder="1" applyAlignment="1" applyProtection="1">
      <alignment horizontal="center" vertical="top" wrapText="1"/>
      <protection hidden="1"/>
    </xf>
    <xf numFmtId="0" fontId="6" fillId="0" borderId="0" xfId="93" applyFont="1" applyBorder="1" applyAlignment="1" applyProtection="1">
      <alignment horizontal="center" vertical="center" wrapText="1"/>
      <protection hidden="1"/>
    </xf>
    <xf numFmtId="0" fontId="0" fillId="0" borderId="0" xfId="93" applyNumberFormat="1" applyFont="1" applyFill="1" applyBorder="1" applyAlignment="1" applyProtection="1">
      <alignment horizontal="left" vertical="center" indent="6"/>
      <protection hidden="1"/>
    </xf>
    <xf numFmtId="0" fontId="0" fillId="0" borderId="0" xfId="93" applyFont="1" applyBorder="1" applyAlignment="1" applyProtection="1">
      <alignment horizontal="justify" vertical="center"/>
      <protection hidden="1"/>
    </xf>
    <xf numFmtId="0" fontId="0" fillId="0" borderId="0" xfId="93" applyNumberFormat="1" applyFont="1" applyFill="1" applyBorder="1" applyAlignment="1" applyProtection="1">
      <alignment vertical="center" wrapText="1"/>
      <protection hidden="1"/>
    </xf>
    <xf numFmtId="0" fontId="16" fillId="0" borderId="0" xfId="0" applyFont="1" applyAlignment="1" applyProtection="1">
      <alignment horizontal="justify" vertical="center"/>
      <protection hidden="1"/>
    </xf>
    <xf numFmtId="0" fontId="16" fillId="0" borderId="0" xfId="86" applyFont="1" applyAlignment="1" applyProtection="1">
      <alignment horizontal="left" vertical="center"/>
      <protection hidden="1"/>
    </xf>
    <xf numFmtId="0" fontId="16" fillId="0" borderId="0" xfId="86" applyFont="1" applyAlignment="1" applyProtection="1">
      <alignment vertical="center"/>
      <protection hidden="1"/>
    </xf>
    <xf numFmtId="0" fontId="21" fillId="0" borderId="0" xfId="93" applyNumberFormat="1" applyFont="1" applyFill="1" applyBorder="1" applyAlignment="1" applyProtection="1">
      <alignment horizontal="center" vertical="center"/>
      <protection hidden="1"/>
    </xf>
    <xf numFmtId="0" fontId="21" fillId="0" borderId="0" xfId="93" applyNumberFormat="1" applyFont="1" applyFill="1" applyBorder="1" applyAlignment="1" applyProtection="1">
      <alignment horizontal="center" vertical="top"/>
      <protection hidden="1"/>
    </xf>
    <xf numFmtId="0" fontId="17" fillId="0" borderId="0" xfId="93" applyNumberFormat="1" applyFont="1" applyFill="1" applyBorder="1" applyAlignment="1" applyProtection="1">
      <alignment vertical="top" wrapText="1"/>
      <protection hidden="1"/>
    </xf>
    <xf numFmtId="164" fontId="17" fillId="0" borderId="0" xfId="9" applyFont="1" applyFill="1" applyBorder="1" applyAlignment="1" applyProtection="1">
      <alignment vertical="center"/>
      <protection hidden="1"/>
    </xf>
    <xf numFmtId="176" fontId="16" fillId="0" borderId="0" xfId="93" applyNumberFormat="1" applyFont="1" applyFill="1" applyBorder="1" applyAlignment="1" applyProtection="1">
      <alignment vertical="center"/>
      <protection hidden="1"/>
    </xf>
    <xf numFmtId="2" fontId="17" fillId="0" borderId="0" xfId="93" applyNumberFormat="1" applyFont="1" applyFill="1" applyBorder="1" applyAlignment="1" applyProtection="1">
      <alignment vertical="center"/>
      <protection hidden="1"/>
    </xf>
    <xf numFmtId="10" fontId="17" fillId="0" borderId="0" xfId="93" applyNumberFormat="1" applyFont="1" applyFill="1" applyBorder="1" applyAlignment="1" applyProtection="1">
      <alignment vertical="top"/>
      <protection hidden="1"/>
    </xf>
    <xf numFmtId="0" fontId="16" fillId="0" borderId="0" xfId="93" applyNumberFormat="1" applyFont="1" applyFill="1" applyBorder="1" applyAlignment="1" applyProtection="1">
      <alignment vertical="top"/>
      <protection hidden="1"/>
    </xf>
    <xf numFmtId="2" fontId="16" fillId="0" borderId="0" xfId="93" applyNumberFormat="1" applyFont="1" applyFill="1" applyBorder="1" applyAlignment="1" applyProtection="1">
      <alignment vertical="center"/>
      <protection hidden="1"/>
    </xf>
    <xf numFmtId="176" fontId="16" fillId="0" borderId="0" xfId="93" applyNumberFormat="1" applyFont="1" applyFill="1" applyBorder="1" applyAlignment="1" applyProtection="1">
      <alignment vertical="top"/>
      <protection hidden="1"/>
    </xf>
    <xf numFmtId="0" fontId="22" fillId="0" borderId="19" xfId="93" applyNumberFormat="1" applyFont="1" applyFill="1" applyBorder="1" applyAlignment="1" applyProtection="1">
      <alignment horizontal="left" vertical="center" indent="3"/>
      <protection hidden="1"/>
    </xf>
    <xf numFmtId="0" fontId="22" fillId="0" borderId="23" xfId="93" applyNumberFormat="1" applyFont="1" applyFill="1" applyBorder="1" applyAlignment="1" applyProtection="1">
      <alignment horizontal="left" vertical="center" indent="3"/>
      <protection hidden="1"/>
    </xf>
    <xf numFmtId="10" fontId="16" fillId="0" borderId="0" xfId="93" applyNumberFormat="1" applyFont="1" applyFill="1" applyBorder="1" applyAlignment="1" applyProtection="1">
      <alignment vertical="top"/>
      <protection hidden="1"/>
    </xf>
    <xf numFmtId="0" fontId="23" fillId="0" borderId="0" xfId="93" applyNumberFormat="1" applyFont="1" applyFill="1" applyBorder="1" applyAlignment="1" applyProtection="1">
      <alignment horizontal="center" vertical="top"/>
      <protection hidden="1"/>
    </xf>
    <xf numFmtId="0" fontId="24" fillId="0" borderId="0" xfId="93" applyNumberFormat="1" applyFont="1" applyFill="1" applyBorder="1" applyAlignment="1" applyProtection="1">
      <alignment vertical="top"/>
      <protection hidden="1"/>
    </xf>
    <xf numFmtId="0" fontId="0" fillId="0" borderId="0" xfId="0" applyAlignment="1" applyProtection="1">
      <alignment horizontal="center"/>
      <protection hidden="1"/>
    </xf>
    <xf numFmtId="0" fontId="0" fillId="0" borderId="0" xfId="96" applyFont="1" applyAlignment="1" applyProtection="1">
      <alignment horizontal="left" vertical="center"/>
      <protection hidden="1"/>
    </xf>
    <xf numFmtId="0" fontId="0" fillId="0" borderId="0" xfId="96" applyFont="1" applyAlignment="1" applyProtection="1">
      <alignment vertical="center"/>
      <protection hidden="1"/>
    </xf>
    <xf numFmtId="0" fontId="25" fillId="0" borderId="0" xfId="0" applyFont="1" applyProtection="1">
      <protection hidden="1"/>
    </xf>
    <xf numFmtId="0" fontId="6" fillId="0" borderId="0" xfId="96" applyFont="1" applyAlignment="1" applyProtection="1">
      <alignment horizontal="left" vertical="center"/>
      <protection hidden="1"/>
    </xf>
    <xf numFmtId="0" fontId="6" fillId="0" borderId="0" xfId="96" applyFont="1" applyAlignment="1" applyProtection="1">
      <alignment horizontal="center" vertical="center"/>
      <protection hidden="1"/>
    </xf>
    <xf numFmtId="0" fontId="6" fillId="0" borderId="0" xfId="96" applyFont="1" applyAlignment="1" applyProtection="1">
      <alignment vertical="center"/>
      <protection hidden="1"/>
    </xf>
    <xf numFmtId="0" fontId="0" fillId="0" borderId="0" xfId="95" applyFont="1" applyAlignment="1" applyProtection="1">
      <alignment vertical="center"/>
      <protection hidden="1"/>
    </xf>
    <xf numFmtId="0" fontId="6" fillId="0" borderId="0" xfId="90" applyNumberFormat="1" applyFont="1" applyFill="1" applyBorder="1" applyAlignment="1" applyProtection="1">
      <alignment horizontal="left" vertical="center"/>
      <protection hidden="1"/>
    </xf>
    <xf numFmtId="0" fontId="0" fillId="0" borderId="0" xfId="96" applyFont="1" applyAlignment="1" applyProtection="1">
      <alignment horizontal="left" vertical="center" indent="1"/>
      <protection hidden="1"/>
    </xf>
    <xf numFmtId="0" fontId="6" fillId="0" borderId="0" xfId="98" applyFont="1" applyAlignment="1" applyProtection="1">
      <alignment vertical="top"/>
      <protection hidden="1"/>
    </xf>
    <xf numFmtId="0" fontId="0" fillId="0" borderId="0" xfId="95" applyFont="1" applyAlignment="1" applyProtection="1">
      <alignment vertical="top"/>
      <protection hidden="1"/>
    </xf>
    <xf numFmtId="0" fontId="6" fillId="0" borderId="0" xfId="95" applyFont="1" applyAlignment="1" applyProtection="1">
      <alignment vertical="top"/>
      <protection hidden="1"/>
    </xf>
    <xf numFmtId="0" fontId="6" fillId="0" borderId="0" xfId="96" applyFont="1" applyAlignment="1" applyProtection="1">
      <alignment horizontal="left" vertical="center" indent="1"/>
      <protection hidden="1"/>
    </xf>
    <xf numFmtId="0" fontId="6" fillId="0" borderId="9" xfId="0" applyFont="1" applyBorder="1" applyAlignment="1" applyProtection="1">
      <alignment horizontal="left" vertical="center" wrapText="1"/>
      <protection hidden="1"/>
    </xf>
    <xf numFmtId="177" fontId="6" fillId="0" borderId="9" xfId="0" applyNumberFormat="1" applyFont="1" applyBorder="1" applyAlignment="1" applyProtection="1">
      <alignment vertical="center" wrapText="1"/>
      <protection hidden="1"/>
    </xf>
    <xf numFmtId="0" fontId="6" fillId="0" borderId="9" xfId="96" applyFont="1" applyBorder="1" applyAlignment="1" applyProtection="1">
      <alignment horizontal="center" vertical="center"/>
      <protection hidden="1"/>
    </xf>
    <xf numFmtId="0" fontId="9" fillId="0" borderId="9" xfId="0" applyFont="1" applyBorder="1" applyAlignment="1" applyProtection="1">
      <alignment horizontal="center" vertical="top" wrapText="1"/>
      <protection hidden="1"/>
    </xf>
    <xf numFmtId="175" fontId="0" fillId="0" borderId="9" xfId="96" applyNumberFormat="1" applyFont="1" applyBorder="1" applyAlignment="1" applyProtection="1">
      <alignment horizontal="center" vertical="center"/>
      <protection hidden="1"/>
    </xf>
    <xf numFmtId="175" fontId="0" fillId="0" borderId="9" xfId="96" applyNumberFormat="1" applyFont="1" applyBorder="1" applyAlignment="1" applyProtection="1">
      <alignment horizontal="left" vertical="center"/>
      <protection hidden="1"/>
    </xf>
    <xf numFmtId="0" fontId="0" fillId="0" borderId="9" xfId="96" applyFont="1" applyBorder="1" applyAlignment="1" applyProtection="1">
      <alignment vertical="center"/>
      <protection hidden="1"/>
    </xf>
    <xf numFmtId="0" fontId="10" fillId="0" borderId="9" xfId="0" applyFont="1" applyBorder="1" applyAlignment="1" applyProtection="1">
      <alignment vertical="top" wrapText="1"/>
      <protection hidden="1"/>
    </xf>
    <xf numFmtId="0" fontId="10" fillId="0" borderId="0" xfId="0" applyFont="1" applyAlignment="1" applyProtection="1">
      <alignment vertical="top" wrapText="1"/>
      <protection hidden="1"/>
    </xf>
    <xf numFmtId="2" fontId="0" fillId="3" borderId="9" xfId="96" applyNumberFormat="1" applyFont="1" applyFill="1" applyBorder="1" applyAlignment="1">
      <alignment vertical="center"/>
    </xf>
    <xf numFmtId="2" fontId="0" fillId="0" borderId="21" xfId="0" applyNumberFormat="1" applyBorder="1" applyAlignment="1" applyProtection="1">
      <alignment horizontal="right" vertical="center"/>
      <protection hidden="1"/>
    </xf>
    <xf numFmtId="0" fontId="0" fillId="0" borderId="9" xfId="96" applyFont="1" applyBorder="1" applyAlignment="1" applyProtection="1">
      <alignment horizontal="left" vertical="center" wrapText="1"/>
      <protection hidden="1"/>
    </xf>
    <xf numFmtId="2" fontId="0" fillId="6" borderId="9" xfId="96" applyNumberFormat="1" applyFont="1" applyFill="1" applyBorder="1" applyAlignment="1" applyProtection="1">
      <alignment vertical="center"/>
      <protection hidden="1"/>
    </xf>
    <xf numFmtId="2" fontId="6" fillId="6" borderId="9" xfId="96" applyNumberFormat="1" applyFont="1" applyFill="1" applyBorder="1" applyAlignment="1" applyProtection="1">
      <alignment vertical="center"/>
      <protection hidden="1"/>
    </xf>
    <xf numFmtId="0" fontId="0" fillId="0" borderId="0" xfId="96" applyFont="1" applyAlignment="1" applyProtection="1">
      <alignment horizontal="lef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indent="1"/>
      <protection hidden="1"/>
    </xf>
    <xf numFmtId="0" fontId="25" fillId="0" borderId="0" xfId="0" applyFont="1" applyAlignment="1" applyProtection="1">
      <alignment horizontal="left" vertical="center"/>
      <protection hidden="1"/>
    </xf>
    <xf numFmtId="10" fontId="25" fillId="0" borderId="0" xfId="0" applyNumberFormat="1" applyFont="1" applyAlignment="1" applyProtection="1">
      <alignment horizontal="center" vertical="center"/>
      <protection hidden="1"/>
    </xf>
    <xf numFmtId="177" fontId="6" fillId="0" borderId="0" xfId="0" applyNumberFormat="1" applyFont="1" applyAlignment="1" applyProtection="1">
      <alignment horizontal="center" vertical="center" wrapText="1"/>
      <protection hidden="1"/>
    </xf>
    <xf numFmtId="0" fontId="25" fillId="0" borderId="0" xfId="0" applyFont="1" applyAlignment="1" applyProtection="1">
      <alignment horizontal="center"/>
      <protection hidden="1"/>
    </xf>
    <xf numFmtId="2" fontId="25" fillId="0" borderId="0" xfId="96" applyNumberFormat="1" applyFont="1" applyAlignment="1" applyProtection="1">
      <alignment vertical="center"/>
      <protection hidden="1"/>
    </xf>
    <xf numFmtId="0" fontId="25" fillId="0" borderId="0" xfId="0" applyFont="1" applyAlignment="1" applyProtection="1">
      <alignment horizontal="right"/>
      <protection hidden="1"/>
    </xf>
    <xf numFmtId="2" fontId="25" fillId="0" borderId="0" xfId="0" applyNumberFormat="1" applyFont="1" applyProtection="1">
      <protection hidden="1"/>
    </xf>
    <xf numFmtId="0" fontId="10" fillId="0" borderId="0" xfId="95" applyFont="1" applyAlignment="1" applyProtection="1">
      <alignment vertical="top"/>
      <protection hidden="1"/>
    </xf>
    <xf numFmtId="0" fontId="6" fillId="0" borderId="15" xfId="0" applyFont="1" applyBorder="1" applyAlignment="1">
      <alignment horizontal="left" vertical="center"/>
    </xf>
    <xf numFmtId="0" fontId="6" fillId="0" borderId="15" xfId="0" applyFont="1" applyBorder="1" applyAlignment="1">
      <alignment horizontal="justify"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vertical="center"/>
    </xf>
    <xf numFmtId="0" fontId="9" fillId="0" borderId="0" xfId="95" applyFont="1" applyAlignment="1" applyProtection="1">
      <alignment horizontal="center" vertical="top"/>
      <protection hidden="1"/>
    </xf>
    <xf numFmtId="0" fontId="6" fillId="0" borderId="0" xfId="95" applyFont="1" applyAlignment="1" applyProtection="1">
      <alignment vertical="center"/>
      <protection hidden="1"/>
    </xf>
    <xf numFmtId="0" fontId="6" fillId="0" borderId="0" xfId="90" applyNumberFormat="1" applyFont="1" applyFill="1" applyBorder="1" applyAlignment="1" applyProtection="1">
      <alignment horizontal="left" vertical="center"/>
    </xf>
    <xf numFmtId="0" fontId="6" fillId="0" borderId="15" xfId="95" applyFont="1" applyBorder="1" applyAlignment="1" applyProtection="1">
      <alignment vertical="top"/>
      <protection hidden="1"/>
    </xf>
    <xf numFmtId="0" fontId="0" fillId="0" borderId="0" xfId="95" applyFont="1" applyAlignment="1" applyProtection="1">
      <alignment horizontal="left" vertical="center" indent="1"/>
      <protection hidden="1"/>
    </xf>
    <xf numFmtId="0" fontId="6" fillId="0" borderId="5" xfId="95" applyFont="1" applyBorder="1" applyAlignment="1" applyProtection="1">
      <alignment horizontal="justify" vertical="top" wrapText="1"/>
      <protection hidden="1"/>
    </xf>
    <xf numFmtId="0" fontId="6" fillId="0" borderId="5" xfId="95" applyFont="1" applyBorder="1" applyAlignment="1" applyProtection="1">
      <alignment horizontal="right" vertical="center" wrapText="1" indent="5"/>
      <protection hidden="1"/>
    </xf>
    <xf numFmtId="178" fontId="6" fillId="0" borderId="5" xfId="95" applyNumberFormat="1" applyFont="1" applyBorder="1" applyAlignment="1" applyProtection="1">
      <alignment horizontal="center" vertical="center"/>
      <protection hidden="1"/>
    </xf>
    <xf numFmtId="4" fontId="6" fillId="0" borderId="5" xfId="95" applyNumberFormat="1" applyFont="1" applyBorder="1" applyAlignment="1" applyProtection="1">
      <alignment vertical="center"/>
      <protection hidden="1"/>
    </xf>
    <xf numFmtId="0" fontId="0" fillId="0" borderId="7" xfId="95" applyFont="1" applyBorder="1" applyAlignment="1" applyProtection="1">
      <alignment horizontal="center" vertical="center"/>
      <protection hidden="1"/>
    </xf>
    <xf numFmtId="4" fontId="6" fillId="11" borderId="7" xfId="95" applyNumberFormat="1" applyFont="1" applyFill="1" applyBorder="1" applyAlignment="1" applyProtection="1">
      <alignment vertical="center"/>
      <protection hidden="1"/>
    </xf>
    <xf numFmtId="2" fontId="10" fillId="0" borderId="0" xfId="95" applyNumberFormat="1" applyFont="1" applyAlignment="1" applyProtection="1">
      <alignment vertical="top"/>
      <protection hidden="1"/>
    </xf>
    <xf numFmtId="179" fontId="6" fillId="0" borderId="5" xfId="95" applyNumberFormat="1" applyFont="1" applyBorder="1" applyAlignment="1" applyProtection="1">
      <alignment vertical="center"/>
      <protection hidden="1"/>
    </xf>
    <xf numFmtId="4" fontId="6" fillId="0" borderId="7" xfId="95" applyNumberFormat="1" applyFont="1" applyBorder="1" applyAlignment="1" applyProtection="1">
      <alignment vertical="center"/>
      <protection hidden="1"/>
    </xf>
    <xf numFmtId="0" fontId="6" fillId="0" borderId="5" xfId="95" applyFont="1" applyBorder="1" applyAlignment="1" applyProtection="1">
      <alignment vertical="center"/>
      <protection hidden="1"/>
    </xf>
    <xf numFmtId="0" fontId="0" fillId="0" borderId="7" xfId="95" applyFont="1" applyBorder="1" applyAlignment="1" applyProtection="1">
      <alignment vertical="center"/>
      <protection hidden="1"/>
    </xf>
    <xf numFmtId="0" fontId="0" fillId="0" borderId="6" xfId="95" applyFont="1" applyBorder="1" applyAlignment="1" applyProtection="1">
      <alignment vertical="center"/>
      <protection hidden="1"/>
    </xf>
    <xf numFmtId="164" fontId="6" fillId="0" borderId="6" xfId="9" applyFont="1" applyFill="1" applyBorder="1" applyAlignment="1" applyProtection="1">
      <alignment horizontal="right" vertical="center"/>
      <protection hidden="1"/>
    </xf>
    <xf numFmtId="0" fontId="0" fillId="0" borderId="26" xfId="95" applyFont="1" applyBorder="1" applyAlignment="1" applyProtection="1">
      <alignment horizontal="justify" vertical="center" wrapText="1"/>
      <protection hidden="1"/>
    </xf>
    <xf numFmtId="0" fontId="0" fillId="0" borderId="27" xfId="95" applyFont="1" applyBorder="1" applyAlignment="1" applyProtection="1">
      <alignment horizontal="justify" vertical="center" wrapText="1"/>
      <protection hidden="1"/>
    </xf>
    <xf numFmtId="3" fontId="6" fillId="0" borderId="7" xfId="95" applyNumberFormat="1" applyFont="1" applyBorder="1" applyAlignment="1" applyProtection="1">
      <alignment horizontal="right" vertical="center" wrapText="1"/>
      <protection hidden="1"/>
    </xf>
    <xf numFmtId="164" fontId="10" fillId="0" borderId="0" xfId="95" applyNumberFormat="1" applyFont="1" applyAlignment="1" applyProtection="1">
      <alignment vertical="top"/>
      <protection hidden="1"/>
    </xf>
    <xf numFmtId="0" fontId="6" fillId="0" borderId="8" xfId="95" applyFont="1" applyBorder="1" applyAlignment="1" applyProtection="1">
      <alignment horizontal="right" vertical="center" indent="5"/>
      <protection hidden="1"/>
    </xf>
    <xf numFmtId="164" fontId="6" fillId="0" borderId="8" xfId="9" applyFont="1" applyFill="1" applyBorder="1" applyAlignment="1" applyProtection="1">
      <alignment vertical="center"/>
      <protection hidden="1"/>
    </xf>
    <xf numFmtId="0" fontId="0" fillId="0" borderId="9" xfId="95" applyFont="1" applyBorder="1" applyAlignment="1" applyProtection="1">
      <alignment horizontal="center" vertical="center"/>
      <protection hidden="1"/>
    </xf>
    <xf numFmtId="4" fontId="6" fillId="0" borderId="5" xfId="95" applyNumberFormat="1" applyFont="1" applyBorder="1" applyAlignment="1" applyProtection="1">
      <alignment vertical="center" wrapText="1"/>
      <protection hidden="1"/>
    </xf>
    <xf numFmtId="0" fontId="6" fillId="0" borderId="7" xfId="95" applyFont="1" applyBorder="1" applyAlignment="1" applyProtection="1">
      <alignment horizontal="right" vertical="center" wrapText="1"/>
      <protection hidden="1"/>
    </xf>
    <xf numFmtId="0" fontId="0" fillId="0" borderId="0" xfId="95" applyFont="1" applyAlignment="1" applyProtection="1">
      <alignment horizontal="center" vertical="center"/>
      <protection hidden="1"/>
    </xf>
    <xf numFmtId="0" fontId="6" fillId="0" borderId="0" xfId="95" applyFont="1" applyAlignment="1" applyProtection="1">
      <alignment horizontal="left" vertical="center" wrapText="1"/>
      <protection hidden="1"/>
    </xf>
    <xf numFmtId="0" fontId="6" fillId="0" borderId="0" xfId="95" applyFont="1" applyAlignment="1" applyProtection="1">
      <alignment horizontal="right" vertical="center" wrapText="1"/>
      <protection hidden="1"/>
    </xf>
    <xf numFmtId="0" fontId="6" fillId="0" borderId="0" xfId="0" applyFont="1" applyAlignment="1">
      <alignment horizontal="justify" vertical="center"/>
    </xf>
    <xf numFmtId="174" fontId="6" fillId="0" borderId="0" xfId="0" applyNumberFormat="1" applyFont="1" applyAlignment="1">
      <alignment horizontal="left" vertical="center" indent="1"/>
    </xf>
    <xf numFmtId="0" fontId="6"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left" vertical="center" indent="1"/>
    </xf>
    <xf numFmtId="0" fontId="0" fillId="0" borderId="0" xfId="95" applyFont="1" applyAlignment="1" applyProtection="1">
      <alignment horizontal="right" vertical="center"/>
      <protection hidden="1"/>
    </xf>
    <xf numFmtId="0" fontId="0" fillId="0" borderId="0" xfId="95" applyFont="1" applyAlignment="1" applyProtection="1">
      <alignment horizontal="left" vertical="center"/>
      <protection hidden="1"/>
    </xf>
    <xf numFmtId="0" fontId="10" fillId="0" borderId="0" xfId="95" applyFont="1" applyAlignment="1" applyProtection="1">
      <alignment horizontal="right"/>
      <protection hidden="1"/>
    </xf>
    <xf numFmtId="4" fontId="10" fillId="0" borderId="0" xfId="95" applyNumberFormat="1" applyFont="1" applyAlignment="1" applyProtection="1">
      <alignment vertical="top"/>
      <protection hidden="1"/>
    </xf>
    <xf numFmtId="4" fontId="6" fillId="0" borderId="9" xfId="95" applyNumberFormat="1" applyFont="1" applyBorder="1" applyAlignment="1" applyProtection="1">
      <alignment vertical="center" wrapText="1"/>
      <protection hidden="1"/>
    </xf>
    <xf numFmtId="0" fontId="27" fillId="0" borderId="0" xfId="95" applyFont="1" applyAlignment="1" applyProtection="1">
      <alignment vertical="top"/>
      <protection hidden="1"/>
    </xf>
    <xf numFmtId="0" fontId="6" fillId="0" borderId="15" xfId="0" applyFont="1" applyBorder="1" applyAlignment="1">
      <alignment horizontal="center" vertical="center"/>
    </xf>
    <xf numFmtId="0" fontId="26" fillId="0" borderId="0" xfId="95" applyFont="1" applyAlignment="1" applyProtection="1">
      <alignment vertical="center"/>
      <protection hidden="1"/>
    </xf>
    <xf numFmtId="0" fontId="26" fillId="0" borderId="0" xfId="95" applyFont="1" applyAlignment="1" applyProtection="1">
      <alignment horizontal="center" vertical="center"/>
      <protection hidden="1"/>
    </xf>
    <xf numFmtId="0" fontId="0" fillId="0" borderId="0" xfId="98" applyFont="1" applyAlignment="1" applyProtection="1">
      <alignment horizontal="left" vertical="center" indent="1"/>
      <protection hidden="1"/>
    </xf>
    <xf numFmtId="0" fontId="6" fillId="0" borderId="5" xfId="95" applyFont="1" applyBorder="1" applyAlignment="1" applyProtection="1">
      <alignment horizontal="center" vertical="center" wrapText="1"/>
      <protection hidden="1"/>
    </xf>
    <xf numFmtId="0" fontId="0" fillId="0" borderId="6" xfId="95" applyFont="1" applyBorder="1" applyAlignment="1" applyProtection="1">
      <alignment horizontal="center" vertical="center"/>
      <protection hidden="1"/>
    </xf>
    <xf numFmtId="0" fontId="0" fillId="0" borderId="9" xfId="95" applyFont="1" applyBorder="1" applyAlignment="1" applyProtection="1">
      <alignment horizontal="justify" vertical="center" wrapText="1"/>
      <protection hidden="1"/>
    </xf>
    <xf numFmtId="10" fontId="6" fillId="3" borderId="9" xfId="95" applyNumberFormat="1" applyFont="1" applyFill="1" applyBorder="1" applyAlignment="1" applyProtection="1">
      <alignment horizontal="center" vertical="center" wrapText="1"/>
      <protection hidden="1"/>
    </xf>
    <xf numFmtId="0" fontId="6" fillId="6" borderId="9" xfId="95" applyFont="1" applyFill="1" applyBorder="1" applyAlignment="1" applyProtection="1">
      <alignment vertical="center" wrapText="1"/>
      <protection hidden="1"/>
    </xf>
    <xf numFmtId="0" fontId="6" fillId="3" borderId="9" xfId="95" applyFont="1" applyFill="1" applyBorder="1" applyAlignment="1" applyProtection="1">
      <alignment horizontal="center" vertical="center" wrapText="1"/>
      <protection hidden="1"/>
    </xf>
    <xf numFmtId="2" fontId="0" fillId="0" borderId="9" xfId="95" applyNumberFormat="1" applyFont="1" applyBorder="1" applyAlignment="1" applyProtection="1">
      <alignment horizontal="justify" vertical="center" wrapText="1"/>
      <protection hidden="1"/>
    </xf>
    <xf numFmtId="0" fontId="3" fillId="3" borderId="0" xfId="38" applyFont="1" applyFill="1" applyAlignment="1" applyProtection="1">
      <alignment horizontal="center" vertical="center" wrapText="1"/>
    </xf>
    <xf numFmtId="0" fontId="0" fillId="3" borderId="0" xfId="0" applyFill="1" applyAlignment="1">
      <alignment horizontal="center" vertical="center" wrapText="1"/>
    </xf>
    <xf numFmtId="0" fontId="6" fillId="0" borderId="0" xfId="95" applyFont="1" applyAlignment="1" applyProtection="1">
      <alignment vertical="center" wrapText="1"/>
      <protection hidden="1"/>
    </xf>
    <xf numFmtId="4" fontId="6" fillId="0" borderId="0" xfId="95" applyNumberFormat="1" applyFont="1" applyAlignment="1" applyProtection="1">
      <alignment vertical="center"/>
      <protection hidden="1"/>
    </xf>
    <xf numFmtId="0" fontId="6" fillId="0" borderId="0" xfId="95" applyFont="1" applyAlignment="1" applyProtection="1">
      <alignment horizontal="left" vertical="top" wrapText="1"/>
      <protection hidden="1"/>
    </xf>
    <xf numFmtId="0" fontId="0" fillId="0" borderId="0" xfId="95" applyFont="1" applyAlignment="1" applyProtection="1">
      <alignment horizontal="left" vertical="center" wrapText="1"/>
      <protection hidden="1"/>
    </xf>
    <xf numFmtId="14" fontId="0" fillId="0" borderId="0" xfId="0" applyNumberFormat="1" applyAlignment="1">
      <alignment horizontal="left" vertical="center"/>
    </xf>
    <xf numFmtId="0" fontId="6" fillId="0" borderId="0" xfId="95" applyFont="1" applyAlignment="1" applyProtection="1">
      <alignment horizontal="left" vertical="center" indent="1"/>
      <protection hidden="1"/>
    </xf>
    <xf numFmtId="2" fontId="27" fillId="0" borderId="0" xfId="95" applyNumberFormat="1" applyFont="1" applyAlignment="1" applyProtection="1">
      <alignment vertical="top"/>
      <protection hidden="1"/>
    </xf>
    <xf numFmtId="164" fontId="10" fillId="0" borderId="0" xfId="9" applyFont="1" applyAlignment="1" applyProtection="1">
      <alignment vertical="top"/>
      <protection hidden="1"/>
    </xf>
    <xf numFmtId="0" fontId="0" fillId="0" borderId="0" xfId="0" applyAlignment="1" applyProtection="1">
      <alignment vertical="top"/>
      <protection hidden="1"/>
    </xf>
    <xf numFmtId="0" fontId="0" fillId="0" borderId="0" xfId="90" applyNumberFormat="1" applyFont="1" applyFill="1" applyBorder="1" applyAlignment="1" applyProtection="1">
      <alignment horizontal="center" vertical="center"/>
      <protection hidden="1"/>
    </xf>
    <xf numFmtId="0" fontId="0" fillId="0" borderId="0" xfId="90" applyNumberFormat="1" applyFont="1" applyFill="1" applyBorder="1" applyAlignment="1" applyProtection="1">
      <alignment vertical="center"/>
      <protection hidden="1"/>
    </xf>
    <xf numFmtId="0" fontId="0" fillId="0" borderId="0" xfId="90" applyNumberFormat="1" applyFont="1" applyFill="1" applyBorder="1" applyProtection="1">
      <alignment vertical="top"/>
      <protection hidden="1"/>
    </xf>
    <xf numFmtId="0" fontId="0" fillId="0" borderId="0" xfId="90" applyNumberFormat="1" applyFont="1" applyFill="1" applyBorder="1" applyAlignment="1" applyProtection="1">
      <alignment vertical="center" wrapText="1"/>
      <protection hidden="1"/>
    </xf>
    <xf numFmtId="180" fontId="0" fillId="0" borderId="0" xfId="90" applyNumberFormat="1" applyFont="1" applyFill="1" applyBorder="1" applyAlignment="1" applyProtection="1">
      <alignment vertical="center"/>
      <protection hidden="1"/>
    </xf>
    <xf numFmtId="2" fontId="0" fillId="0" borderId="0" xfId="90" applyNumberFormat="1" applyFont="1" applyFill="1" applyBorder="1" applyAlignment="1" applyProtection="1">
      <alignment vertical="center"/>
      <protection hidden="1"/>
    </xf>
    <xf numFmtId="0" fontId="25" fillId="0" borderId="0" xfId="0" applyFont="1" applyAlignment="1" applyProtection="1">
      <alignment vertical="top"/>
      <protection hidden="1"/>
    </xf>
    <xf numFmtId="0" fontId="0" fillId="0" borderId="0" xfId="0" applyAlignment="1" applyProtection="1">
      <alignment horizontal="left" vertical="top"/>
      <protection hidden="1"/>
    </xf>
    <xf numFmtId="0" fontId="6" fillId="0" borderId="0" xfId="0" applyFont="1" applyAlignment="1" applyProtection="1">
      <alignment horizontal="center" vertical="center" wrapText="1"/>
      <protection hidden="1"/>
    </xf>
    <xf numFmtId="0" fontId="6" fillId="0" borderId="0" xfId="96" applyFont="1" applyAlignment="1" applyProtection="1">
      <alignment vertical="top"/>
      <protection hidden="1"/>
    </xf>
    <xf numFmtId="0" fontId="6" fillId="0" borderId="0" xfId="90" applyNumberFormat="1" applyFont="1" applyFill="1" applyBorder="1" applyAlignment="1" applyProtection="1">
      <alignment horizontal="left" vertical="top"/>
      <protection hidden="1"/>
    </xf>
    <xf numFmtId="0" fontId="6" fillId="0" borderId="0" xfId="96" applyFont="1" applyAlignment="1" applyProtection="1">
      <alignment horizontal="left" vertical="center" wrapText="1"/>
      <protection hidden="1"/>
    </xf>
    <xf numFmtId="0" fontId="0" fillId="0" borderId="0" xfId="96" applyFont="1" applyAlignment="1" applyProtection="1">
      <alignment vertical="top"/>
      <protection hidden="1"/>
    </xf>
    <xf numFmtId="0" fontId="0" fillId="0" borderId="0" xfId="90" applyNumberFormat="1" applyFont="1" applyFill="1" applyBorder="1" applyAlignment="1" applyProtection="1">
      <alignment horizontal="left" vertical="center" wrapText="1"/>
      <protection hidden="1"/>
    </xf>
    <xf numFmtId="0" fontId="0" fillId="0" borderId="0" xfId="90" applyNumberFormat="1" applyFont="1" applyFill="1" applyBorder="1" applyAlignment="1" applyProtection="1">
      <alignment horizontal="left" vertical="top" wrapText="1"/>
      <protection hidden="1"/>
    </xf>
    <xf numFmtId="0" fontId="6" fillId="0" borderId="15" xfId="0" applyFont="1" applyBorder="1" applyAlignment="1" applyProtection="1">
      <alignment vertical="center"/>
      <protection hidden="1"/>
    </xf>
    <xf numFmtId="180"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80" fontId="20" fillId="0" borderId="0" xfId="98" applyNumberFormat="1" applyFont="1" applyAlignment="1" applyProtection="1">
      <alignment horizontal="left" vertical="top"/>
      <protection hidden="1"/>
    </xf>
    <xf numFmtId="2" fontId="20" fillId="0" borderId="0" xfId="0" applyNumberFormat="1" applyFont="1" applyAlignment="1" applyProtection="1">
      <alignment vertical="top"/>
      <protection hidden="1"/>
    </xf>
    <xf numFmtId="180" fontId="0" fillId="0" borderId="0" xfId="96" applyNumberFormat="1" applyFont="1" applyAlignment="1" applyProtection="1">
      <alignment vertical="center"/>
      <protection hidden="1"/>
    </xf>
    <xf numFmtId="180" fontId="0" fillId="0" borderId="0" xfId="90" applyNumberFormat="1" applyFont="1" applyFill="1" applyBorder="1" applyAlignment="1" applyProtection="1">
      <alignment horizontal="left" vertical="center" wrapText="1"/>
      <protection hidden="1"/>
    </xf>
    <xf numFmtId="2" fontId="0" fillId="0" borderId="0" xfId="90" applyNumberFormat="1" applyFont="1" applyFill="1" applyBorder="1" applyAlignment="1" applyProtection="1">
      <alignment horizontal="left" vertical="center" wrapText="1"/>
      <protection hidden="1"/>
    </xf>
    <xf numFmtId="0" fontId="25" fillId="0" borderId="0" xfId="0" applyFont="1" applyAlignment="1" applyProtection="1">
      <alignment horizontal="left" vertical="top"/>
      <protection hidden="1"/>
    </xf>
    <xf numFmtId="10" fontId="25" fillId="0" borderId="0" xfId="0" applyNumberFormat="1" applyFont="1" applyAlignment="1" applyProtection="1">
      <alignment horizontal="center" vertical="top"/>
      <protection hidden="1"/>
    </xf>
    <xf numFmtId="0" fontId="30" fillId="0" borderId="0" xfId="92" applyNumberFormat="1" applyFont="1" applyFill="1" applyBorder="1" applyAlignment="1" applyProtection="1">
      <alignment vertical="center"/>
      <protection hidden="1"/>
    </xf>
    <xf numFmtId="0" fontId="30" fillId="0" borderId="0" xfId="92" applyNumberFormat="1" applyFont="1" applyFill="1" applyBorder="1" applyAlignment="1" applyProtection="1">
      <alignment vertical="top"/>
      <protection hidden="1"/>
    </xf>
    <xf numFmtId="0" fontId="29" fillId="0" borderId="0" xfId="100" applyFont="1" applyFill="1" applyBorder="1" applyAlignment="1" applyProtection="1">
      <alignment horizontal="center" vertical="top" wrapText="1"/>
      <protection hidden="1"/>
    </xf>
    <xf numFmtId="174" fontId="6" fillId="0" borderId="0" xfId="0" applyNumberFormat="1" applyFont="1" applyAlignment="1" applyProtection="1">
      <alignment horizontal="left" vertical="center"/>
      <protection hidden="1"/>
    </xf>
    <xf numFmtId="2" fontId="6" fillId="0" borderId="0" xfId="19" applyNumberFormat="1" applyFont="1" applyFill="1" applyBorder="1" applyAlignment="1" applyProtection="1">
      <alignment horizontal="right" vertical="top"/>
      <protection hidden="1"/>
    </xf>
    <xf numFmtId="180" fontId="6" fillId="0" borderId="0" xfId="0" applyNumberFormat="1" applyFont="1" applyAlignment="1" applyProtection="1">
      <alignment horizontal="right" vertical="center"/>
      <protection hidden="1"/>
    </xf>
    <xf numFmtId="2" fontId="26" fillId="0" borderId="0" xfId="90" applyNumberFormat="1" applyFont="1" applyFill="1" applyBorder="1" applyAlignment="1" applyProtection="1">
      <alignment horizontal="right" vertical="top"/>
      <protection hidden="1"/>
    </xf>
    <xf numFmtId="0" fontId="26" fillId="0" borderId="0" xfId="0" applyFont="1" applyAlignment="1" applyProtection="1">
      <alignment vertical="center"/>
      <protection hidden="1"/>
    </xf>
    <xf numFmtId="175" fontId="0" fillId="0" borderId="9" xfId="100" applyNumberFormat="1" applyFont="1" applyFill="1" applyBorder="1" applyAlignment="1" applyProtection="1">
      <alignment horizontal="center" vertical="center" wrapText="1"/>
      <protection hidden="1"/>
    </xf>
    <xf numFmtId="0" fontId="0" fillId="0" borderId="9" xfId="100" applyNumberFormat="1" applyFont="1" applyFill="1" applyBorder="1" applyAlignment="1" applyProtection="1">
      <alignment horizontal="center" vertical="center" wrapText="1"/>
      <protection hidden="1"/>
    </xf>
    <xf numFmtId="1" fontId="0" fillId="0" borderId="9" xfId="100" applyNumberFormat="1" applyFont="1" applyFill="1" applyBorder="1" applyAlignment="1" applyProtection="1">
      <alignment horizontal="center" vertical="center" wrapText="1"/>
      <protection hidden="1"/>
    </xf>
    <xf numFmtId="2" fontId="0" fillId="0" borderId="9" xfId="90" applyNumberFormat="1" applyFont="1" applyFill="1" applyBorder="1" applyAlignment="1" applyProtection="1">
      <alignment horizontal="right" vertical="center"/>
      <protection hidden="1"/>
    </xf>
    <xf numFmtId="0" fontId="6" fillId="0" borderId="9" xfId="91" applyNumberFormat="1" applyFont="1" applyFill="1" applyBorder="1" applyAlignment="1" applyProtection="1">
      <alignment vertical="center" wrapText="1"/>
      <protection hidden="1"/>
    </xf>
    <xf numFmtId="3" fontId="22" fillId="0" borderId="9" xfId="100" applyNumberFormat="1" applyFont="1" applyBorder="1" applyAlignment="1" applyProtection="1">
      <alignment horizontal="center" vertical="center" wrapText="1"/>
      <protection hidden="1"/>
    </xf>
    <xf numFmtId="3" fontId="0" fillId="0" borderId="9" xfId="100" applyNumberFormat="1" applyFont="1" applyFill="1" applyBorder="1" applyAlignment="1" applyProtection="1">
      <alignment horizontal="center" vertical="center" wrapText="1"/>
      <protection hidden="1"/>
    </xf>
    <xf numFmtId="2" fontId="6" fillId="0" borderId="9" xfId="90" applyNumberFormat="1" applyFont="1" applyFill="1" applyBorder="1" applyAlignment="1" applyProtection="1">
      <alignment horizontal="right" vertical="center"/>
      <protection hidden="1"/>
    </xf>
    <xf numFmtId="0" fontId="0" fillId="0" borderId="0" xfId="91" applyNumberFormat="1" applyFont="1" applyFill="1" applyBorder="1" applyAlignment="1" applyProtection="1">
      <alignment vertical="center" wrapText="1"/>
      <protection hidden="1"/>
    </xf>
    <xf numFmtId="0" fontId="6" fillId="0" borderId="0" xfId="91" applyNumberFormat="1" applyFont="1" applyFill="1" applyBorder="1" applyAlignment="1" applyProtection="1">
      <alignment vertical="center" wrapText="1"/>
      <protection hidden="1"/>
    </xf>
    <xf numFmtId="3" fontId="22" fillId="0" borderId="0" xfId="100" applyNumberFormat="1" applyFont="1" applyBorder="1" applyAlignment="1" applyProtection="1">
      <alignment horizontal="center" vertical="center" wrapText="1"/>
      <protection hidden="1"/>
    </xf>
    <xf numFmtId="3" fontId="0" fillId="0" borderId="0" xfId="100" applyNumberFormat="1" applyFont="1" applyFill="1" applyBorder="1" applyAlignment="1" applyProtection="1">
      <alignment horizontal="center" vertical="center" wrapText="1"/>
      <protection hidden="1"/>
    </xf>
    <xf numFmtId="2" fontId="0" fillId="0" borderId="0" xfId="90" applyNumberFormat="1" applyFont="1" applyFill="1" applyBorder="1" applyAlignment="1" applyProtection="1">
      <alignment horizontal="right" vertical="center"/>
      <protection hidden="1"/>
    </xf>
    <xf numFmtId="2" fontId="6" fillId="0" borderId="0" xfId="90" applyNumberFormat="1" applyFont="1" applyFill="1" applyBorder="1" applyAlignment="1" applyProtection="1">
      <alignment horizontal="right" vertical="center"/>
      <protection hidden="1"/>
    </xf>
    <xf numFmtId="0" fontId="6" fillId="0" borderId="0" xfId="90" applyNumberFormat="1" applyFont="1" applyFill="1" applyBorder="1" applyAlignment="1" applyProtection="1">
      <alignment vertical="center" wrapText="1"/>
      <protection hidden="1"/>
    </xf>
    <xf numFmtId="4" fontId="0" fillId="0" borderId="0" xfId="90" applyNumberFormat="1" applyFont="1" applyFill="1" applyBorder="1" applyAlignment="1" applyProtection="1">
      <alignment vertical="center"/>
      <protection hidden="1"/>
    </xf>
    <xf numFmtId="0" fontId="26" fillId="0" borderId="0" xfId="90" applyNumberFormat="1" applyFont="1" applyFill="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2" fontId="25" fillId="0" borderId="0" xfId="90" applyNumberFormat="1" applyFont="1" applyFill="1" applyBorder="1" applyAlignment="1" applyProtection="1">
      <alignment horizontal="right" vertical="center"/>
      <protection hidden="1"/>
    </xf>
    <xf numFmtId="2" fontId="26" fillId="0" borderId="0" xfId="90" applyNumberFormat="1" applyFont="1" applyFill="1" applyBorder="1" applyAlignment="1" applyProtection="1">
      <alignment horizontal="right" vertical="center"/>
      <protection hidden="1"/>
    </xf>
    <xf numFmtId="2" fontId="25" fillId="0" borderId="0" xfId="0" applyNumberFormat="1" applyFont="1" applyAlignment="1" applyProtection="1">
      <alignment vertical="center"/>
      <protection hidden="1"/>
    </xf>
    <xf numFmtId="0" fontId="0" fillId="0" borderId="15" xfId="0" applyBorder="1" applyAlignment="1" applyProtection="1">
      <alignment horizontal="left" vertical="center"/>
      <protection hidden="1"/>
    </xf>
    <xf numFmtId="3" fontId="0" fillId="0" borderId="9" xfId="0" applyNumberFormat="1" applyBorder="1" applyAlignment="1" applyProtection="1">
      <alignment horizontal="center" vertical="center"/>
      <protection hidden="1"/>
    </xf>
    <xf numFmtId="0" fontId="0" fillId="0" borderId="9" xfId="0" applyBorder="1" applyAlignment="1">
      <alignment horizontal="center" vertical="center"/>
    </xf>
    <xf numFmtId="2" fontId="0" fillId="0" borderId="21" xfId="0" applyNumberFormat="1" applyBorder="1" applyAlignment="1" applyProtection="1">
      <alignment vertical="center"/>
      <protection hidden="1"/>
    </xf>
    <xf numFmtId="0" fontId="0" fillId="0" borderId="9" xfId="100" applyFont="1" applyFill="1" applyBorder="1" applyAlignment="1" applyProtection="1">
      <alignment horizontal="center" vertical="center" wrapText="1"/>
      <protection hidden="1"/>
    </xf>
    <xf numFmtId="2" fontId="0" fillId="0" borderId="9" xfId="0" applyNumberFormat="1" applyBorder="1" applyAlignment="1" applyProtection="1">
      <alignment vertical="center"/>
      <protection hidden="1"/>
    </xf>
    <xf numFmtId="0" fontId="0" fillId="0" borderId="9" xfId="100" applyNumberFormat="1" applyFont="1" applyFill="1" applyBorder="1" applyAlignment="1" applyProtection="1">
      <alignment horizontal="center" vertical="center"/>
      <protection hidden="1"/>
    </xf>
    <xf numFmtId="0" fontId="0" fillId="0" borderId="13" xfId="100" applyNumberFormat="1" applyFont="1" applyFill="1" applyBorder="1" applyAlignment="1" applyProtection="1">
      <alignment horizontal="center" vertical="center"/>
      <protection hidden="1"/>
    </xf>
    <xf numFmtId="0" fontId="6" fillId="0" borderId="13" xfId="100" applyNumberFormat="1" applyFont="1" applyFill="1" applyBorder="1" applyAlignment="1" applyProtection="1">
      <alignment horizontal="left" vertical="center" wrapText="1"/>
      <protection hidden="1"/>
    </xf>
    <xf numFmtId="0" fontId="0" fillId="0" borderId="13" xfId="0" applyBorder="1" applyAlignment="1" applyProtection="1">
      <alignment horizontal="center" vertical="center"/>
      <protection hidden="1"/>
    </xf>
    <xf numFmtId="1" fontId="0" fillId="0" borderId="13" xfId="0" applyNumberFormat="1" applyBorder="1" applyAlignment="1" applyProtection="1">
      <alignment vertical="center"/>
      <protection hidden="1"/>
    </xf>
    <xf numFmtId="0" fontId="0" fillId="0" borderId="13" xfId="0" applyBorder="1" applyAlignment="1" applyProtection="1">
      <alignment vertical="center"/>
      <protection hidden="1"/>
    </xf>
    <xf numFmtId="0" fontId="31" fillId="0" borderId="0" xfId="0" applyFont="1" applyAlignment="1" applyProtection="1">
      <alignment vertical="center" wrapText="1"/>
      <protection hidden="1"/>
    </xf>
    <xf numFmtId="0" fontId="6" fillId="0" borderId="0" xfId="0" applyFont="1" applyAlignment="1" applyProtection="1">
      <alignment horizontal="left" vertical="top"/>
      <protection hidden="1"/>
    </xf>
    <xf numFmtId="0" fontId="0" fillId="0" borderId="0" xfId="0" applyAlignment="1" applyProtection="1">
      <alignment horizontal="justify" vertical="center" wrapText="1"/>
      <protection hidden="1"/>
    </xf>
    <xf numFmtId="174" fontId="6" fillId="0" borderId="0" xfId="0" applyNumberFormat="1" applyFont="1" applyAlignment="1" applyProtection="1">
      <alignment horizontal="justify" vertical="center"/>
      <protection hidden="1"/>
    </xf>
    <xf numFmtId="0" fontId="5" fillId="0" borderId="0" xfId="88" applyAlignment="1" applyProtection="1">
      <alignment vertical="center"/>
      <protection hidden="1"/>
    </xf>
    <xf numFmtId="0" fontId="5" fillId="0" borderId="0" xfId="88" applyProtection="1">
      <protection hidden="1"/>
    </xf>
    <xf numFmtId="0" fontId="0" fillId="0" borderId="0" xfId="88" applyFont="1" applyAlignment="1" applyProtection="1">
      <alignment vertical="center"/>
      <protection hidden="1"/>
    </xf>
    <xf numFmtId="0" fontId="0" fillId="0" borderId="0" xfId="88" applyFont="1" applyProtection="1">
      <protection hidden="1"/>
    </xf>
    <xf numFmtId="0" fontId="32" fillId="0" borderId="0" xfId="88" applyFont="1" applyAlignment="1" applyProtection="1">
      <alignment vertical="center" wrapText="1"/>
      <protection hidden="1"/>
    </xf>
    <xf numFmtId="0" fontId="6" fillId="0" borderId="0" xfId="88" applyFont="1" applyAlignment="1" applyProtection="1">
      <alignment horizontal="left" vertical="center"/>
      <protection hidden="1"/>
    </xf>
    <xf numFmtId="0" fontId="32" fillId="0" borderId="0" xfId="88" applyFont="1" applyAlignment="1" applyProtection="1">
      <alignment horizontal="center" vertical="center" wrapText="1"/>
      <protection hidden="1"/>
    </xf>
    <xf numFmtId="0" fontId="6" fillId="0" borderId="0" xfId="88" applyFont="1" applyAlignment="1" applyProtection="1">
      <alignment vertical="center"/>
      <protection hidden="1"/>
    </xf>
    <xf numFmtId="0" fontId="6" fillId="0" borderId="0" xfId="88" applyFont="1" applyAlignment="1" applyProtection="1">
      <alignment horizontal="center" vertical="center"/>
      <protection hidden="1"/>
    </xf>
    <xf numFmtId="0" fontId="0" fillId="0" borderId="0" xfId="88" applyFont="1" applyAlignment="1" applyProtection="1">
      <alignment horizontal="justify" vertical="center"/>
      <protection hidden="1"/>
    </xf>
    <xf numFmtId="0" fontId="0" fillId="0" borderId="10" xfId="88" applyFont="1" applyBorder="1" applyAlignment="1" applyProtection="1">
      <alignment vertical="center" wrapText="1"/>
      <protection hidden="1"/>
    </xf>
    <xf numFmtId="0" fontId="0" fillId="0" borderId="11" xfId="88" applyFont="1" applyBorder="1" applyAlignment="1" applyProtection="1">
      <alignment vertical="center" wrapText="1"/>
      <protection hidden="1"/>
    </xf>
    <xf numFmtId="0" fontId="0" fillId="3" borderId="18" xfId="88" applyFont="1" applyFill="1" applyBorder="1" applyAlignment="1" applyProtection="1">
      <alignment vertical="center" wrapText="1"/>
      <protection locked="0"/>
    </xf>
    <xf numFmtId="0" fontId="0" fillId="0" borderId="0" xfId="88" applyFont="1" applyAlignment="1" applyProtection="1">
      <alignment horizontal="center" vertical="center"/>
      <protection hidden="1"/>
    </xf>
    <xf numFmtId="0" fontId="0" fillId="0" borderId="0" xfId="88" applyFont="1" applyAlignment="1" applyProtection="1">
      <alignment vertical="center" wrapText="1"/>
      <protection hidden="1"/>
    </xf>
    <xf numFmtId="0" fontId="0" fillId="0" borderId="28" xfId="88" applyFont="1" applyBorder="1" applyAlignment="1" applyProtection="1">
      <alignment vertical="center"/>
      <protection hidden="1"/>
    </xf>
    <xf numFmtId="0" fontId="0" fillId="0" borderId="29" xfId="88" applyFont="1" applyBorder="1" applyAlignment="1" applyProtection="1">
      <alignment vertical="center"/>
      <protection hidden="1"/>
    </xf>
    <xf numFmtId="0" fontId="0" fillId="0" borderId="19" xfId="88" applyFont="1" applyBorder="1" applyAlignment="1" applyProtection="1">
      <alignment vertical="center"/>
      <protection hidden="1"/>
    </xf>
    <xf numFmtId="0" fontId="0" fillId="0" borderId="20" xfId="88" applyFont="1" applyBorder="1" applyAlignment="1" applyProtection="1">
      <alignment vertical="center"/>
      <protection hidden="1"/>
    </xf>
    <xf numFmtId="0" fontId="0" fillId="0" borderId="30" xfId="88" applyFont="1" applyBorder="1" applyAlignment="1" applyProtection="1">
      <alignment vertical="center"/>
      <protection hidden="1"/>
    </xf>
    <xf numFmtId="0" fontId="0" fillId="0" borderId="31" xfId="88" applyFont="1" applyBorder="1" applyAlignment="1" applyProtection="1">
      <alignment vertical="center"/>
      <protection hidden="1"/>
    </xf>
    <xf numFmtId="0" fontId="0" fillId="0" borderId="26" xfId="88" applyFont="1" applyBorder="1" applyAlignment="1" applyProtection="1">
      <alignment vertical="center"/>
      <protection hidden="1"/>
    </xf>
    <xf numFmtId="0" fontId="0" fillId="0" borderId="27" xfId="88" applyFont="1" applyBorder="1" applyAlignment="1" applyProtection="1">
      <alignment vertical="center"/>
      <protection hidden="1"/>
    </xf>
    <xf numFmtId="0" fontId="0" fillId="0" borderId="10" xfId="88" applyFont="1" applyBorder="1" applyAlignment="1" applyProtection="1">
      <alignment horizontal="left" vertical="center"/>
      <protection hidden="1"/>
    </xf>
    <xf numFmtId="0" fontId="0" fillId="0" borderId="11" xfId="88" applyFont="1" applyBorder="1" applyAlignment="1" applyProtection="1">
      <alignment horizontal="left" vertical="center"/>
      <protection hidden="1"/>
    </xf>
    <xf numFmtId="0" fontId="0" fillId="0" borderId="0" xfId="88" applyFont="1" applyAlignment="1" applyProtection="1">
      <alignment horizontal="left" vertical="center"/>
      <protection hidden="1"/>
    </xf>
    <xf numFmtId="14" fontId="0" fillId="3" borderId="18" xfId="88" applyNumberFormat="1" applyFont="1" applyFill="1" applyBorder="1" applyAlignment="1" applyProtection="1">
      <alignment vertical="center" wrapText="1"/>
      <protection locked="0"/>
    </xf>
    <xf numFmtId="0" fontId="8" fillId="0" borderId="0" xfId="88" applyFont="1" applyAlignment="1" applyProtection="1">
      <alignment vertical="center"/>
      <protection hidden="1"/>
    </xf>
    <xf numFmtId="0" fontId="8" fillId="0" borderId="0" xfId="88" applyFont="1" applyProtection="1">
      <protection hidden="1"/>
    </xf>
    <xf numFmtId="0" fontId="10" fillId="0" borderId="0" xfId="0" applyFont="1" applyAlignment="1" applyProtection="1">
      <alignment vertical="top"/>
      <protection hidden="1"/>
    </xf>
    <xf numFmtId="0" fontId="33" fillId="0" borderId="0" xfId="0" applyFont="1" applyAlignment="1" applyProtection="1">
      <alignment horizontal="center" vertical="center" wrapText="1"/>
      <protection hidden="1"/>
    </xf>
    <xf numFmtId="0" fontId="14" fillId="0" borderId="0" xfId="0" applyFont="1" applyProtection="1">
      <protection hidden="1"/>
    </xf>
    <xf numFmtId="0" fontId="10" fillId="0" borderId="0" xfId="0" applyFont="1" applyAlignment="1" applyProtection="1">
      <alignment vertical="center"/>
      <protection hidden="1"/>
    </xf>
    <xf numFmtId="0" fontId="4" fillId="0" borderId="0" xfId="0" applyFont="1" applyProtection="1">
      <protection hidden="1"/>
    </xf>
    <xf numFmtId="0" fontId="6" fillId="0" borderId="0" xfId="82" applyFont="1" applyAlignment="1" applyProtection="1">
      <alignment horizontal="center" vertical="top"/>
      <protection hidden="1"/>
    </xf>
    <xf numFmtId="0" fontId="10" fillId="0" borderId="0" xfId="82" applyFont="1" applyAlignment="1" applyProtection="1">
      <alignment vertical="top"/>
      <protection hidden="1"/>
    </xf>
    <xf numFmtId="0" fontId="10" fillId="0" borderId="0" xfId="0" applyFont="1" applyAlignment="1" applyProtection="1">
      <alignment horizontal="justify" vertical="center"/>
      <protection hidden="1"/>
    </xf>
    <xf numFmtId="0" fontId="4" fillId="0" borderId="0" xfId="0" applyFont="1" applyAlignment="1" applyProtection="1">
      <alignment vertical="top" wrapText="1"/>
      <protection hidden="1"/>
    </xf>
    <xf numFmtId="0" fontId="52" fillId="0" borderId="0" xfId="82" applyAlignment="1" applyProtection="1">
      <alignment vertical="top"/>
      <protection hidden="1"/>
    </xf>
    <xf numFmtId="175" fontId="9" fillId="0" borderId="0" xfId="82" applyNumberFormat="1" applyFont="1" applyAlignment="1" applyProtection="1">
      <alignment horizontal="left" vertical="top" wrapText="1" indent="1"/>
      <protection hidden="1"/>
    </xf>
    <xf numFmtId="0" fontId="10" fillId="0" borderId="0" xfId="82" applyFont="1" applyAlignment="1" applyProtection="1">
      <alignment horizontal="justify" vertical="top"/>
      <protection hidden="1"/>
    </xf>
    <xf numFmtId="0" fontId="34" fillId="0" borderId="0" xfId="0" applyFont="1" applyAlignment="1" applyProtection="1">
      <alignment horizontal="justify" vertical="center"/>
      <protection hidden="1"/>
    </xf>
    <xf numFmtId="0" fontId="10" fillId="0" borderId="0" xfId="82" applyFont="1" applyAlignment="1" applyProtection="1">
      <alignment horizontal="right" vertical="top" wrapText="1"/>
      <protection hidden="1"/>
    </xf>
    <xf numFmtId="0" fontId="10" fillId="0" borderId="0" xfId="82" applyFont="1" applyAlignment="1" applyProtection="1">
      <alignment horizontal="center" vertical="top" wrapText="1"/>
      <protection hidden="1"/>
    </xf>
    <xf numFmtId="0" fontId="52" fillId="0" borderId="0" xfId="74" applyAlignment="1" applyProtection="1">
      <alignment vertical="top"/>
      <protection hidden="1"/>
    </xf>
    <xf numFmtId="0" fontId="10" fillId="0" borderId="0" xfId="74" applyFont="1" applyAlignment="1" applyProtection="1">
      <alignment horizontal="center" vertical="top" wrapText="1"/>
      <protection hidden="1"/>
    </xf>
    <xf numFmtId="0" fontId="10" fillId="0" borderId="0" xfId="74" applyFont="1" applyAlignment="1" applyProtection="1">
      <alignment horizontal="justify" vertical="top"/>
      <protection hidden="1"/>
    </xf>
    <xf numFmtId="0" fontId="10" fillId="0" borderId="0" xfId="0" applyFont="1" applyAlignment="1" applyProtection="1">
      <alignment horizontal="center" vertical="top" wrapText="1"/>
      <protection hidden="1"/>
    </xf>
    <xf numFmtId="0" fontId="10" fillId="0" borderId="0" xfId="0" applyFont="1" applyAlignment="1" applyProtection="1">
      <alignment horizontal="justify" vertical="top"/>
      <protection hidden="1"/>
    </xf>
    <xf numFmtId="0" fontId="10" fillId="0" borderId="0" xfId="0" applyFont="1" applyProtection="1">
      <protection hidden="1"/>
    </xf>
    <xf numFmtId="175" fontId="9" fillId="0" borderId="0" xfId="0" applyNumberFormat="1" applyFont="1" applyAlignment="1" applyProtection="1">
      <alignment horizontal="left" vertical="top" wrapText="1"/>
      <protection hidden="1"/>
    </xf>
    <xf numFmtId="0" fontId="34" fillId="0" borderId="0" xfId="0" applyFont="1" applyAlignment="1" applyProtection="1">
      <alignment horizontal="center" vertical="top"/>
      <protection hidden="1"/>
    </xf>
    <xf numFmtId="0" fontId="10" fillId="0" borderId="0" xfId="0" applyFont="1" applyAlignment="1" applyProtection="1">
      <alignment horizontal="justify"/>
      <protection hidden="1"/>
    </xf>
    <xf numFmtId="0" fontId="3" fillId="0" borderId="0" xfId="95" applyAlignment="1" applyProtection="1">
      <alignment vertical="center"/>
      <protection hidden="1"/>
    </xf>
    <xf numFmtId="0" fontId="5" fillId="0" borderId="0" xfId="95" applyFont="1" applyAlignment="1" applyProtection="1">
      <alignment vertical="center"/>
      <protection hidden="1"/>
    </xf>
    <xf numFmtId="0" fontId="3" fillId="0" borderId="0" xfId="95" applyProtection="1">
      <protection hidden="1"/>
    </xf>
    <xf numFmtId="0" fontId="14" fillId="0" borderId="0" xfId="95" applyFont="1" applyAlignment="1" applyProtection="1">
      <alignment vertical="center"/>
      <protection hidden="1"/>
    </xf>
    <xf numFmtId="0" fontId="4" fillId="0" borderId="0" xfId="95" applyFont="1" applyAlignment="1" applyProtection="1">
      <alignment vertical="center"/>
      <protection hidden="1"/>
    </xf>
    <xf numFmtId="0" fontId="10" fillId="0" borderId="0" xfId="95" applyFont="1" applyAlignment="1" applyProtection="1">
      <alignment vertical="center"/>
      <protection hidden="1"/>
    </xf>
    <xf numFmtId="0" fontId="37" fillId="0" borderId="19" xfId="95" applyFont="1" applyBorder="1" applyAlignment="1" applyProtection="1">
      <alignment horizontal="center" vertical="center"/>
      <protection hidden="1"/>
    </xf>
    <xf numFmtId="0" fontId="3" fillId="0" borderId="0" xfId="95"/>
    <xf numFmtId="0" fontId="37" fillId="0" borderId="19" xfId="95" applyFont="1" applyBorder="1" applyAlignment="1" applyProtection="1">
      <alignment horizontal="center" vertical="top"/>
      <protection hidden="1"/>
    </xf>
    <xf numFmtId="0" fontId="10" fillId="0" borderId="4" xfId="95" applyFont="1" applyBorder="1" applyAlignment="1" applyProtection="1">
      <alignment vertical="center"/>
      <protection hidden="1"/>
    </xf>
    <xf numFmtId="0" fontId="10" fillId="0" borderId="8" xfId="95" applyFont="1" applyBorder="1" applyAlignment="1" applyProtection="1">
      <alignment vertical="center"/>
      <protection hidden="1"/>
    </xf>
    <xf numFmtId="0" fontId="10" fillId="0" borderId="27" xfId="95" applyFont="1" applyBorder="1" applyAlignment="1" applyProtection="1">
      <alignment vertical="center"/>
      <protection hidden="1"/>
    </xf>
    <xf numFmtId="0" fontId="7" fillId="0" borderId="8" xfId="95" applyFont="1" applyBorder="1" applyAlignment="1" applyProtection="1">
      <alignment vertical="center"/>
      <protection hidden="1"/>
    </xf>
    <xf numFmtId="0" fontId="5" fillId="0" borderId="8" xfId="95" applyFont="1" applyBorder="1" applyAlignment="1" applyProtection="1">
      <alignment vertical="center"/>
      <protection hidden="1"/>
    </xf>
    <xf numFmtId="0" fontId="40" fillId="0" borderId="4" xfId="95" applyFont="1" applyBorder="1" applyAlignment="1" applyProtection="1">
      <alignment vertical="center"/>
      <protection hidden="1"/>
    </xf>
    <xf numFmtId="0" fontId="40" fillId="0" borderId="0" xfId="95" applyFont="1" applyAlignment="1" applyProtection="1">
      <alignment vertical="center"/>
      <protection hidden="1"/>
    </xf>
    <xf numFmtId="0" fontId="5" fillId="0" borderId="27" xfId="95" applyFont="1" applyBorder="1" applyAlignment="1" applyProtection="1">
      <alignment vertical="center"/>
      <protection hidden="1"/>
    </xf>
    <xf numFmtId="0" fontId="10" fillId="0" borderId="13" xfId="95" applyFont="1" applyBorder="1" applyAlignment="1" applyProtection="1">
      <alignment vertical="center"/>
      <protection hidden="1"/>
    </xf>
    <xf numFmtId="0" fontId="4" fillId="0" borderId="0" xfId="95" applyFont="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vertical="center"/>
      <protection hidden="1"/>
    </xf>
    <xf numFmtId="0" fontId="0" fillId="4" borderId="0" xfId="0" applyFill="1" applyProtection="1">
      <protection hidden="1"/>
    </xf>
    <xf numFmtId="0" fontId="6" fillId="4" borderId="0" xfId="0" applyFont="1" applyFill="1" applyAlignment="1" applyProtection="1">
      <alignment horizontal="center" vertical="center"/>
      <protection hidden="1"/>
    </xf>
    <xf numFmtId="0" fontId="6" fillId="4" borderId="0" xfId="0" applyFont="1" applyFill="1" applyAlignment="1" applyProtection="1">
      <alignment horizontal="center" vertical="top"/>
      <protection hidden="1"/>
    </xf>
    <xf numFmtId="0" fontId="6" fillId="4" borderId="0" xfId="0" applyFont="1" applyFill="1" applyAlignment="1" applyProtection="1">
      <alignment vertical="top"/>
      <protection hidden="1"/>
    </xf>
    <xf numFmtId="0" fontId="6" fillId="4" borderId="0" xfId="0" applyFont="1" applyFill="1" applyAlignment="1" applyProtection="1">
      <alignment vertical="center"/>
      <protection hidden="1"/>
    </xf>
    <xf numFmtId="0" fontId="6" fillId="4" borderId="32" xfId="0" applyFont="1" applyFill="1" applyBorder="1" applyAlignment="1" applyProtection="1">
      <alignment vertical="center"/>
      <protection hidden="1"/>
    </xf>
    <xf numFmtId="0" fontId="0" fillId="0" borderId="33" xfId="0"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vertical="center"/>
      <protection locked="0"/>
    </xf>
    <xf numFmtId="0" fontId="0" fillId="0" borderId="41" xfId="0" applyBorder="1" applyAlignment="1" applyProtection="1">
      <alignment horizontal="center" vertical="center"/>
      <protection locked="0"/>
    </xf>
    <xf numFmtId="175" fontId="9" fillId="0" borderId="0" xfId="82" quotePrefix="1" applyNumberFormat="1" applyFont="1" applyAlignment="1" applyProtection="1">
      <alignment horizontal="left" vertical="top" wrapText="1" indent="1"/>
      <protection hidden="1"/>
    </xf>
    <xf numFmtId="0" fontId="6" fillId="0" borderId="9" xfId="0" quotePrefix="1" applyFont="1" applyBorder="1" applyAlignment="1" applyProtection="1">
      <alignment horizontal="center" vertical="center"/>
      <protection hidden="1"/>
    </xf>
    <xf numFmtId="0" fontId="6" fillId="0" borderId="0" xfId="0" quotePrefix="1" applyFont="1" applyAlignment="1" applyProtection="1">
      <alignment horizontal="center" vertical="center"/>
      <protection hidden="1"/>
    </xf>
    <xf numFmtId="0" fontId="8" fillId="0" borderId="0" xfId="86" quotePrefix="1" applyFont="1" applyAlignment="1" applyProtection="1">
      <alignment horizontal="justify"/>
      <protection hidden="1"/>
    </xf>
    <xf numFmtId="0" fontId="29" fillId="0" borderId="9" xfId="0" applyFont="1" applyBorder="1" applyAlignment="1" applyProtection="1">
      <alignment horizontal="center" vertical="top"/>
      <protection hidden="1"/>
    </xf>
    <xf numFmtId="180" fontId="29" fillId="0" borderId="9" xfId="0" applyNumberFormat="1" applyFont="1" applyBorder="1" applyAlignment="1" applyProtection="1">
      <alignment horizontal="center" vertical="top"/>
      <protection hidden="1"/>
    </xf>
    <xf numFmtId="2" fontId="29" fillId="0" borderId="9" xfId="0" applyNumberFormat="1" applyFont="1" applyBorder="1" applyAlignment="1" applyProtection="1">
      <alignment horizontal="center" vertical="top"/>
      <protection hidden="1"/>
    </xf>
    <xf numFmtId="0" fontId="26" fillId="0" borderId="0" xfId="0" applyFont="1" applyAlignment="1" applyProtection="1">
      <alignment horizontal="center" vertical="top"/>
      <protection hidden="1"/>
    </xf>
    <xf numFmtId="0" fontId="0" fillId="0" borderId="9" xfId="0" applyBorder="1" applyAlignment="1" applyProtection="1">
      <alignment horizontal="center" vertical="top" wrapText="1"/>
      <protection hidden="1"/>
    </xf>
    <xf numFmtId="0" fontId="71" fillId="0" borderId="9" xfId="72" applyFont="1" applyBorder="1" applyAlignment="1">
      <alignment horizontal="center" vertical="top"/>
    </xf>
    <xf numFmtId="2" fontId="71" fillId="0" borderId="9" xfId="72" applyNumberFormat="1" applyFont="1" applyBorder="1" applyAlignment="1">
      <alignment horizontal="center" vertical="top"/>
    </xf>
    <xf numFmtId="0" fontId="30" fillId="0" borderId="9" xfId="92" applyNumberFormat="1" applyFont="1" applyFill="1" applyBorder="1" applyAlignment="1" applyProtection="1">
      <alignment vertical="center"/>
      <protection hidden="1"/>
    </xf>
    <xf numFmtId="4" fontId="25" fillId="0" borderId="0" xfId="90" applyNumberFormat="1" applyFont="1" applyFill="1" applyBorder="1" applyProtection="1">
      <alignment vertical="top"/>
      <protection hidden="1"/>
    </xf>
    <xf numFmtId="180" fontId="6" fillId="0" borderId="0" xfId="0" applyNumberFormat="1" applyFont="1" applyAlignment="1" applyProtection="1">
      <alignment horizontal="center" vertical="top"/>
      <protection hidden="1"/>
    </xf>
    <xf numFmtId="0" fontId="6" fillId="0" borderId="0" xfId="0" applyFont="1" applyAlignment="1" applyProtection="1">
      <alignment horizontal="justify" vertical="top"/>
      <protection hidden="1"/>
    </xf>
    <xf numFmtId="2" fontId="6" fillId="0" borderId="0" xfId="0" applyNumberFormat="1" applyFont="1" applyAlignment="1" applyProtection="1">
      <alignment horizontal="left" vertical="center"/>
      <protection hidden="1"/>
    </xf>
    <xf numFmtId="0" fontId="0" fillId="0" borderId="0" xfId="0" applyAlignment="1" applyProtection="1">
      <alignment horizontal="center" vertical="top"/>
      <protection hidden="1"/>
    </xf>
    <xf numFmtId="0" fontId="56" fillId="0" borderId="0" xfId="0" applyFont="1" applyAlignment="1" applyProtection="1">
      <alignment horizontal="center" vertical="center"/>
      <protection hidden="1"/>
    </xf>
    <xf numFmtId="0" fontId="58" fillId="0" borderId="0" xfId="0" applyFont="1" applyAlignment="1" applyProtection="1">
      <alignment vertical="center"/>
      <protection hidden="1"/>
    </xf>
    <xf numFmtId="0" fontId="58" fillId="0" borderId="0" xfId="0" applyFont="1" applyProtection="1">
      <protection hidden="1"/>
    </xf>
    <xf numFmtId="0" fontId="58" fillId="0" borderId="0" xfId="0" applyFont="1" applyAlignment="1" applyProtection="1">
      <alignment vertical="top"/>
      <protection hidden="1"/>
    </xf>
    <xf numFmtId="0" fontId="59" fillId="0" borderId="0" xfId="0" applyFont="1" applyAlignment="1" applyProtection="1">
      <alignment vertical="top"/>
      <protection hidden="1"/>
    </xf>
    <xf numFmtId="0" fontId="29" fillId="0" borderId="9" xfId="0" applyFont="1" applyBorder="1" applyAlignment="1" applyProtection="1">
      <alignment horizontal="center" vertical="center" wrapText="1"/>
      <protection hidden="1"/>
    </xf>
    <xf numFmtId="0" fontId="6" fillId="0" borderId="9" xfId="74" applyFont="1" applyBorder="1" applyAlignment="1">
      <alignment horizontal="center" vertical="center" wrapText="1"/>
    </xf>
    <xf numFmtId="180" fontId="6" fillId="0" borderId="9" xfId="74" applyNumberFormat="1" applyFont="1" applyBorder="1" applyAlignment="1">
      <alignment horizontal="center" vertical="center" wrapText="1"/>
    </xf>
    <xf numFmtId="2" fontId="6" fillId="0" borderId="9" xfId="74" applyNumberFormat="1"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56" fillId="0" borderId="0" xfId="0" applyFont="1" applyAlignment="1" applyProtection="1">
      <alignment horizontal="left" vertical="center"/>
      <protection hidden="1"/>
    </xf>
    <xf numFmtId="0" fontId="56" fillId="0" borderId="0" xfId="90" applyNumberFormat="1" applyFont="1" applyFill="1" applyBorder="1" applyAlignment="1" applyProtection="1">
      <alignment vertical="center"/>
      <protection hidden="1"/>
    </xf>
    <xf numFmtId="0" fontId="54" fillId="0" borderId="0" xfId="96" applyFont="1" applyAlignment="1" applyProtection="1">
      <alignment vertical="center"/>
      <protection hidden="1"/>
    </xf>
    <xf numFmtId="0" fontId="54" fillId="0" borderId="0" xfId="90" applyNumberFormat="1" applyFont="1" applyFill="1" applyBorder="1" applyAlignment="1" applyProtection="1">
      <alignment horizontal="left" vertical="center"/>
      <protection hidden="1"/>
    </xf>
    <xf numFmtId="0" fontId="54" fillId="0" borderId="0" xfId="96" applyFont="1" applyAlignment="1" applyProtection="1">
      <alignment horizontal="left" vertical="center" wrapText="1"/>
      <protection hidden="1"/>
    </xf>
    <xf numFmtId="0" fontId="56" fillId="0" borderId="0" xfId="96" applyFont="1" applyAlignment="1" applyProtection="1">
      <alignment vertical="center"/>
      <protection hidden="1"/>
    </xf>
    <xf numFmtId="0" fontId="56" fillId="0" borderId="0" xfId="90" applyNumberFormat="1" applyFont="1" applyFill="1" applyBorder="1" applyAlignment="1" applyProtection="1">
      <alignment horizontal="left" vertical="center" wrapText="1"/>
      <protection hidden="1"/>
    </xf>
    <xf numFmtId="0" fontId="54" fillId="0" borderId="9" xfId="0" applyFont="1" applyBorder="1" applyAlignment="1" applyProtection="1">
      <alignment horizontal="center" vertical="center" wrapText="1"/>
      <protection hidden="1"/>
    </xf>
    <xf numFmtId="0" fontId="56" fillId="0" borderId="9" xfId="0" applyFont="1" applyBorder="1" applyAlignment="1">
      <alignment horizontal="center" vertical="center" wrapText="1"/>
    </xf>
    <xf numFmtId="0" fontId="60" fillId="0" borderId="9" xfId="92" applyNumberFormat="1" applyFont="1" applyFill="1" applyBorder="1" applyAlignment="1" applyProtection="1">
      <alignment vertical="center"/>
      <protection hidden="1"/>
    </xf>
    <xf numFmtId="0" fontId="60" fillId="0" borderId="0" xfId="92" applyNumberFormat="1" applyFont="1" applyFill="1" applyBorder="1" applyAlignment="1" applyProtection="1">
      <alignment vertical="center"/>
      <protection hidden="1"/>
    </xf>
    <xf numFmtId="0" fontId="56" fillId="0" borderId="9" xfId="75" applyFont="1" applyBorder="1" applyAlignment="1">
      <alignment horizontal="center" vertical="center" wrapText="1"/>
    </xf>
    <xf numFmtId="0" fontId="56" fillId="0" borderId="0" xfId="90" applyNumberFormat="1" applyFont="1" applyFill="1" applyBorder="1" applyAlignment="1" applyProtection="1">
      <alignment horizontal="center" vertical="center"/>
      <protection hidden="1"/>
    </xf>
    <xf numFmtId="0" fontId="55" fillId="0" borderId="0" xfId="96" applyFont="1" applyAlignment="1" applyProtection="1">
      <alignment horizontal="center" vertical="center"/>
      <protection hidden="1"/>
    </xf>
    <xf numFmtId="0" fontId="54" fillId="0" borderId="0" xfId="96" applyFont="1" applyAlignment="1" applyProtection="1">
      <alignment horizontal="center" vertical="center"/>
      <protection hidden="1"/>
    </xf>
    <xf numFmtId="0" fontId="56" fillId="0" borderId="0" xfId="96" applyFont="1" applyAlignment="1" applyProtection="1">
      <alignment horizontal="center" vertical="center"/>
      <protection hidden="1"/>
    </xf>
    <xf numFmtId="0" fontId="56" fillId="0" borderId="0" xfId="90" applyNumberFormat="1" applyFont="1" applyFill="1" applyBorder="1" applyAlignment="1" applyProtection="1">
      <alignment horizontal="center" vertical="center" wrapText="1"/>
      <protection hidden="1"/>
    </xf>
    <xf numFmtId="0" fontId="55" fillId="0" borderId="9" xfId="0" applyFont="1" applyBorder="1" applyAlignment="1" applyProtection="1">
      <alignment horizontal="center" vertical="center"/>
      <protection hidden="1"/>
    </xf>
    <xf numFmtId="0" fontId="72" fillId="0" borderId="9" xfId="0" applyFont="1" applyBorder="1" applyAlignment="1">
      <alignment horizontal="center" vertical="center"/>
    </xf>
    <xf numFmtId="0" fontId="60" fillId="0" borderId="9" xfId="92" applyNumberFormat="1" applyFont="1" applyFill="1" applyBorder="1" applyAlignment="1" applyProtection="1">
      <alignment horizontal="center" vertical="center"/>
      <protection hidden="1"/>
    </xf>
    <xf numFmtId="0" fontId="60" fillId="0" borderId="0" xfId="92" applyNumberFormat="1" applyFont="1" applyFill="1" applyBorder="1" applyAlignment="1" applyProtection="1">
      <alignment horizontal="center" vertical="center"/>
      <protection hidden="1"/>
    </xf>
    <xf numFmtId="0" fontId="72" fillId="0" borderId="9" xfId="0" applyFont="1" applyBorder="1" applyAlignment="1">
      <alignment horizontal="center" vertical="center" wrapText="1"/>
    </xf>
    <xf numFmtId="0" fontId="70" fillId="0" borderId="9" xfId="0" applyFont="1" applyBorder="1" applyAlignment="1">
      <alignment horizontal="center" vertical="top" wrapText="1"/>
    </xf>
    <xf numFmtId="0" fontId="56" fillId="0" borderId="0" xfId="0" applyFont="1" applyAlignment="1" applyProtection="1">
      <alignment vertical="center"/>
      <protection hidden="1"/>
    </xf>
    <xf numFmtId="180" fontId="53" fillId="0" borderId="9" xfId="19" applyNumberFormat="1" applyFont="1" applyFill="1" applyBorder="1" applyAlignment="1" applyProtection="1">
      <alignment horizontal="center" vertical="top"/>
      <protection hidden="1"/>
    </xf>
    <xf numFmtId="2" fontId="53" fillId="0" borderId="9" xfId="19" applyNumberFormat="1" applyFont="1" applyFill="1" applyBorder="1" applyAlignment="1" applyProtection="1">
      <alignment horizontal="right" vertical="top"/>
      <protection hidden="1"/>
    </xf>
    <xf numFmtId="0" fontId="77" fillId="3" borderId="9" xfId="0" applyFont="1" applyFill="1" applyBorder="1" applyAlignment="1" applyProtection="1">
      <alignment horizontal="center" vertical="top" wrapText="1"/>
      <protection locked="0"/>
    </xf>
    <xf numFmtId="0" fontId="72" fillId="3" borderId="9" xfId="0" applyFont="1" applyFill="1" applyBorder="1" applyAlignment="1" applyProtection="1">
      <alignment horizontal="center" vertical="top" wrapText="1"/>
      <protection locked="0"/>
    </xf>
    <xf numFmtId="4" fontId="72" fillId="3" borderId="9" xfId="94" applyNumberFormat="1" applyFont="1" applyFill="1" applyBorder="1" applyAlignment="1" applyProtection="1">
      <alignment horizontal="center" vertical="top"/>
      <protection locked="0"/>
    </xf>
    <xf numFmtId="180" fontId="72" fillId="0" borderId="9" xfId="0" applyNumberFormat="1" applyFont="1" applyBorder="1" applyAlignment="1" applyProtection="1">
      <alignment horizontal="center" vertical="top"/>
      <protection hidden="1"/>
    </xf>
    <xf numFmtId="2" fontId="70" fillId="0" borderId="9" xfId="74" applyNumberFormat="1" applyFont="1" applyBorder="1" applyAlignment="1" applyProtection="1">
      <alignment horizontal="right" vertical="top" wrapText="1"/>
      <protection hidden="1"/>
    </xf>
    <xf numFmtId="0" fontId="6" fillId="0" borderId="10" xfId="0" applyFont="1" applyBorder="1" applyAlignment="1" applyProtection="1">
      <alignment horizontal="center" vertical="center" wrapText="1"/>
      <protection hidden="1"/>
    </xf>
    <xf numFmtId="0" fontId="29" fillId="0" borderId="10" xfId="0" applyFont="1" applyBorder="1" applyAlignment="1" applyProtection="1">
      <alignment horizontal="center" vertical="top"/>
      <protection hidden="1"/>
    </xf>
    <xf numFmtId="0" fontId="56" fillId="0" borderId="9" xfId="0" applyFont="1" applyBorder="1" applyAlignment="1">
      <alignment horizontal="left" vertical="top" wrapText="1"/>
    </xf>
    <xf numFmtId="0" fontId="54" fillId="0" borderId="0" xfId="0" applyFont="1" applyAlignment="1" applyProtection="1">
      <alignment horizontal="left" vertical="center"/>
      <protection hidden="1"/>
    </xf>
    <xf numFmtId="0" fontId="0" fillId="0" borderId="0" xfId="90" applyNumberFormat="1" applyFont="1" applyFill="1" applyBorder="1" applyAlignment="1" applyProtection="1">
      <alignment horizontal="left" vertical="center"/>
      <protection hidden="1"/>
    </xf>
    <xf numFmtId="0" fontId="0" fillId="12" borderId="0" xfId="0" applyFill="1" applyAlignment="1" applyProtection="1">
      <alignment vertical="center"/>
      <protection hidden="1"/>
    </xf>
    <xf numFmtId="0" fontId="0" fillId="12" borderId="0" xfId="0" applyFill="1" applyProtection="1">
      <protection hidden="1"/>
    </xf>
    <xf numFmtId="0" fontId="71" fillId="12" borderId="9" xfId="72" applyFont="1" applyFill="1" applyBorder="1" applyAlignment="1">
      <alignment horizontal="center" vertical="top"/>
    </xf>
    <xf numFmtId="2" fontId="71" fillId="12" borderId="9" xfId="72" applyNumberFormat="1" applyFont="1" applyFill="1" applyBorder="1" applyAlignment="1">
      <alignment horizontal="center" vertical="top"/>
    </xf>
    <xf numFmtId="0" fontId="76" fillId="0" borderId="0" xfId="0" applyFont="1" applyAlignment="1" applyProtection="1">
      <alignment vertical="center"/>
      <protection hidden="1"/>
    </xf>
    <xf numFmtId="0" fontId="76" fillId="0" borderId="0" xfId="0" applyFont="1" applyProtection="1">
      <protection hidden="1"/>
    </xf>
    <xf numFmtId="170" fontId="56" fillId="0" borderId="9" xfId="0" applyNumberFormat="1" applyFont="1" applyBorder="1" applyAlignment="1">
      <alignment horizontal="center" vertical="center" wrapText="1"/>
    </xf>
    <xf numFmtId="170" fontId="72" fillId="0" borderId="9" xfId="0" applyNumberFormat="1" applyFont="1" applyBorder="1" applyAlignment="1">
      <alignment horizontal="center" vertical="center" wrapText="1"/>
    </xf>
    <xf numFmtId="0" fontId="56" fillId="0" borderId="9" xfId="0" applyFont="1" applyBorder="1" applyAlignment="1" applyProtection="1">
      <alignment horizontal="center" vertical="top" wrapText="1"/>
      <protection hidden="1"/>
    </xf>
    <xf numFmtId="0" fontId="56" fillId="0" borderId="0" xfId="0" applyFont="1" applyProtection="1">
      <protection hidden="1"/>
    </xf>
    <xf numFmtId="0" fontId="72" fillId="0" borderId="9" xfId="72" applyFont="1" applyBorder="1" applyAlignment="1">
      <alignment horizontal="center" vertical="top"/>
    </xf>
    <xf numFmtId="2" fontId="72" fillId="0" borderId="9" xfId="72" applyNumberFormat="1" applyFont="1" applyBorder="1" applyAlignment="1">
      <alignment horizontal="center" vertical="top"/>
    </xf>
    <xf numFmtId="0" fontId="56" fillId="11" borderId="9" xfId="57" applyFont="1" applyFill="1" applyBorder="1" applyAlignment="1">
      <alignment vertical="top" wrapText="1"/>
    </xf>
    <xf numFmtId="0" fontId="54" fillId="0" borderId="9" xfId="0" applyFont="1" applyBorder="1" applyAlignment="1" applyProtection="1">
      <alignment horizontal="center" vertical="center"/>
      <protection hidden="1"/>
    </xf>
    <xf numFmtId="0" fontId="54" fillId="0" borderId="10" xfId="0" applyFont="1" applyBorder="1" applyAlignment="1" applyProtection="1">
      <alignment horizontal="center" vertical="center" wrapText="1"/>
      <protection hidden="1"/>
    </xf>
    <xf numFmtId="0" fontId="54" fillId="0" borderId="9" xfId="74" applyFont="1" applyBorder="1" applyAlignment="1">
      <alignment horizontal="center" vertical="center" wrapText="1"/>
    </xf>
    <xf numFmtId="180" fontId="54" fillId="0" borderId="9" xfId="74" applyNumberFormat="1" applyFont="1" applyBorder="1" applyAlignment="1">
      <alignment horizontal="center" vertical="center" wrapText="1"/>
    </xf>
    <xf numFmtId="2" fontId="54" fillId="0" borderId="9" xfId="74" applyNumberFormat="1" applyFont="1" applyBorder="1" applyAlignment="1" applyProtection="1">
      <alignment horizontal="center" vertical="center" wrapText="1"/>
      <protection hidden="1"/>
    </xf>
    <xf numFmtId="0" fontId="54" fillId="0" borderId="9" xfId="0" applyFont="1" applyBorder="1" applyAlignment="1" applyProtection="1">
      <alignment horizontal="center" vertical="top"/>
      <protection hidden="1"/>
    </xf>
    <xf numFmtId="0" fontId="54" fillId="0" borderId="10" xfId="0" applyFont="1" applyBorder="1" applyAlignment="1" applyProtection="1">
      <alignment horizontal="center" vertical="top"/>
      <protection hidden="1"/>
    </xf>
    <xf numFmtId="180" fontId="54" fillId="0" borderId="9" xfId="0" applyNumberFormat="1" applyFont="1" applyBorder="1" applyAlignment="1" applyProtection="1">
      <alignment horizontal="center" vertical="top"/>
      <protection hidden="1"/>
    </xf>
    <xf numFmtId="2" fontId="54" fillId="0" borderId="9" xfId="0" applyNumberFormat="1" applyFont="1" applyBorder="1" applyAlignment="1" applyProtection="1">
      <alignment horizontal="center" vertical="top"/>
      <protection hidden="1"/>
    </xf>
    <xf numFmtId="0" fontId="56" fillId="11" borderId="9" xfId="70" applyFont="1" applyFill="1" applyBorder="1" applyAlignment="1">
      <alignment horizontal="justify" vertical="center" wrapText="1"/>
    </xf>
    <xf numFmtId="0" fontId="56" fillId="0" borderId="9" xfId="92" applyNumberFormat="1" applyFont="1" applyFill="1" applyBorder="1" applyAlignment="1" applyProtection="1">
      <alignment horizontal="center" vertical="center"/>
      <protection hidden="1"/>
    </xf>
    <xf numFmtId="0" fontId="56" fillId="0" borderId="9" xfId="92" applyNumberFormat="1" applyFont="1" applyFill="1" applyBorder="1" applyAlignment="1" applyProtection="1">
      <alignment vertical="center"/>
      <protection hidden="1"/>
    </xf>
    <xf numFmtId="0" fontId="56" fillId="11" borderId="9" xfId="70" applyFont="1" applyFill="1" applyBorder="1" applyAlignment="1">
      <alignment horizontal="justify" vertical="top" wrapText="1"/>
    </xf>
    <xf numFmtId="180" fontId="54" fillId="0" borderId="9" xfId="19" applyNumberFormat="1" applyFont="1" applyFill="1" applyBorder="1" applyAlignment="1" applyProtection="1">
      <alignment horizontal="center" vertical="top"/>
      <protection hidden="1"/>
    </xf>
    <xf numFmtId="2" fontId="6" fillId="0" borderId="9" xfId="95" applyNumberFormat="1" applyFont="1" applyBorder="1" applyAlignment="1" applyProtection="1">
      <alignment horizontal="right" vertical="center"/>
      <protection hidden="1"/>
    </xf>
    <xf numFmtId="164" fontId="6" fillId="0" borderId="9" xfId="9" applyFont="1" applyFill="1" applyBorder="1" applyAlignment="1" applyProtection="1">
      <alignment horizontal="right" vertical="center"/>
      <protection hidden="1"/>
    </xf>
    <xf numFmtId="0" fontId="0" fillId="0" borderId="0" xfId="0" applyAlignment="1" applyProtection="1">
      <alignment vertical="center"/>
      <protection hidden="1"/>
    </xf>
    <xf numFmtId="0" fontId="35" fillId="0" borderId="9" xfId="0" applyFont="1" applyBorder="1" applyAlignment="1" applyProtection="1">
      <alignment horizontal="center" vertical="center"/>
      <protection hidden="1"/>
    </xf>
    <xf numFmtId="0" fontId="78" fillId="0" borderId="9" xfId="0" applyFont="1" applyBorder="1" applyAlignment="1" applyProtection="1">
      <alignment horizontal="center" vertical="center" wrapText="1"/>
      <protection hidden="1"/>
    </xf>
    <xf numFmtId="0" fontId="35" fillId="0" borderId="9" xfId="74" applyFont="1" applyBorder="1" applyAlignment="1">
      <alignment horizontal="center" vertical="center" wrapText="1"/>
    </xf>
    <xf numFmtId="180" fontId="35" fillId="0" borderId="9" xfId="74" applyNumberFormat="1" applyFont="1" applyBorder="1" applyAlignment="1">
      <alignment horizontal="center" vertical="center" wrapText="1"/>
    </xf>
    <xf numFmtId="2" fontId="35" fillId="0" borderId="9" xfId="74" applyNumberFormat="1" applyFont="1" applyBorder="1" applyAlignment="1" applyProtection="1">
      <alignment horizontal="center" vertical="center" wrapText="1"/>
      <protection hidden="1"/>
    </xf>
    <xf numFmtId="0" fontId="54" fillId="0" borderId="9" xfId="0" applyFont="1" applyBorder="1" applyAlignment="1">
      <alignment horizontal="left" vertical="top" wrapText="1"/>
    </xf>
    <xf numFmtId="181" fontId="56" fillId="0" borderId="9" xfId="0" applyNumberFormat="1" applyFont="1" applyBorder="1" applyAlignment="1">
      <alignment horizontal="justify" vertical="top" wrapText="1"/>
    </xf>
    <xf numFmtId="181" fontId="56" fillId="0" borderId="9" xfId="0" applyNumberFormat="1" applyFont="1" applyBorder="1" applyAlignment="1">
      <alignment horizontal="left" vertical="top" wrapText="1"/>
    </xf>
    <xf numFmtId="0" fontId="56" fillId="0" borderId="9" xfId="58" applyFont="1" applyBorder="1" applyAlignment="1">
      <alignment horizontal="left" vertical="top" wrapText="1"/>
    </xf>
    <xf numFmtId="2" fontId="56" fillId="0" borderId="9" xfId="50" applyNumberFormat="1" applyFont="1" applyBorder="1" applyAlignment="1">
      <alignment horizontal="left" vertical="top" wrapText="1"/>
    </xf>
    <xf numFmtId="0" fontId="56" fillId="0" borderId="9" xfId="0" applyFont="1" applyBorder="1" applyAlignment="1">
      <alignment vertical="top" wrapText="1"/>
    </xf>
    <xf numFmtId="2" fontId="56" fillId="0" borderId="9" xfId="0" applyNumberFormat="1" applyFont="1" applyBorder="1" applyAlignment="1">
      <alignment horizontal="left" vertical="top" wrapText="1"/>
    </xf>
    <xf numFmtId="0" fontId="56" fillId="0" borderId="9" xfId="50" applyFont="1" applyBorder="1" applyAlignment="1">
      <alignment horizontal="left" vertical="top" wrapText="1"/>
    </xf>
    <xf numFmtId="0" fontId="54" fillId="11" borderId="9" xfId="70" applyFont="1" applyFill="1" applyBorder="1" applyAlignment="1">
      <alignment horizontal="justify" vertical="center" wrapText="1"/>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0" fontId="54" fillId="0" borderId="9" xfId="0" applyFont="1" applyFill="1" applyBorder="1" applyAlignment="1">
      <alignment horizontal="left" vertical="top" wrapText="1"/>
    </xf>
    <xf numFmtId="0" fontId="72" fillId="14" borderId="9" xfId="0" applyFont="1" applyFill="1" applyBorder="1" applyAlignment="1">
      <alignment horizontal="center" vertical="center"/>
    </xf>
    <xf numFmtId="0" fontId="56" fillId="14" borderId="9" xfId="0" applyFont="1" applyFill="1" applyBorder="1" applyAlignment="1" applyProtection="1">
      <alignment horizontal="center" vertical="top" wrapText="1"/>
      <protection hidden="1"/>
    </xf>
    <xf numFmtId="0" fontId="56" fillId="14" borderId="9" xfId="75" applyFont="1" applyFill="1" applyBorder="1" applyAlignment="1">
      <alignment horizontal="center" vertical="center" wrapText="1"/>
    </xf>
    <xf numFmtId="0" fontId="56" fillId="14" borderId="9" xfId="57" applyFont="1" applyFill="1" applyBorder="1" applyAlignment="1">
      <alignment vertical="top" wrapText="1"/>
    </xf>
    <xf numFmtId="0" fontId="54" fillId="14" borderId="10" xfId="0" applyFont="1" applyFill="1" applyBorder="1" applyAlignment="1" applyProtection="1">
      <alignment horizontal="left" vertical="top"/>
      <protection hidden="1"/>
    </xf>
    <xf numFmtId="0" fontId="56" fillId="14" borderId="9" xfId="70" applyFont="1" applyFill="1" applyBorder="1" applyAlignment="1">
      <alignment horizontal="justify" vertical="top" wrapText="1"/>
    </xf>
    <xf numFmtId="0" fontId="70" fillId="14" borderId="9" xfId="0" applyFont="1" applyFill="1" applyBorder="1" applyAlignment="1">
      <alignment horizontal="left" vertical="center"/>
    </xf>
    <xf numFmtId="0" fontId="70" fillId="14" borderId="9" xfId="0" applyFont="1" applyFill="1" applyBorder="1" applyAlignment="1">
      <alignment horizontal="left" vertical="center" wrapText="1"/>
    </xf>
    <xf numFmtId="0" fontId="54" fillId="14" borderId="9" xfId="0" applyFont="1" applyFill="1" applyBorder="1" applyAlignment="1">
      <alignment horizontal="left" vertical="top" wrapText="1"/>
    </xf>
    <xf numFmtId="0" fontId="54" fillId="14" borderId="9" xfId="70" applyFont="1" applyFill="1" applyBorder="1" applyAlignment="1">
      <alignment horizontal="justify" vertical="center" wrapText="1"/>
    </xf>
    <xf numFmtId="0" fontId="54" fillId="14" borderId="9" xfId="57" applyFont="1" applyFill="1" applyBorder="1" applyAlignment="1">
      <alignment horizontal="justify" vertical="top" wrapText="1"/>
    </xf>
    <xf numFmtId="0" fontId="0" fillId="0" borderId="4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6" fillId="4" borderId="10"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13" fillId="9" borderId="0" xfId="0" applyFont="1" applyFill="1" applyAlignment="1" applyProtection="1">
      <alignment horizontal="center" vertical="center"/>
      <protection hidden="1"/>
    </xf>
    <xf numFmtId="0" fontId="6" fillId="4" borderId="0" xfId="0" applyFont="1" applyFill="1" applyAlignment="1" applyProtection="1">
      <alignment horizontal="center" vertical="center"/>
      <protection hidden="1"/>
    </xf>
    <xf numFmtId="0" fontId="9" fillId="0" borderId="42" xfId="95" applyFont="1" applyBorder="1" applyAlignment="1" applyProtection="1">
      <alignment horizontal="justify" vertical="top" wrapText="1"/>
      <protection locked="0"/>
    </xf>
    <xf numFmtId="0" fontId="9" fillId="0" borderId="16" xfId="95" applyFont="1" applyBorder="1" applyAlignment="1" applyProtection="1">
      <alignment horizontal="justify" vertical="top" wrapText="1"/>
      <protection locked="0"/>
    </xf>
    <xf numFmtId="0" fontId="9" fillId="0" borderId="43" xfId="95" applyFont="1" applyBorder="1" applyAlignment="1" applyProtection="1">
      <alignment horizontal="justify" vertical="top" wrapText="1"/>
      <protection locked="0"/>
    </xf>
    <xf numFmtId="0" fontId="9" fillId="0" borderId="42"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39" fillId="0" borderId="26" xfId="95" applyFont="1" applyBorder="1" applyAlignment="1" applyProtection="1">
      <alignment horizontal="right" vertical="center"/>
      <protection hidden="1"/>
    </xf>
    <xf numFmtId="0" fontId="39" fillId="0" borderId="15" xfId="95" applyFont="1" applyBorder="1" applyAlignment="1" applyProtection="1">
      <alignment horizontal="right" vertical="center"/>
      <protection hidden="1"/>
    </xf>
    <xf numFmtId="0" fontId="9" fillId="7" borderId="10" xfId="95" applyFont="1" applyFill="1" applyBorder="1" applyAlignment="1" applyProtection="1">
      <alignment horizontal="center" vertical="center"/>
      <protection hidden="1"/>
    </xf>
    <xf numFmtId="0" fontId="9" fillId="7" borderId="3" xfId="95" applyFont="1" applyFill="1" applyBorder="1" applyAlignment="1" applyProtection="1">
      <alignment horizontal="center" vertical="center"/>
      <protection hidden="1"/>
    </xf>
    <xf numFmtId="0" fontId="9" fillId="7" borderId="11" xfId="95" applyFont="1" applyFill="1" applyBorder="1" applyAlignment="1" applyProtection="1">
      <alignment horizontal="center" vertical="center"/>
      <protection hidden="1"/>
    </xf>
    <xf numFmtId="0" fontId="34" fillId="0" borderId="4" xfId="95" applyFont="1" applyBorder="1" applyAlignment="1" applyProtection="1">
      <alignment horizontal="center" vertical="center" wrapText="1"/>
      <protection hidden="1"/>
    </xf>
    <xf numFmtId="0" fontId="34" fillId="0" borderId="0" xfId="95" applyFont="1" applyAlignment="1" applyProtection="1">
      <alignment horizontal="center" vertical="center" wrapText="1"/>
      <protection hidden="1"/>
    </xf>
    <xf numFmtId="0" fontId="34" fillId="0" borderId="8" xfId="95" applyFont="1" applyBorder="1" applyAlignment="1" applyProtection="1">
      <alignment horizontal="center" vertical="center" wrapText="1"/>
      <protection hidden="1"/>
    </xf>
    <xf numFmtId="0" fontId="36" fillId="0" borderId="4" xfId="95" applyFont="1" applyBorder="1" applyAlignment="1" applyProtection="1">
      <alignment horizontal="center" vertical="center"/>
      <protection hidden="1"/>
    </xf>
    <xf numFmtId="0" fontId="36" fillId="0" borderId="0" xfId="95" applyFont="1" applyAlignment="1" applyProtection="1">
      <alignment horizontal="center" vertical="center"/>
      <protection hidden="1"/>
    </xf>
    <xf numFmtId="0" fontId="36" fillId="0" borderId="8" xfId="95" applyFont="1" applyBorder="1" applyAlignment="1" applyProtection="1">
      <alignment horizontal="center" vertical="center"/>
      <protection hidden="1"/>
    </xf>
    <xf numFmtId="0" fontId="37" fillId="0" borderId="16" xfId="95" applyFont="1" applyBorder="1" applyAlignment="1" applyProtection="1">
      <alignment horizontal="justify" vertical="center"/>
      <protection hidden="1"/>
    </xf>
    <xf numFmtId="0" fontId="37" fillId="0" borderId="20" xfId="95" applyFont="1" applyBorder="1" applyAlignment="1" applyProtection="1">
      <alignment horizontal="justify" vertical="center"/>
      <protection hidden="1"/>
    </xf>
    <xf numFmtId="0" fontId="3" fillId="0" borderId="4" xfId="95" applyBorder="1"/>
    <xf numFmtId="0" fontId="3" fillId="0" borderId="0" xfId="95"/>
    <xf numFmtId="0" fontId="3" fillId="0" borderId="8" xfId="95" applyBorder="1"/>
    <xf numFmtId="0" fontId="38" fillId="0" borderId="4" xfId="95" applyFont="1" applyBorder="1" applyAlignment="1" applyProtection="1">
      <alignment horizontal="right" vertical="center"/>
      <protection hidden="1"/>
    </xf>
    <xf numFmtId="0" fontId="38" fillId="0" borderId="0" xfId="95" applyFont="1" applyAlignment="1" applyProtection="1">
      <alignment horizontal="right" vertical="center"/>
      <protection hidden="1"/>
    </xf>
    <xf numFmtId="0" fontId="39" fillId="0" borderId="4" xfId="95" applyFont="1" applyBorder="1" applyAlignment="1" applyProtection="1">
      <alignment horizontal="right" vertical="center"/>
      <protection hidden="1"/>
    </xf>
    <xf numFmtId="0" fontId="39" fillId="0" borderId="0" xfId="95" applyFont="1" applyAlignment="1" applyProtection="1">
      <alignment horizontal="right" vertical="center"/>
      <protection hidden="1"/>
    </xf>
    <xf numFmtId="0" fontId="34" fillId="0" borderId="0" xfId="82" applyFont="1" applyAlignment="1" applyProtection="1">
      <alignment horizontal="left" vertical="top"/>
      <protection hidden="1"/>
    </xf>
    <xf numFmtId="0" fontId="35" fillId="0" borderId="0" xfId="0" applyFont="1" applyAlignment="1" applyProtection="1">
      <alignment horizontal="center" vertical="top"/>
      <protection hidden="1"/>
    </xf>
    <xf numFmtId="0" fontId="35" fillId="0" borderId="45" xfId="0" applyFont="1" applyBorder="1" applyAlignment="1" applyProtection="1">
      <alignment horizontal="center" vertical="top"/>
      <protection hidden="1"/>
    </xf>
    <xf numFmtId="0" fontId="34" fillId="0" borderId="16" xfId="0" applyFont="1" applyBorder="1" applyAlignment="1" applyProtection="1">
      <alignment horizontal="center" vertical="center"/>
      <protection hidden="1"/>
    </xf>
    <xf numFmtId="0" fontId="13" fillId="9" borderId="0" xfId="0" applyFont="1" applyFill="1" applyAlignment="1" applyProtection="1">
      <alignment horizontal="center" vertical="top" wrapText="1"/>
      <protection hidden="1"/>
    </xf>
    <xf numFmtId="0" fontId="34" fillId="0" borderId="0" xfId="74" applyFont="1" applyAlignment="1" applyProtection="1">
      <alignment horizontal="left" vertical="top"/>
      <protection hidden="1"/>
    </xf>
    <xf numFmtId="0" fontId="32" fillId="0" borderId="15" xfId="88" applyFont="1" applyBorder="1" applyAlignment="1" applyProtection="1">
      <alignment horizontal="center" vertical="center" wrapText="1"/>
      <protection hidden="1"/>
    </xf>
    <xf numFmtId="0" fontId="6" fillId="0" borderId="3" xfId="88" applyFont="1" applyBorder="1" applyAlignment="1" applyProtection="1">
      <alignment horizontal="center" vertical="center"/>
      <protection hidden="1"/>
    </xf>
    <xf numFmtId="0" fontId="26" fillId="9" borderId="0" xfId="88" applyFont="1" applyFill="1" applyAlignment="1" applyProtection="1">
      <alignment horizontal="center" vertical="center"/>
      <protection hidden="1"/>
    </xf>
    <xf numFmtId="0" fontId="0" fillId="0" borderId="28" xfId="88" applyFont="1" applyBorder="1" applyAlignment="1" applyProtection="1">
      <alignment horizontal="left" vertical="center" wrapText="1"/>
      <protection hidden="1"/>
    </xf>
    <xf numFmtId="0" fontId="0" fillId="0" borderId="29" xfId="88" applyFont="1" applyBorder="1" applyAlignment="1" applyProtection="1">
      <alignment horizontal="left" vertical="center" wrapText="1"/>
      <protection hidden="1"/>
    </xf>
    <xf numFmtId="0" fontId="0" fillId="0" borderId="0" xfId="0" applyAlignment="1" applyProtection="1">
      <alignment horizontal="justify" vertical="center" wrapText="1"/>
      <protection hidden="1"/>
    </xf>
    <xf numFmtId="0" fontId="0" fillId="0" borderId="0" xfId="0" applyAlignment="1" applyProtection="1">
      <alignment horizontal="left" vertical="center"/>
      <protection hidden="1"/>
    </xf>
    <xf numFmtId="0" fontId="6" fillId="0" borderId="0" xfId="0" applyFont="1" applyAlignment="1" applyProtection="1">
      <alignment horizontal="left" vertical="center"/>
      <protection hidden="1"/>
    </xf>
    <xf numFmtId="0" fontId="31" fillId="0" borderId="0" xfId="0" applyFont="1" applyAlignment="1" applyProtection="1">
      <alignment horizontal="justify" vertical="center" wrapText="1"/>
      <protection hidden="1"/>
    </xf>
    <xf numFmtId="0" fontId="6" fillId="0" borderId="9" xfId="100" applyFont="1" applyFill="1" applyBorder="1" applyAlignment="1" applyProtection="1">
      <alignment horizontal="left" vertical="center" wrapText="1"/>
      <protection hidden="1"/>
    </xf>
    <xf numFmtId="0" fontId="6" fillId="0" borderId="9" xfId="100" applyNumberFormat="1" applyFont="1" applyFill="1" applyBorder="1" applyAlignment="1" applyProtection="1">
      <alignment horizontal="left" vertical="center"/>
      <protection hidden="1"/>
    </xf>
    <xf numFmtId="0" fontId="6" fillId="0" borderId="9" xfId="100" applyNumberFormat="1" applyFont="1" applyFill="1" applyBorder="1" applyAlignment="1" applyProtection="1">
      <alignment horizontal="left" vertical="center" wrapText="1"/>
      <protection hidden="1"/>
    </xf>
    <xf numFmtId="0" fontId="6" fillId="0" borderId="0" xfId="96"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26" fillId="9" borderId="0" xfId="0" applyFont="1" applyFill="1" applyAlignment="1" applyProtection="1">
      <alignment horizontal="center"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protection hidden="1"/>
    </xf>
    <xf numFmtId="2" fontId="57" fillId="0" borderId="15" xfId="0" applyNumberFormat="1" applyFont="1" applyBorder="1" applyAlignment="1" applyProtection="1">
      <alignment horizontal="center" vertical="center"/>
      <protection hidden="1"/>
    </xf>
    <xf numFmtId="0" fontId="68" fillId="13" borderId="10" xfId="100" applyFont="1" applyFill="1" applyBorder="1" applyAlignment="1" applyProtection="1">
      <alignment horizontal="center" vertical="center" wrapText="1"/>
      <protection hidden="1"/>
    </xf>
    <xf numFmtId="0" fontId="68" fillId="13" borderId="3" xfId="100" applyFont="1" applyFill="1" applyBorder="1" applyAlignment="1" applyProtection="1">
      <alignment horizontal="center" vertical="center" wrapText="1"/>
      <protection hidden="1"/>
    </xf>
    <xf numFmtId="0" fontId="68" fillId="13" borderId="11" xfId="100" applyFont="1" applyFill="1" applyBorder="1" applyAlignment="1" applyProtection="1">
      <alignment horizontal="center" vertical="center" wrapText="1"/>
      <protection hidden="1"/>
    </xf>
    <xf numFmtId="0" fontId="82" fillId="0" borderId="0" xfId="0" applyFont="1" applyAlignment="1" applyProtection="1">
      <alignment horizontal="center" vertical="center" wrapText="1"/>
      <protection hidden="1"/>
    </xf>
    <xf numFmtId="0" fontId="82" fillId="0" borderId="0" xfId="0" applyFont="1" applyAlignment="1" applyProtection="1">
      <alignment horizontal="left" vertical="top" wrapText="1"/>
      <protection hidden="1"/>
    </xf>
    <xf numFmtId="180" fontId="82" fillId="0" borderId="0" xfId="0" applyNumberFormat="1" applyFont="1" applyAlignment="1" applyProtection="1">
      <alignment horizontal="left" vertical="top" wrapText="1"/>
      <protection hidden="1"/>
    </xf>
    <xf numFmtId="0" fontId="74" fillId="10" borderId="9" xfId="96" applyFont="1" applyFill="1" applyBorder="1" applyAlignment="1" applyProtection="1">
      <alignment horizontal="left" vertical="center"/>
      <protection hidden="1"/>
    </xf>
    <xf numFmtId="2" fontId="54" fillId="0" borderId="15" xfId="0" applyNumberFormat="1" applyFont="1" applyBorder="1" applyAlignment="1" applyProtection="1">
      <alignment horizontal="center" vertical="center"/>
      <protection hidden="1"/>
    </xf>
    <xf numFmtId="0" fontId="83" fillId="0" borderId="0" xfId="0" applyFont="1" applyAlignment="1" applyProtection="1">
      <alignment horizontal="center" vertical="center" wrapText="1"/>
      <protection hidden="1"/>
    </xf>
    <xf numFmtId="0" fontId="64" fillId="0" borderId="15" xfId="0" applyFont="1" applyBorder="1" applyAlignment="1" applyProtection="1">
      <alignment horizontal="left" vertical="center"/>
      <protection hidden="1"/>
    </xf>
    <xf numFmtId="0" fontId="84" fillId="0" borderId="0" xfId="0" applyFont="1" applyAlignment="1" applyProtection="1">
      <alignment horizontal="center" vertical="center" wrapText="1"/>
      <protection hidden="1"/>
    </xf>
    <xf numFmtId="0" fontId="84" fillId="0" borderId="0" xfId="0" applyFont="1" applyAlignment="1" applyProtection="1">
      <alignment horizontal="left" vertical="top" wrapText="1"/>
      <protection hidden="1"/>
    </xf>
    <xf numFmtId="180" fontId="84" fillId="0" borderId="0" xfId="0" applyNumberFormat="1" applyFont="1" applyAlignment="1" applyProtection="1">
      <alignment horizontal="left" vertical="top" wrapText="1"/>
      <protection hidden="1"/>
    </xf>
    <xf numFmtId="0" fontId="53" fillId="0" borderId="0" xfId="0" applyFont="1" applyAlignment="1" applyProtection="1">
      <alignment horizontal="center" vertical="center" wrapText="1"/>
      <protection hidden="1"/>
    </xf>
    <xf numFmtId="0" fontId="73" fillId="0" borderId="0" xfId="0" applyFont="1" applyAlignment="1" applyProtection="1">
      <alignment horizontal="center" vertical="center" wrapText="1"/>
      <protection hidden="1"/>
    </xf>
    <xf numFmtId="0" fontId="73" fillId="0" borderId="0" xfId="0" applyFont="1" applyAlignment="1" applyProtection="1">
      <alignment horizontal="left" vertical="top" wrapText="1"/>
      <protection hidden="1"/>
    </xf>
    <xf numFmtId="180" fontId="73" fillId="0" borderId="0" xfId="0" applyNumberFormat="1" applyFont="1" applyAlignment="1" applyProtection="1">
      <alignment horizontal="left" vertical="top" wrapText="1"/>
      <protection hidden="1"/>
    </xf>
    <xf numFmtId="0" fontId="54" fillId="13" borderId="10" xfId="100" applyFont="1" applyFill="1" applyBorder="1" applyAlignment="1" applyProtection="1">
      <alignment horizontal="center" vertical="center" wrapText="1"/>
      <protection hidden="1"/>
    </xf>
    <xf numFmtId="0" fontId="54" fillId="13" borderId="3" xfId="100" applyFont="1" applyFill="1" applyBorder="1" applyAlignment="1" applyProtection="1">
      <alignment horizontal="center" vertical="center" wrapText="1"/>
      <protection hidden="1"/>
    </xf>
    <xf numFmtId="0" fontId="54" fillId="13" borderId="11" xfId="100" applyFont="1" applyFill="1" applyBorder="1" applyAlignment="1" applyProtection="1">
      <alignment horizontal="center" vertical="center" wrapText="1"/>
      <protection hidden="1"/>
    </xf>
    <xf numFmtId="2" fontId="57" fillId="0" borderId="15" xfId="0" applyNumberFormat="1" applyFont="1" applyBorder="1" applyAlignment="1" applyProtection="1">
      <alignment horizontal="center" vertical="center" wrapText="1"/>
      <protection hidden="1"/>
    </xf>
    <xf numFmtId="0" fontId="56" fillId="0" borderId="5" xfId="75" applyFont="1" applyBorder="1" applyAlignment="1">
      <alignment horizontal="center" vertical="center" wrapText="1"/>
    </xf>
    <xf numFmtId="0" fontId="56" fillId="0" borderId="6" xfId="75" applyFont="1" applyBorder="1" applyAlignment="1">
      <alignment horizontal="center" vertical="center" wrapText="1"/>
    </xf>
    <xf numFmtId="0" fontId="56" fillId="0" borderId="7" xfId="75" applyFont="1" applyBorder="1" applyAlignment="1">
      <alignment horizontal="center" vertical="center" wrapText="1"/>
    </xf>
    <xf numFmtId="0" fontId="0" fillId="0" borderId="0" xfId="95" applyFont="1" applyAlignment="1" applyProtection="1">
      <alignment horizontal="justify" vertical="center" wrapText="1"/>
      <protection hidden="1"/>
    </xf>
    <xf numFmtId="0" fontId="6" fillId="6" borderId="10" xfId="95" applyFont="1" applyFill="1" applyBorder="1" applyAlignment="1" applyProtection="1">
      <alignment horizontal="left" vertical="center" wrapText="1"/>
      <protection hidden="1"/>
    </xf>
    <xf numFmtId="0" fontId="6" fillId="6" borderId="3" xfId="95" applyFont="1" applyFill="1" applyBorder="1" applyAlignment="1" applyProtection="1">
      <alignment horizontal="left" vertical="center" wrapText="1"/>
      <protection hidden="1"/>
    </xf>
    <xf numFmtId="0" fontId="0" fillId="0" borderId="9" xfId="95" applyFont="1" applyBorder="1" applyAlignment="1" applyProtection="1">
      <alignment horizontal="left" vertical="center" wrapText="1"/>
      <protection hidden="1"/>
    </xf>
    <xf numFmtId="164" fontId="6" fillId="0" borderId="9" xfId="9" applyFont="1" applyFill="1" applyBorder="1" applyAlignment="1" applyProtection="1">
      <alignment horizontal="center" vertical="center" wrapText="1"/>
      <protection hidden="1"/>
    </xf>
    <xf numFmtId="0" fontId="6" fillId="0" borderId="10" xfId="95" applyFont="1" applyBorder="1" applyAlignment="1" applyProtection="1">
      <alignment horizontal="center" vertical="center" wrapText="1"/>
      <protection hidden="1"/>
    </xf>
    <xf numFmtId="0" fontId="6" fillId="0" borderId="11" xfId="95" applyFont="1" applyBorder="1" applyAlignment="1" applyProtection="1">
      <alignment horizontal="center" vertical="center" wrapText="1"/>
      <protection hidden="1"/>
    </xf>
    <xf numFmtId="164" fontId="6" fillId="0" borderId="9" xfId="9" applyFont="1" applyFill="1" applyBorder="1" applyAlignment="1" applyProtection="1">
      <alignment horizontal="center" vertical="center"/>
      <protection hidden="1"/>
    </xf>
    <xf numFmtId="0" fontId="6" fillId="0" borderId="10" xfId="95" applyFont="1" applyBorder="1" applyAlignment="1" applyProtection="1">
      <alignment horizontal="left" vertical="center" wrapText="1"/>
      <protection hidden="1"/>
    </xf>
    <xf numFmtId="0" fontId="6" fillId="0" borderId="11" xfId="95" applyFont="1" applyBorder="1" applyAlignment="1" applyProtection="1">
      <alignment horizontal="left" vertical="center" wrapText="1"/>
      <protection hidden="1"/>
    </xf>
    <xf numFmtId="0" fontId="0" fillId="0" borderId="9" xfId="95" applyFont="1" applyBorder="1" applyAlignment="1" applyProtection="1">
      <alignment horizontal="justify" vertical="center" wrapText="1"/>
      <protection hidden="1"/>
    </xf>
    <xf numFmtId="164" fontId="6" fillId="0" borderId="10" xfId="9" applyFont="1" applyFill="1" applyBorder="1" applyAlignment="1" applyProtection="1">
      <alignment horizontal="center" vertical="center" wrapText="1"/>
      <protection hidden="1"/>
    </xf>
    <xf numFmtId="164" fontId="6" fillId="0" borderId="11" xfId="9" applyFont="1" applyFill="1" applyBorder="1" applyAlignment="1" applyProtection="1">
      <alignment horizontal="center" vertical="center" wrapText="1"/>
      <protection hidden="1"/>
    </xf>
    <xf numFmtId="0" fontId="6" fillId="0" borderId="0" xfId="95" applyFont="1" applyAlignment="1" applyProtection="1">
      <alignment horizontal="left" vertical="top" wrapText="1"/>
      <protection hidden="1"/>
    </xf>
    <xf numFmtId="0" fontId="6" fillId="0" borderId="0" xfId="95" applyFont="1" applyAlignment="1" applyProtection="1">
      <alignment horizontal="center" vertical="center" wrapText="1"/>
      <protection hidden="1"/>
    </xf>
    <xf numFmtId="0" fontId="26" fillId="9" borderId="0" xfId="95" applyFont="1" applyFill="1" applyAlignment="1" applyProtection="1">
      <alignment horizontal="center" vertical="center"/>
      <protection hidden="1"/>
    </xf>
    <xf numFmtId="0" fontId="0" fillId="0" borderId="9" xfId="95" applyFont="1" applyBorder="1" applyAlignment="1" applyProtection="1">
      <alignment horizontal="center" vertical="center"/>
      <protection hidden="1"/>
    </xf>
    <xf numFmtId="0" fontId="6" fillId="0" borderId="9" xfId="95" applyFont="1" applyBorder="1" applyAlignment="1" applyProtection="1">
      <alignment horizontal="left" vertical="center" wrapText="1"/>
      <protection hidden="1"/>
    </xf>
    <xf numFmtId="0" fontId="6" fillId="0" borderId="9" xfId="95" applyFont="1" applyBorder="1" applyAlignment="1" applyProtection="1">
      <alignment horizontal="center" vertical="center" wrapText="1"/>
      <protection hidden="1"/>
    </xf>
    <xf numFmtId="0" fontId="6" fillId="3" borderId="9" xfId="95" applyFont="1" applyFill="1" applyBorder="1" applyAlignment="1" applyProtection="1">
      <alignment horizontal="center" vertical="center" wrapText="1"/>
      <protection locked="0" hidden="1"/>
    </xf>
    <xf numFmtId="2" fontId="6" fillId="6" borderId="9" xfId="95" applyNumberFormat="1" applyFont="1" applyFill="1" applyBorder="1" applyAlignment="1" applyProtection="1">
      <alignment horizontal="center" vertical="center" wrapText="1"/>
      <protection hidden="1"/>
    </xf>
    <xf numFmtId="0" fontId="0" fillId="0" borderId="10" xfId="95" applyFont="1" applyBorder="1" applyAlignment="1" applyProtection="1">
      <alignment horizontal="justify" vertical="center" wrapText="1"/>
      <protection hidden="1"/>
    </xf>
    <xf numFmtId="0" fontId="0" fillId="0" borderId="11" xfId="95" applyFont="1" applyBorder="1" applyAlignment="1" applyProtection="1">
      <alignment horizontal="justify" vertical="center" wrapText="1"/>
      <protection hidden="1"/>
    </xf>
    <xf numFmtId="2" fontId="6" fillId="0" borderId="9" xfId="95" applyNumberFormat="1" applyFont="1" applyBorder="1" applyAlignment="1" applyProtection="1">
      <alignment horizontal="center" vertical="center"/>
      <protection hidden="1"/>
    </xf>
    <xf numFmtId="3" fontId="6" fillId="3" borderId="10" xfId="95" applyNumberFormat="1" applyFont="1" applyFill="1" applyBorder="1" applyAlignment="1" applyProtection="1">
      <alignment horizontal="right" vertical="center"/>
      <protection locked="0" hidden="1"/>
    </xf>
    <xf numFmtId="3" fontId="6" fillId="3" borderId="11" xfId="95" applyNumberFormat="1" applyFont="1" applyFill="1" applyBorder="1" applyAlignment="1" applyProtection="1">
      <alignment horizontal="right" vertical="center"/>
      <protection locked="0" hidden="1"/>
    </xf>
    <xf numFmtId="2" fontId="6" fillId="0" borderId="10" xfId="95" applyNumberFormat="1" applyFont="1" applyBorder="1" applyAlignment="1" applyProtection="1">
      <alignment horizontal="center" vertical="center" wrapText="1"/>
      <protection hidden="1"/>
    </xf>
    <xf numFmtId="2" fontId="6" fillId="0" borderId="11" xfId="95" applyNumberFormat="1" applyFont="1" applyBorder="1" applyAlignment="1" applyProtection="1">
      <alignment horizontal="center" vertical="center" wrapText="1"/>
      <protection hidden="1"/>
    </xf>
    <xf numFmtId="0" fontId="6" fillId="3" borderId="12" xfId="95" applyFont="1" applyFill="1" applyBorder="1" applyAlignment="1" applyProtection="1">
      <alignment horizontal="center" vertical="center" wrapText="1"/>
      <protection locked="0" hidden="1"/>
    </xf>
    <xf numFmtId="0" fontId="6" fillId="3" borderId="14" xfId="95" applyFont="1" applyFill="1" applyBorder="1" applyAlignment="1" applyProtection="1">
      <alignment horizontal="center" vertical="center" wrapText="1"/>
      <protection locked="0" hidden="1"/>
    </xf>
    <xf numFmtId="0" fontId="6" fillId="3" borderId="4" xfId="95" applyFont="1" applyFill="1" applyBorder="1" applyAlignment="1" applyProtection="1">
      <alignment horizontal="center" vertical="center" wrapText="1"/>
      <protection locked="0" hidden="1"/>
    </xf>
    <xf numFmtId="0" fontId="6" fillId="3" borderId="8" xfId="95" applyFont="1" applyFill="1" applyBorder="1" applyAlignment="1" applyProtection="1">
      <alignment horizontal="center" vertical="center" wrapText="1"/>
      <protection locked="0" hidden="1"/>
    </xf>
    <xf numFmtId="0" fontId="6" fillId="3" borderId="26" xfId="95" applyFont="1" applyFill="1" applyBorder="1" applyAlignment="1" applyProtection="1">
      <alignment horizontal="center" vertical="center" wrapText="1"/>
      <protection locked="0" hidden="1"/>
    </xf>
    <xf numFmtId="0" fontId="6" fillId="3" borderId="27" xfId="95" applyFont="1" applyFill="1" applyBorder="1" applyAlignment="1" applyProtection="1">
      <alignment horizontal="center" vertical="center" wrapText="1"/>
      <protection locked="0" hidden="1"/>
    </xf>
    <xf numFmtId="2" fontId="6" fillId="0" borderId="9" xfId="95" applyNumberFormat="1" applyFont="1" applyBorder="1" applyAlignment="1" applyProtection="1">
      <alignment horizontal="center" vertical="center" wrapText="1"/>
      <protection hidden="1"/>
    </xf>
    <xf numFmtId="9" fontId="6" fillId="3" borderId="9" xfId="95" applyNumberFormat="1" applyFont="1" applyFill="1" applyBorder="1" applyAlignment="1" applyProtection="1">
      <alignment horizontal="center" vertical="center" wrapText="1"/>
      <protection locked="0" hidden="1"/>
    </xf>
    <xf numFmtId="0" fontId="6" fillId="0" borderId="0" xfId="95" applyFont="1" applyAlignment="1" applyProtection="1">
      <alignment horizontal="left" vertical="top"/>
      <protection hidden="1"/>
    </xf>
    <xf numFmtId="0" fontId="6" fillId="6" borderId="9" xfId="95" applyFont="1" applyFill="1" applyBorder="1" applyAlignment="1" applyProtection="1">
      <alignment horizontal="left" vertical="center" wrapText="1"/>
      <protection hidden="1"/>
    </xf>
    <xf numFmtId="0" fontId="0" fillId="0" borderId="3" xfId="95" applyFont="1" applyBorder="1" applyAlignment="1" applyProtection="1">
      <alignment horizontal="justify" vertical="center" wrapText="1"/>
      <protection hidden="1"/>
    </xf>
    <xf numFmtId="0" fontId="0" fillId="0" borderId="10" xfId="95" applyFont="1" applyBorder="1" applyAlignment="1" applyProtection="1">
      <alignment horizontal="justify" vertical="center"/>
      <protection hidden="1"/>
    </xf>
    <xf numFmtId="0" fontId="0" fillId="0" borderId="11" xfId="95" applyFont="1" applyBorder="1" applyAlignment="1" applyProtection="1">
      <alignment horizontal="justify" vertical="center"/>
      <protection hidden="1"/>
    </xf>
    <xf numFmtId="0" fontId="0" fillId="0" borderId="12" xfId="95" applyFont="1" applyBorder="1" applyAlignment="1" applyProtection="1">
      <alignment horizontal="justify" vertical="center" wrapText="1"/>
      <protection hidden="1"/>
    </xf>
    <xf numFmtId="0" fontId="0" fillId="0" borderId="14" xfId="95" applyFont="1" applyBorder="1" applyAlignment="1" applyProtection="1">
      <alignment horizontal="justify" vertical="center" wrapText="1"/>
      <protection hidden="1"/>
    </xf>
    <xf numFmtId="0" fontId="0" fillId="0" borderId="0" xfId="96" applyFont="1" applyAlignment="1" applyProtection="1">
      <alignment horizontal="justify" vertical="top"/>
      <protection hidden="1"/>
    </xf>
    <xf numFmtId="0" fontId="6" fillId="3" borderId="0" xfId="96" applyFont="1" applyFill="1" applyAlignment="1" applyProtection="1">
      <alignment horizontal="justify" vertical="top"/>
      <protection locked="0"/>
    </xf>
    <xf numFmtId="177" fontId="26" fillId="0" borderId="0" xfId="0" applyNumberFormat="1" applyFont="1" applyAlignment="1" applyProtection="1">
      <alignment horizontal="center" vertical="center" wrapText="1"/>
      <protection hidden="1"/>
    </xf>
    <xf numFmtId="0" fontId="26" fillId="0" borderId="0" xfId="96" applyFont="1" applyAlignment="1" applyProtection="1">
      <alignment horizontal="center" vertical="center"/>
      <protection hidden="1"/>
    </xf>
    <xf numFmtId="0" fontId="25" fillId="0" borderId="0" xfId="96" applyFont="1" applyAlignment="1" applyProtection="1">
      <alignment horizontal="center" vertical="center"/>
      <protection hidden="1"/>
    </xf>
    <xf numFmtId="2" fontId="25" fillId="0" borderId="0" xfId="96" applyNumberFormat="1" applyFont="1" applyAlignment="1" applyProtection="1">
      <alignment horizontal="right" vertical="center"/>
      <protection hidden="1"/>
    </xf>
    <xf numFmtId="2" fontId="25" fillId="0" borderId="0" xfId="96" applyNumberFormat="1" applyFont="1" applyAlignment="1" applyProtection="1">
      <alignment vertical="center"/>
      <protection hidden="1"/>
    </xf>
    <xf numFmtId="0" fontId="6" fillId="6" borderId="9" xfId="0" applyFont="1" applyFill="1" applyBorder="1" applyAlignment="1" applyProtection="1">
      <alignment horizontal="left" vertical="center" wrapText="1"/>
      <protection hidden="1"/>
    </xf>
    <xf numFmtId="0" fontId="0" fillId="0" borderId="9" xfId="0" applyBorder="1" applyProtection="1">
      <protection hidden="1"/>
    </xf>
    <xf numFmtId="0" fontId="6" fillId="0" borderId="0" xfId="96" applyFont="1" applyAlignment="1" applyProtection="1">
      <alignment horizontal="center" vertical="center" wrapText="1"/>
      <protection hidden="1"/>
    </xf>
    <xf numFmtId="0" fontId="6" fillId="0" borderId="10" xfId="93" applyFont="1" applyBorder="1" applyAlignment="1" applyProtection="1">
      <alignment horizontal="justify" vertical="top"/>
      <protection hidden="1"/>
    </xf>
    <xf numFmtId="0" fontId="0" fillId="0" borderId="3" xfId="93" applyFont="1" applyBorder="1" applyAlignment="1" applyProtection="1">
      <alignment horizontal="justify" vertical="top"/>
      <protection hidden="1"/>
    </xf>
    <xf numFmtId="0" fontId="0" fillId="0" borderId="11" xfId="93" applyFont="1" applyBorder="1" applyAlignment="1" applyProtection="1">
      <alignment horizontal="justify" vertical="top"/>
      <protection hidden="1"/>
    </xf>
    <xf numFmtId="0" fontId="0" fillId="0" borderId="13" xfId="93" applyFont="1" applyBorder="1" applyAlignment="1" applyProtection="1">
      <alignment horizontal="left" vertical="center" wrapText="1"/>
      <protection hidden="1"/>
    </xf>
    <xf numFmtId="0" fontId="6" fillId="0" borderId="0" xfId="86" applyFont="1" applyAlignment="1" applyProtection="1">
      <alignment horizontal="left" vertical="center" indent="2"/>
      <protection hidden="1"/>
    </xf>
    <xf numFmtId="0" fontId="6" fillId="0" borderId="28" xfId="93" applyFont="1" applyBorder="1" applyAlignment="1" applyProtection="1">
      <alignment horizontal="justify" vertical="top"/>
      <protection hidden="1"/>
    </xf>
    <xf numFmtId="0" fontId="0" fillId="0" borderId="46" xfId="93" applyFont="1" applyBorder="1" applyAlignment="1" applyProtection="1">
      <alignment horizontal="justify" vertical="top"/>
      <protection hidden="1"/>
    </xf>
    <xf numFmtId="0" fontId="0" fillId="0" borderId="29" xfId="93" applyFont="1" applyBorder="1" applyAlignment="1" applyProtection="1">
      <alignment horizontal="justify" vertical="top"/>
      <protection hidden="1"/>
    </xf>
    <xf numFmtId="0" fontId="6" fillId="0" borderId="28" xfId="93" applyFont="1" applyBorder="1" applyAlignment="1" applyProtection="1">
      <alignment horizontal="justify" vertical="center"/>
      <protection hidden="1"/>
    </xf>
    <xf numFmtId="0" fontId="0" fillId="0" borderId="46" xfId="93" applyFont="1" applyBorder="1" applyAlignment="1" applyProtection="1">
      <alignment horizontal="justify" vertical="center"/>
      <protection hidden="1"/>
    </xf>
    <xf numFmtId="0" fontId="0" fillId="0" borderId="29" xfId="93" applyFont="1" applyBorder="1" applyAlignment="1" applyProtection="1">
      <alignment horizontal="justify" vertical="center"/>
      <protection hidden="1"/>
    </xf>
    <xf numFmtId="0" fontId="0" fillId="0" borderId="9" xfId="93" applyFont="1" applyBorder="1" applyAlignment="1" applyProtection="1">
      <alignment horizontal="left" vertical="top" wrapText="1"/>
      <protection hidden="1"/>
    </xf>
    <xf numFmtId="0" fontId="0" fillId="0" borderId="10" xfId="93" applyFont="1" applyBorder="1" applyAlignment="1" applyProtection="1">
      <alignment horizontal="left" vertical="top" wrapText="1"/>
      <protection hidden="1"/>
    </xf>
    <xf numFmtId="0" fontId="0" fillId="0" borderId="3" xfId="93" applyFont="1" applyBorder="1" applyAlignment="1" applyProtection="1">
      <alignment horizontal="left" vertical="top" wrapText="1"/>
      <protection hidden="1"/>
    </xf>
    <xf numFmtId="0" fontId="0" fillId="0" borderId="11" xfId="93" applyFont="1" applyBorder="1" applyAlignment="1" applyProtection="1">
      <alignment horizontal="left" vertical="top" wrapText="1"/>
      <protection hidden="1"/>
    </xf>
    <xf numFmtId="10" fontId="0" fillId="3" borderId="10" xfId="93" applyNumberFormat="1" applyFont="1" applyFill="1" applyBorder="1" applyAlignment="1" applyProtection="1">
      <alignment horizontal="center" vertical="center"/>
      <protection locked="0"/>
    </xf>
    <xf numFmtId="10" fontId="0" fillId="3" borderId="3" xfId="93" applyNumberFormat="1" applyFont="1" applyFill="1" applyBorder="1" applyAlignment="1" applyProtection="1">
      <alignment horizontal="center" vertical="center"/>
      <protection locked="0"/>
    </xf>
    <xf numFmtId="10" fontId="0" fillId="3" borderId="11" xfId="93" applyNumberFormat="1" applyFont="1" applyFill="1" applyBorder="1" applyAlignment="1" applyProtection="1">
      <alignment horizontal="center" vertical="center"/>
      <protection locked="0"/>
    </xf>
    <xf numFmtId="0" fontId="6" fillId="2" borderId="0" xfId="93"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justify" vertical="top" wrapText="1"/>
      <protection hidden="1"/>
    </xf>
    <xf numFmtId="0" fontId="0" fillId="0" borderId="0" xfId="93" applyFont="1" applyAlignment="1" applyProtection="1">
      <alignment horizontal="justify" vertical="center"/>
      <protection hidden="1"/>
    </xf>
    <xf numFmtId="0" fontId="17" fillId="0" borderId="0" xfId="93" applyNumberFormat="1" applyFont="1" applyFill="1" applyBorder="1" applyAlignment="1" applyProtection="1">
      <alignment horizontal="center" vertical="top" wrapText="1"/>
      <protection hidden="1"/>
    </xf>
    <xf numFmtId="0" fontId="13" fillId="9" borderId="0" xfId="0" applyFont="1" applyFill="1" applyAlignment="1" applyProtection="1">
      <alignment horizontal="center" vertical="center" wrapText="1"/>
      <protection hidden="1"/>
    </xf>
    <xf numFmtId="0" fontId="13" fillId="9" borderId="8" xfId="0" applyFont="1" applyFill="1" applyBorder="1" applyAlignment="1" applyProtection="1">
      <alignment horizontal="center" vertical="center" wrapText="1"/>
      <protection hidden="1"/>
    </xf>
    <xf numFmtId="0" fontId="0" fillId="3" borderId="16" xfId="0" applyFill="1" applyBorder="1" applyAlignment="1" applyProtection="1">
      <alignment horizontal="left" vertical="center"/>
      <protection locked="0"/>
    </xf>
    <xf numFmtId="0" fontId="0" fillId="0" borderId="16" xfId="0" applyBorder="1" applyAlignment="1" applyProtection="1">
      <alignment horizontal="left" vertical="center" indent="2"/>
      <protection hidden="1"/>
    </xf>
    <xf numFmtId="0" fontId="0" fillId="0" borderId="17" xfId="0" applyBorder="1" applyAlignment="1" applyProtection="1">
      <alignment horizontal="left" vertical="center" indent="2"/>
      <protection hidden="1"/>
    </xf>
    <xf numFmtId="0" fontId="0" fillId="0" borderId="0" xfId="0" applyAlignment="1" applyProtection="1">
      <alignment horizontal="left" vertical="center" indent="2"/>
      <protection hidden="1"/>
    </xf>
    <xf numFmtId="0" fontId="0" fillId="0" borderId="45" xfId="0" applyBorder="1" applyAlignment="1" applyProtection="1">
      <alignment horizontal="left" vertical="center" indent="2"/>
      <protection hidden="1"/>
    </xf>
    <xf numFmtId="0" fontId="10" fillId="0" borderId="0" xfId="86" applyFont="1" applyAlignment="1" applyProtection="1">
      <alignment horizontal="justify" vertical="top"/>
      <protection hidden="1"/>
    </xf>
    <xf numFmtId="0" fontId="9" fillId="0" borderId="0" xfId="86" applyFont="1" applyAlignment="1" applyProtection="1">
      <alignment horizontal="justify" vertical="top"/>
      <protection hidden="1"/>
    </xf>
    <xf numFmtId="174" fontId="6" fillId="0" borderId="0" xfId="86" applyNumberFormat="1" applyFont="1" applyAlignment="1" applyProtection="1">
      <alignment horizontal="left" vertical="center" indent="1"/>
      <protection hidden="1"/>
    </xf>
    <xf numFmtId="0" fontId="6" fillId="0" borderId="0" xfId="86" applyFont="1" applyAlignment="1" applyProtection="1">
      <alignment horizontal="center" vertical="center"/>
      <protection hidden="1"/>
    </xf>
    <xf numFmtId="0" fontId="0" fillId="3" borderId="0" xfId="86" applyFont="1" applyFill="1" applyAlignment="1" applyProtection="1">
      <alignment horizontal="left" vertical="center"/>
      <protection locked="0"/>
    </xf>
    <xf numFmtId="174" fontId="0" fillId="0" borderId="0" xfId="86" applyNumberFormat="1" applyFont="1" applyAlignment="1" applyProtection="1">
      <alignment horizontal="left" vertical="center"/>
      <protection hidden="1"/>
    </xf>
    <xf numFmtId="0" fontId="10" fillId="0" borderId="0" xfId="86" applyFont="1" applyAlignment="1" applyProtection="1">
      <alignment horizontal="justify" vertical="center"/>
      <protection hidden="1"/>
    </xf>
    <xf numFmtId="0" fontId="9" fillId="0" borderId="0" xfId="86" applyFont="1" applyAlignment="1" applyProtection="1">
      <alignment horizontal="justify" vertical="center"/>
      <protection hidden="1"/>
    </xf>
    <xf numFmtId="0" fontId="0" fillId="0" borderId="0" xfId="86" applyFont="1" applyAlignment="1" applyProtection="1">
      <alignment horizontal="justify" vertical="top"/>
      <protection hidden="1"/>
    </xf>
    <xf numFmtId="0" fontId="0" fillId="0" borderId="0" xfId="86" applyFont="1" applyAlignment="1" applyProtection="1">
      <alignment vertical="top" wrapText="1"/>
      <protection hidden="1"/>
    </xf>
    <xf numFmtId="0" fontId="0" fillId="0" borderId="0" xfId="0" applyAlignment="1">
      <alignment vertical="top" wrapText="1"/>
    </xf>
    <xf numFmtId="0" fontId="0" fillId="0" borderId="0" xfId="99" applyFont="1" applyAlignment="1" applyProtection="1">
      <alignment horizontal="justify" vertical="center" wrapText="1"/>
      <protection hidden="1"/>
    </xf>
    <xf numFmtId="1" fontId="7" fillId="0" borderId="9" xfId="99" applyNumberFormat="1" applyFont="1" applyBorder="1" applyAlignment="1" applyProtection="1">
      <alignment horizontal="justify" vertical="center" wrapText="1"/>
      <protection hidden="1"/>
    </xf>
    <xf numFmtId="4" fontId="6" fillId="0" borderId="10" xfId="99" applyNumberFormat="1" applyFont="1" applyBorder="1" applyAlignment="1" applyProtection="1">
      <alignment horizontal="center" vertical="center" wrapText="1"/>
      <protection hidden="1"/>
    </xf>
    <xf numFmtId="4" fontId="6" fillId="0" borderId="3" xfId="99" applyNumberFormat="1" applyFont="1" applyBorder="1" applyAlignment="1" applyProtection="1">
      <alignment horizontal="center" vertical="center" wrapText="1"/>
      <protection hidden="1"/>
    </xf>
    <xf numFmtId="0" fontId="0" fillId="0" borderId="8" xfId="99" applyFont="1" applyBorder="1" applyAlignment="1" applyProtection="1">
      <alignment horizontal="justify" vertical="center" wrapText="1"/>
      <protection hidden="1"/>
    </xf>
    <xf numFmtId="0" fontId="0" fillId="0" borderId="0" xfId="99" applyFont="1" applyAlignment="1" applyProtection="1">
      <alignment horizontal="left" vertical="center" wrapText="1"/>
      <protection hidden="1"/>
    </xf>
    <xf numFmtId="0" fontId="0" fillId="0" borderId="0" xfId="0" applyAlignment="1">
      <alignment horizontal="left"/>
    </xf>
    <xf numFmtId="0" fontId="0" fillId="0" borderId="8" xfId="0" applyBorder="1" applyAlignment="1">
      <alignment horizontal="left"/>
    </xf>
    <xf numFmtId="0" fontId="5" fillId="0" borderId="0" xfId="99" applyFont="1" applyAlignment="1" applyProtection="1">
      <alignment horizontal="left"/>
      <protection hidden="1"/>
    </xf>
    <xf numFmtId="0" fontId="5" fillId="0" borderId="8" xfId="99" applyFont="1" applyBorder="1" applyAlignment="1" applyProtection="1">
      <alignment horizontal="left"/>
      <protection hidden="1"/>
    </xf>
    <xf numFmtId="1" fontId="0" fillId="0" borderId="0" xfId="99" applyNumberFormat="1" applyFont="1" applyAlignment="1" applyProtection="1">
      <alignment horizontal="justify" vertical="top" wrapText="1"/>
      <protection hidden="1"/>
    </xf>
    <xf numFmtId="0" fontId="0" fillId="0" borderId="0" xfId="99" applyFont="1" applyAlignment="1" applyProtection="1">
      <alignment horizontal="justify" vertical="top" wrapText="1"/>
      <protection hidden="1"/>
    </xf>
    <xf numFmtId="0" fontId="0" fillId="0" borderId="8" xfId="99" applyFont="1" applyBorder="1" applyAlignment="1" applyProtection="1">
      <alignment horizontal="justify" vertical="top" wrapText="1"/>
      <protection hidden="1"/>
    </xf>
    <xf numFmtId="1" fontId="6" fillId="0" borderId="0" xfId="99" applyNumberFormat="1" applyFont="1" applyAlignment="1" applyProtection="1">
      <alignment horizontal="center" vertical="center" wrapText="1"/>
      <protection hidden="1"/>
    </xf>
    <xf numFmtId="0" fontId="6" fillId="0" borderId="0" xfId="99" applyFont="1" applyAlignment="1" applyProtection="1">
      <alignment horizontal="center" vertical="center" wrapText="1"/>
      <protection hidden="1"/>
    </xf>
    <xf numFmtId="4" fontId="6" fillId="0" borderId="0" xfId="99" applyNumberFormat="1" applyFont="1" applyAlignment="1" applyProtection="1">
      <alignment horizontal="right" vertical="center" wrapText="1"/>
      <protection hidden="1"/>
    </xf>
    <xf numFmtId="1" fontId="6" fillId="0" borderId="9" xfId="99" applyNumberFormat="1" applyFont="1" applyBorder="1" applyAlignment="1" applyProtection="1">
      <alignment horizontal="center" vertical="center" wrapText="1"/>
      <protection hidden="1"/>
    </xf>
    <xf numFmtId="4" fontId="6" fillId="0" borderId="9" xfId="99" applyNumberFormat="1" applyFont="1" applyBorder="1" applyAlignment="1" applyProtection="1">
      <alignment horizontal="center" vertical="center" wrapText="1"/>
      <protection hidden="1"/>
    </xf>
    <xf numFmtId="1" fontId="6" fillId="0" borderId="10" xfId="99" applyNumberFormat="1" applyFont="1" applyBorder="1" applyAlignment="1" applyProtection="1">
      <alignment horizontal="center" vertical="center" wrapText="1"/>
      <protection hidden="1"/>
    </xf>
    <xf numFmtId="1" fontId="6" fillId="0" borderId="11" xfId="99" applyNumberFormat="1" applyFont="1" applyBorder="1" applyAlignment="1" applyProtection="1">
      <alignment horizontal="center" vertical="center" wrapText="1"/>
      <protection hidden="1"/>
    </xf>
    <xf numFmtId="4" fontId="6"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2" fontId="4" fillId="0" borderId="0" xfId="89" applyNumberFormat="1" applyFont="1" applyAlignment="1" applyProtection="1">
      <alignment horizontal="left" vertical="center"/>
      <protection hidden="1"/>
    </xf>
  </cellXfs>
  <cellStyles count="118">
    <cellStyle name="_WorkContractDraftInvoiceActualBasisforCivilonly._20110120120443.153_X" xfId="1" xr:uid="{00000000-0005-0000-0000-000000000000}"/>
    <cellStyle name="_WorkContractDraftInvoiceActualBasisforCivilonly._20110120120443.153_X 2" xfId="2" xr:uid="{00000000-0005-0000-0000-000001000000}"/>
    <cellStyle name="75" xfId="3" xr:uid="{00000000-0005-0000-0000-000002000000}"/>
    <cellStyle name="ÅëÈ­ [0]_±âÅ¸" xfId="4" xr:uid="{00000000-0005-0000-0000-000003000000}"/>
    <cellStyle name="ÅëÈ­_±âÅ¸" xfId="5" xr:uid="{00000000-0005-0000-0000-000004000000}"/>
    <cellStyle name="ÄÞ¸¶ [0]_±âÅ¸" xfId="6" xr:uid="{00000000-0005-0000-0000-000005000000}"/>
    <cellStyle name="ÄÞ¸¶_±âÅ¸" xfId="7" xr:uid="{00000000-0005-0000-0000-000006000000}"/>
    <cellStyle name="Ç¥ÁØ_¿¬°£´©°è¿¹»ó" xfId="8" xr:uid="{00000000-0005-0000-0000-000007000000}"/>
    <cellStyle name="Comma" xfId="9" builtinId="3"/>
    <cellStyle name="Comma  - Style1" xfId="10" xr:uid="{00000000-0005-0000-0000-000009000000}"/>
    <cellStyle name="Comma  - Style2" xfId="11" xr:uid="{00000000-0005-0000-0000-00000A000000}"/>
    <cellStyle name="Comma  - Style3" xfId="12" xr:uid="{00000000-0005-0000-0000-00000B000000}"/>
    <cellStyle name="Comma  - Style4" xfId="13" xr:uid="{00000000-0005-0000-0000-00000C000000}"/>
    <cellStyle name="Comma  - Style5" xfId="14" xr:uid="{00000000-0005-0000-0000-00000D000000}"/>
    <cellStyle name="Comma  - Style6" xfId="15" xr:uid="{00000000-0005-0000-0000-00000E000000}"/>
    <cellStyle name="Comma  - Style7" xfId="16" xr:uid="{00000000-0005-0000-0000-00000F000000}"/>
    <cellStyle name="Comma  - Style8" xfId="17" xr:uid="{00000000-0005-0000-0000-000010000000}"/>
    <cellStyle name="Comma 11" xfId="18" xr:uid="{00000000-0005-0000-0000-000011000000}"/>
    <cellStyle name="Comma 2" xfId="19" xr:uid="{00000000-0005-0000-0000-000012000000}"/>
    <cellStyle name="Comma 2 2" xfId="20" xr:uid="{00000000-0005-0000-0000-000013000000}"/>
    <cellStyle name="Comma 3" xfId="21" xr:uid="{00000000-0005-0000-0000-000014000000}"/>
    <cellStyle name="Comma 3 2" xfId="22" xr:uid="{00000000-0005-0000-0000-000015000000}"/>
    <cellStyle name="Comma 4" xfId="23" xr:uid="{00000000-0005-0000-0000-000016000000}"/>
    <cellStyle name="Comma 5" xfId="24" xr:uid="{00000000-0005-0000-0000-000017000000}"/>
    <cellStyle name="Comma 6" xfId="25" xr:uid="{00000000-0005-0000-0000-000018000000}"/>
    <cellStyle name="Comma 7" xfId="26" xr:uid="{00000000-0005-0000-0000-000019000000}"/>
    <cellStyle name="Currency 2" xfId="27" xr:uid="{00000000-0005-0000-0000-00001A000000}"/>
    <cellStyle name="Currency 2 2" xfId="28" xr:uid="{00000000-0005-0000-0000-00001B000000}"/>
    <cellStyle name="Currency 3" xfId="29" xr:uid="{00000000-0005-0000-0000-00001C000000}"/>
    <cellStyle name="Currency 4" xfId="30" xr:uid="{00000000-0005-0000-0000-00001D000000}"/>
    <cellStyle name="Currency 5" xfId="31" xr:uid="{00000000-0005-0000-0000-00001E000000}"/>
    <cellStyle name="Currency 6" xfId="32" xr:uid="{00000000-0005-0000-0000-00001F000000}"/>
    <cellStyle name="Currency 7" xfId="33" xr:uid="{00000000-0005-0000-0000-000020000000}"/>
    <cellStyle name="Excel Built-in Normal" xfId="34" xr:uid="{00000000-0005-0000-0000-000021000000}"/>
    <cellStyle name="Formula" xfId="35" xr:uid="{00000000-0005-0000-0000-000022000000}"/>
    <cellStyle name="Header1" xfId="36" xr:uid="{00000000-0005-0000-0000-000023000000}"/>
    <cellStyle name="Header2" xfId="37" xr:uid="{00000000-0005-0000-0000-000024000000}"/>
    <cellStyle name="Hyperlink" xfId="38" builtinId="8"/>
    <cellStyle name="Hyperlink 2" xfId="39" xr:uid="{00000000-0005-0000-0000-000026000000}"/>
    <cellStyle name="Hyperlink 2 2" xfId="40" xr:uid="{00000000-0005-0000-0000-000027000000}"/>
    <cellStyle name="Hyperlink 2_chikatmati a" xfId="41" xr:uid="{00000000-0005-0000-0000-000028000000}"/>
    <cellStyle name="Hyperlink 3" xfId="42" xr:uid="{00000000-0005-0000-0000-000029000000}"/>
    <cellStyle name="Hypertextový odkaz" xfId="43" xr:uid="{00000000-0005-0000-0000-00002A000000}"/>
    <cellStyle name="no dec" xfId="44" xr:uid="{00000000-0005-0000-0000-00002B000000}"/>
    <cellStyle name="Normal" xfId="0" builtinId="0"/>
    <cellStyle name="Normal - Style1" xfId="45" xr:uid="{00000000-0005-0000-0000-00002D000000}"/>
    <cellStyle name="Normal 10" xfId="46" xr:uid="{00000000-0005-0000-0000-00002E000000}"/>
    <cellStyle name="Normal 10 2" xfId="47" xr:uid="{00000000-0005-0000-0000-00002F000000}"/>
    <cellStyle name="Normal 11" xfId="48" xr:uid="{00000000-0005-0000-0000-000030000000}"/>
    <cellStyle name="Normal 12" xfId="49" xr:uid="{00000000-0005-0000-0000-000031000000}"/>
    <cellStyle name="Normal 12 2" xfId="50" xr:uid="{00000000-0005-0000-0000-000032000000}"/>
    <cellStyle name="Normal 129" xfId="116" xr:uid="{98966457-E320-48B8-8CE9-7475A9064874}"/>
    <cellStyle name="Normal 13" xfId="51" xr:uid="{00000000-0005-0000-0000-000033000000}"/>
    <cellStyle name="Normal 14" xfId="52" xr:uid="{00000000-0005-0000-0000-000034000000}"/>
    <cellStyle name="Normal 15" xfId="53" xr:uid="{00000000-0005-0000-0000-000035000000}"/>
    <cellStyle name="Normal 16" xfId="54" xr:uid="{00000000-0005-0000-0000-000036000000}"/>
    <cellStyle name="Normal 17" xfId="55" xr:uid="{00000000-0005-0000-0000-000037000000}"/>
    <cellStyle name="Normal 18" xfId="56" xr:uid="{00000000-0005-0000-0000-000038000000}"/>
    <cellStyle name="Normal 2" xfId="57" xr:uid="{00000000-0005-0000-0000-000039000000}"/>
    <cellStyle name="Normal 2 10" xfId="58" xr:uid="{00000000-0005-0000-0000-00003A000000}"/>
    <cellStyle name="Normal 2 11" xfId="59" xr:uid="{00000000-0005-0000-0000-00003B000000}"/>
    <cellStyle name="Normal 2 2" xfId="60" xr:uid="{00000000-0005-0000-0000-00003C000000}"/>
    <cellStyle name="Normal 2 2 2" xfId="61" xr:uid="{00000000-0005-0000-0000-00003D000000}"/>
    <cellStyle name="Normal 2 2 2 3" xfId="114" xr:uid="{5F7C5524-4608-41A5-BFC3-689BE67FBD25}"/>
    <cellStyle name="Normal 2 3" xfId="62" xr:uid="{00000000-0005-0000-0000-00003E000000}"/>
    <cellStyle name="Normal 2 3 2" xfId="63" xr:uid="{00000000-0005-0000-0000-00003F000000}"/>
    <cellStyle name="Normal 2 4" xfId="64" xr:uid="{00000000-0005-0000-0000-000040000000}"/>
    <cellStyle name="Normal 2 5" xfId="65" xr:uid="{00000000-0005-0000-0000-000041000000}"/>
    <cellStyle name="Normal 2 6" xfId="66" xr:uid="{00000000-0005-0000-0000-000042000000}"/>
    <cellStyle name="Normal 2 7" xfId="67" xr:uid="{00000000-0005-0000-0000-000043000000}"/>
    <cellStyle name="Normal 2 8" xfId="68" xr:uid="{00000000-0005-0000-0000-000044000000}"/>
    <cellStyle name="Normal 2 9" xfId="69" xr:uid="{00000000-0005-0000-0000-000045000000}"/>
    <cellStyle name="Normal 2_Revised Final deviated BOQ" xfId="115" xr:uid="{17DA7B95-FF75-466A-BD32-D72838ED8B26}"/>
    <cellStyle name="Normal 3" xfId="70" xr:uid="{00000000-0005-0000-0000-000047000000}"/>
    <cellStyle name="Normal 3 15" xfId="113" xr:uid="{8D015663-4A59-434F-BC7B-D9D520B8F1E3}"/>
    <cellStyle name="Normal 3 2" xfId="71" xr:uid="{00000000-0005-0000-0000-000048000000}"/>
    <cellStyle name="Normal 4" xfId="72" xr:uid="{00000000-0005-0000-0000-000049000000}"/>
    <cellStyle name="Normal 4 2" xfId="73" xr:uid="{00000000-0005-0000-0000-00004A000000}"/>
    <cellStyle name="Normal 5" xfId="74" xr:uid="{00000000-0005-0000-0000-00004B000000}"/>
    <cellStyle name="Normal 5 2" xfId="75" xr:uid="{00000000-0005-0000-0000-00004C000000}"/>
    <cellStyle name="Normal 5 3" xfId="76" xr:uid="{00000000-0005-0000-0000-00004D000000}"/>
    <cellStyle name="Normal 6" xfId="77" xr:uid="{00000000-0005-0000-0000-00004E000000}"/>
    <cellStyle name="Normal 6 2" xfId="78" xr:uid="{00000000-0005-0000-0000-00004F000000}"/>
    <cellStyle name="Normal 6 2 2" xfId="79" xr:uid="{00000000-0005-0000-0000-000050000000}"/>
    <cellStyle name="Normal 7" xfId="80" xr:uid="{00000000-0005-0000-0000-000051000000}"/>
    <cellStyle name="Normal 7 2" xfId="81" xr:uid="{00000000-0005-0000-0000-000052000000}"/>
    <cellStyle name="Normal 74" xfId="82" xr:uid="{00000000-0005-0000-0000-000053000000}"/>
    <cellStyle name="Normal 8" xfId="83" xr:uid="{00000000-0005-0000-0000-000054000000}"/>
    <cellStyle name="Normal 9" xfId="84" xr:uid="{00000000-0005-0000-0000-000055000000}"/>
    <cellStyle name="Normal 9 2" xfId="85" xr:uid="{00000000-0005-0000-0000-000056000000}"/>
    <cellStyle name="Normal_Annexures TW 04" xfId="86" xr:uid="{00000000-0005-0000-0000-000057000000}"/>
    <cellStyle name="Normal_Attach 3(JV)" xfId="87" xr:uid="{00000000-0005-0000-0000-000058000000}"/>
    <cellStyle name="Normal_Attacments TW 04" xfId="88" xr:uid="{00000000-0005-0000-0000-000059000000}"/>
    <cellStyle name="Normal_Entertainment Form" xfId="89" xr:uid="{00000000-0005-0000-0000-00005A000000}"/>
    <cellStyle name="Normal_pgcil-tivim-pricesched" xfId="90" xr:uid="{00000000-0005-0000-0000-00005B000000}"/>
    <cellStyle name="Normal_pgcil-tivim-pricesched_Sch-1" xfId="91" xr:uid="{00000000-0005-0000-0000-00005C000000}"/>
    <cellStyle name="Normal_pgcil-tivim-pricesched_Sch-3 " xfId="92" xr:uid="{00000000-0005-0000-0000-00005D000000}"/>
    <cellStyle name="Normal_PRICE SCHEDULE-4 to 6-A4" xfId="93" xr:uid="{00000000-0005-0000-0000-00005E000000}"/>
    <cellStyle name="Normal_PRICE SCHEDULE-4 to 6-A4 2" xfId="94" xr:uid="{00000000-0005-0000-0000-00005F000000}"/>
    <cellStyle name="Normal_Price_Schedules for Insulator Package Rev-01" xfId="95" xr:uid="{00000000-0005-0000-0000-000060000000}"/>
    <cellStyle name="Normal_PRICE-SCHE Bihar-Rev-2-corrections" xfId="96" xr:uid="{00000000-0005-0000-0000-000061000000}"/>
    <cellStyle name="Normal_PRICE-SCHE Bihar-Rev-2-corrections_Annexures TW 04" xfId="97" xr:uid="{00000000-0005-0000-0000-000062000000}"/>
    <cellStyle name="Normal_PRICE-SCHE Bihar-Rev-2-corrections_Price_Schedules for Insulator Package Rev-01" xfId="98" xr:uid="{00000000-0005-0000-0000-000063000000}"/>
    <cellStyle name="Normal_QUOTED CORRECTED 2" xfId="99" xr:uid="{00000000-0005-0000-0000-000064000000}"/>
    <cellStyle name="Normal_Sch-1" xfId="100" xr:uid="{00000000-0005-0000-0000-000065000000}"/>
    <cellStyle name="Normal_Sheet1" xfId="101" xr:uid="{00000000-0005-0000-0000-000066000000}"/>
    <cellStyle name="Percent 2" xfId="102" xr:uid="{00000000-0005-0000-0000-000067000000}"/>
    <cellStyle name="Percent 3" xfId="103" xr:uid="{00000000-0005-0000-0000-000068000000}"/>
    <cellStyle name="Percent 4" xfId="104" xr:uid="{00000000-0005-0000-0000-000069000000}"/>
    <cellStyle name="Percent 5" xfId="105" xr:uid="{00000000-0005-0000-0000-00006A000000}"/>
    <cellStyle name="Popis" xfId="106" xr:uid="{00000000-0005-0000-0000-00006B000000}"/>
    <cellStyle name="Sledovaný hypertextový odkaz" xfId="107" xr:uid="{00000000-0005-0000-0000-00006C000000}"/>
    <cellStyle name="Standard_BS14" xfId="108" xr:uid="{00000000-0005-0000-0000-00006D000000}"/>
    <cellStyle name="Style 1" xfId="109" xr:uid="{00000000-0005-0000-0000-00006E000000}"/>
    <cellStyle name="Style 1 2" xfId="110" xr:uid="{00000000-0005-0000-0000-00006F000000}"/>
    <cellStyle name="Style 1 2 4" xfId="117" xr:uid="{8CB15677-2999-44B5-8033-A138C1238345}"/>
    <cellStyle name="Style 1 29" xfId="112" xr:uid="{CFA38D0E-8EFA-420E-AF1D-9BD79929AC87}"/>
    <cellStyle name="TableStyleLight1" xfId="111" xr:uid="{00000000-0005-0000-0000-000070000000}"/>
  </cellStyles>
  <dxfs count="3">
    <dxf>
      <font>
        <b val="0"/>
        <i val="0"/>
        <strike val="0"/>
        <condense val="0"/>
        <extend val="0"/>
        <outline val="0"/>
        <shadow val="0"/>
        <u val="none"/>
        <vertAlign val="baseline"/>
        <sz val="11"/>
        <color theme="0"/>
        <name val="Book Antiqua"/>
        <family val="1"/>
        <scheme val="none"/>
      </font>
      <fill>
        <patternFill patternType="solid">
          <fgColor indexed="64"/>
          <bgColor indexed="65"/>
        </patternFill>
      </fill>
      <border>
        <left/>
        <right/>
        <top/>
        <bottom/>
      </border>
    </dxf>
    <dxf>
      <font>
        <b val="0"/>
        <condense val="0"/>
        <extend val="0"/>
        <color indexed="9"/>
      </font>
    </dxf>
    <dxf>
      <font>
        <b val="0"/>
        <condense val="0"/>
        <extend val="0"/>
        <color indexed="9"/>
      </font>
      <fill>
        <patternFill patternType="none">
          <fgColor indexed="64"/>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4'!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Discount!A1"/></Relationships>
</file>

<file path=xl/drawings/_rels/drawing14.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Sch-4'!A1"/></Relationships>
</file>

<file path=xl/drawings/_rels/drawing1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50800</xdr:rowOff>
    </xdr:from>
    <xdr:to>
      <xdr:col>5</xdr:col>
      <xdr:colOff>7097</xdr:colOff>
      <xdr:row>8</xdr:row>
      <xdr:rowOff>196850</xdr:rowOff>
    </xdr:to>
    <xdr:sp macro="" textlink="">
      <xdr:nvSpPr>
        <xdr:cNvPr id="2" name="Text Box 2">
          <a:hlinkClick xmlns:r="http://schemas.openxmlformats.org/officeDocument/2006/relationships" r:id="rId1" tooltip="Click to Proceed"/>
          <a:extLst>
            <a:ext uri="{FF2B5EF4-FFF2-40B4-BE49-F238E27FC236}">
              <a16:creationId xmlns:a16="http://schemas.microsoft.com/office/drawing/2014/main" id="{BBA223B3-5B45-7E88-378E-B298BE9D3153}"/>
            </a:ext>
          </a:extLst>
        </xdr:cNvPr>
        <xdr:cNvSpPr txBox="1">
          <a:spLocks noChangeArrowheads="1"/>
        </xdr:cNvSpPr>
      </xdr:nvSpPr>
      <xdr:spPr>
        <a:xfrm>
          <a:off x="591820" y="2516505"/>
          <a:ext cx="7075805" cy="298450"/>
        </a:xfrm>
        <a:prstGeom prst="rect">
          <a:avLst/>
        </a:prstGeom>
        <a:solidFill>
          <a:srgbClr val="FFFF99"/>
        </a:solidFill>
        <a:ln w="6350">
          <a:solidFill>
            <a:srgbClr val="000000"/>
          </a:solidFill>
          <a:miter lim="800000"/>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panose="02040602050305030304"/>
            </a:rPr>
            <a:t>Click to Proceed</a:t>
          </a:r>
        </a:p>
      </xdr:txBody>
    </xdr:sp>
    <xdr:clientData/>
  </xdr:twoCellAnchor>
  <xdr:twoCellAnchor editAs="oneCell">
    <xdr:from>
      <xdr:col>2</xdr:col>
      <xdr:colOff>2228850</xdr:colOff>
      <xdr:row>10</xdr:row>
      <xdr:rowOff>133350</xdr:rowOff>
    </xdr:from>
    <xdr:to>
      <xdr:col>4</xdr:col>
      <xdr:colOff>1038225</xdr:colOff>
      <xdr:row>13</xdr:row>
      <xdr:rowOff>9525</xdr:rowOff>
    </xdr:to>
    <xdr:pic>
      <xdr:nvPicPr>
        <xdr:cNvPr id="100999" name="Picture 3">
          <a:extLst>
            <a:ext uri="{FF2B5EF4-FFF2-40B4-BE49-F238E27FC236}">
              <a16:creationId xmlns:a16="http://schemas.microsoft.com/office/drawing/2014/main" id="{42006D97-BE7D-AA5A-98C0-071EE9498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981" t="27950" r="31090" b="55093"/>
        <a:stretch>
          <a:fillRect/>
        </a:stretch>
      </xdr:blipFill>
      <xdr:spPr bwMode="auto">
        <a:xfrm>
          <a:off x="3733800" y="3000375"/>
          <a:ext cx="469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10</xdr:row>
      <xdr:rowOff>161925</xdr:rowOff>
    </xdr:from>
    <xdr:to>
      <xdr:col>2</xdr:col>
      <xdr:colOff>1809750</xdr:colOff>
      <xdr:row>12</xdr:row>
      <xdr:rowOff>171450</xdr:rowOff>
    </xdr:to>
    <xdr:pic>
      <xdr:nvPicPr>
        <xdr:cNvPr id="101000" name="Picture 4">
          <a:extLst>
            <a:ext uri="{FF2B5EF4-FFF2-40B4-BE49-F238E27FC236}">
              <a16:creationId xmlns:a16="http://schemas.microsoft.com/office/drawing/2014/main" id="{A74E2EB8-8523-81C1-F119-94B6AD8E62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 y="3028950"/>
          <a:ext cx="2152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2056" name="Group 1">
          <a:hlinkClick xmlns:r="http://schemas.openxmlformats.org/officeDocument/2006/relationships" r:id="rId1" tooltip="Click to Proceed"/>
          <a:extLst>
            <a:ext uri="{FF2B5EF4-FFF2-40B4-BE49-F238E27FC236}">
              <a16:creationId xmlns:a16="http://schemas.microsoft.com/office/drawing/2014/main" id="{968C44C0-1976-7628-2314-EF0707B1B574}"/>
            </a:ext>
          </a:extLst>
        </xdr:cNvPr>
        <xdr:cNvGrpSpPr>
          <a:grpSpLocks/>
        </xdr:cNvGrpSpPr>
      </xdr:nvGrpSpPr>
      <xdr:grpSpPr bwMode="auto">
        <a:xfrm>
          <a:off x="7105650" y="57150"/>
          <a:ext cx="1209675" cy="1323975"/>
          <a:chOff x="804" y="5"/>
          <a:chExt cx="116" cy="73"/>
        </a:xfrm>
      </xdr:grpSpPr>
      <xdr:sp macro="" textlink="">
        <xdr:nvSpPr>
          <xdr:cNvPr id="122058" name="AutoShape 2">
            <a:extLst>
              <a:ext uri="{FF2B5EF4-FFF2-40B4-BE49-F238E27FC236}">
                <a16:creationId xmlns:a16="http://schemas.microsoft.com/office/drawing/2014/main" id="{0CFDD426-861D-9727-5CE9-5A81B74FD7E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685FB7BD-8DA2-0D3D-868E-41A810F5EEEC}"/>
              </a:ext>
            </a:extLst>
          </xdr:cNvPr>
          <xdr:cNvSpPr txBox="1">
            <a:spLocks noChangeArrowheads="1"/>
          </xdr:cNvSpPr>
        </xdr:nvSpPr>
        <xdr:spPr>
          <a:xfrm>
            <a:off x="819" y="23"/>
            <a:ext cx="100" cy="39"/>
          </a:xfrm>
          <a:prstGeom prst="rect">
            <a:avLst/>
          </a:prstGeom>
          <a:noFill/>
          <a:ln w="9525">
            <a:noFill/>
            <a:miter lim="800000"/>
          </a:ln>
        </xdr:spPr>
        <xdr:txBody>
          <a:bodyPr vertOverflow="clip" wrap="square" lIns="27432" tIns="32004" rIns="27432" bIns="32004" anchor="ctr" upright="1"/>
          <a:lstStyle/>
          <a:p>
            <a:pPr algn="ctr" rtl="0">
              <a:lnSpc>
                <a:spcPts val="1100"/>
              </a:lnSpc>
              <a:defRPr sz="1000"/>
            </a:pPr>
            <a:r>
              <a:rPr lang="en-US" sz="1000" b="1" i="0" u="none" strike="noStrike" baseline="0">
                <a:solidFill>
                  <a:srgbClr val="000000"/>
                </a:solidFill>
                <a:latin typeface="Book Antiqua" panose="02040602050305030304"/>
              </a:rPr>
              <a:t>Click to Proceed</a:t>
            </a:r>
          </a:p>
        </xdr:txBody>
      </xdr:sp>
    </xdr:grpSp>
    <xdr:clientData/>
  </xdr:twoCellAnchor>
  <xdr:twoCellAnchor>
    <xdr:from>
      <xdr:col>2</xdr:col>
      <xdr:colOff>4457700</xdr:colOff>
      <xdr:row>49</xdr:row>
      <xdr:rowOff>0</xdr:rowOff>
    </xdr:from>
    <xdr:to>
      <xdr:col>2</xdr:col>
      <xdr:colOff>4981575</xdr:colOff>
      <xdr:row>49</xdr:row>
      <xdr:rowOff>0</xdr:rowOff>
    </xdr:to>
    <xdr:pic>
      <xdr:nvPicPr>
        <xdr:cNvPr id="122057" name="Picture 4">
          <a:extLst>
            <a:ext uri="{FF2B5EF4-FFF2-40B4-BE49-F238E27FC236}">
              <a16:creationId xmlns:a16="http://schemas.microsoft.com/office/drawing/2014/main" id="{5BB81CE6-BD55-13A4-DC24-B29A195C6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0401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14489" name="Group 6">
          <a:hlinkClick xmlns:r="http://schemas.openxmlformats.org/officeDocument/2006/relationships" r:id="rId1" tooltip="Click for Sch-1"/>
          <a:extLst>
            <a:ext uri="{FF2B5EF4-FFF2-40B4-BE49-F238E27FC236}">
              <a16:creationId xmlns:a16="http://schemas.microsoft.com/office/drawing/2014/main" id="{E50F3B2A-3C7A-620D-FC5A-1AF45FDDC50E}"/>
            </a:ext>
          </a:extLst>
        </xdr:cNvPr>
        <xdr:cNvGrpSpPr>
          <a:grpSpLocks/>
        </xdr:cNvGrpSpPr>
      </xdr:nvGrpSpPr>
      <xdr:grpSpPr bwMode="auto">
        <a:xfrm>
          <a:off x="7991475" y="209550"/>
          <a:ext cx="1104900" cy="847725"/>
          <a:chOff x="804" y="5"/>
          <a:chExt cx="116" cy="73"/>
        </a:xfrm>
      </xdr:grpSpPr>
      <xdr:sp macro="" textlink="">
        <xdr:nvSpPr>
          <xdr:cNvPr id="114490" name="AutoShape 2">
            <a:extLst>
              <a:ext uri="{FF2B5EF4-FFF2-40B4-BE49-F238E27FC236}">
                <a16:creationId xmlns:a16="http://schemas.microsoft.com/office/drawing/2014/main" id="{B715A2FE-ACFB-B809-EDFD-49A2A486539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93F1DCEC-537C-7E61-8E7D-55BBD35D83D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676275</xdr:colOff>
      <xdr:row>2</xdr:row>
      <xdr:rowOff>257175</xdr:rowOff>
    </xdr:to>
    <xdr:grpSp>
      <xdr:nvGrpSpPr>
        <xdr:cNvPr id="105391" name="Group 1">
          <a:hlinkClick xmlns:r="http://schemas.openxmlformats.org/officeDocument/2006/relationships" r:id="rId1" tooltip="Click for Sch-4"/>
          <a:extLst>
            <a:ext uri="{FF2B5EF4-FFF2-40B4-BE49-F238E27FC236}">
              <a16:creationId xmlns:a16="http://schemas.microsoft.com/office/drawing/2014/main" id="{A93CDEF7-0F25-9231-6A0C-918A69D244F3}"/>
            </a:ext>
          </a:extLst>
        </xdr:cNvPr>
        <xdr:cNvGrpSpPr>
          <a:grpSpLocks/>
        </xdr:cNvGrpSpPr>
      </xdr:nvGrpSpPr>
      <xdr:grpSpPr bwMode="auto">
        <a:xfrm>
          <a:off x="28086050" y="19050"/>
          <a:ext cx="8610600" cy="1412875"/>
          <a:chOff x="804" y="5"/>
          <a:chExt cx="116" cy="73"/>
        </a:xfrm>
      </xdr:grpSpPr>
      <xdr:sp macro="" textlink="">
        <xdr:nvSpPr>
          <xdr:cNvPr id="105392" name="AutoShape 2">
            <a:extLst>
              <a:ext uri="{FF2B5EF4-FFF2-40B4-BE49-F238E27FC236}">
                <a16:creationId xmlns:a16="http://schemas.microsoft.com/office/drawing/2014/main" id="{A430AC3B-8620-17CD-E45D-09F320523F8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5AC46D5-E023-DEE5-8EBA-1CB20974507A}"/>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8E20862A-A316-4972-8E7C-74EB765C297F}"/>
            </a:ext>
          </a:extLst>
        </xdr:cNvPr>
        <xdr:cNvGrpSpPr>
          <a:grpSpLocks/>
        </xdr:cNvGrpSpPr>
      </xdr:nvGrpSpPr>
      <xdr:grpSpPr bwMode="auto">
        <a:xfrm>
          <a:off x="26990675" y="19050"/>
          <a:ext cx="9147175" cy="1412875"/>
          <a:chOff x="804" y="5"/>
          <a:chExt cx="116" cy="73"/>
        </a:xfrm>
      </xdr:grpSpPr>
      <xdr:sp macro="" textlink="">
        <xdr:nvSpPr>
          <xdr:cNvPr id="3" name="AutoShape 2">
            <a:extLst>
              <a:ext uri="{FF2B5EF4-FFF2-40B4-BE49-F238E27FC236}">
                <a16:creationId xmlns:a16="http://schemas.microsoft.com/office/drawing/2014/main" id="{6A3BEE95-0613-07CE-CA82-FEA7D7E37FB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E126397-6E38-6A9D-07F3-6AC3DBE1D6C4}"/>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5" name="Text Box 137">
          <a:extLst>
            <a:ext uri="{FF2B5EF4-FFF2-40B4-BE49-F238E27FC236}">
              <a16:creationId xmlns:a16="http://schemas.microsoft.com/office/drawing/2014/main" id="{5ABCBA8E-3D10-4C4F-80F8-387070DA01EC}"/>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6" name="Text Box 133">
          <a:extLst>
            <a:ext uri="{FF2B5EF4-FFF2-40B4-BE49-F238E27FC236}">
              <a16:creationId xmlns:a16="http://schemas.microsoft.com/office/drawing/2014/main" id="{F63A4F8B-C3D0-4803-A7B7-0B312016EA4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7" name="Text Box 134">
          <a:extLst>
            <a:ext uri="{FF2B5EF4-FFF2-40B4-BE49-F238E27FC236}">
              <a16:creationId xmlns:a16="http://schemas.microsoft.com/office/drawing/2014/main" id="{A679B486-B732-485D-8D78-39F0E8F9FF8E}"/>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8" name="Text Box 135">
          <a:extLst>
            <a:ext uri="{FF2B5EF4-FFF2-40B4-BE49-F238E27FC236}">
              <a16:creationId xmlns:a16="http://schemas.microsoft.com/office/drawing/2014/main" id="{8C85BAEB-2447-47FF-A010-5B5A766B5394}"/>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9" name="Text Box 136">
          <a:extLst>
            <a:ext uri="{FF2B5EF4-FFF2-40B4-BE49-F238E27FC236}">
              <a16:creationId xmlns:a16="http://schemas.microsoft.com/office/drawing/2014/main" id="{560E0514-74B1-4E6B-8F3D-3CABC04EB52F}"/>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0" name="Text Box 137">
          <a:extLst>
            <a:ext uri="{FF2B5EF4-FFF2-40B4-BE49-F238E27FC236}">
              <a16:creationId xmlns:a16="http://schemas.microsoft.com/office/drawing/2014/main" id="{C0ADEB68-02F9-49BF-B80E-D993A8FBDAF2}"/>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1" name="Text Box 133">
          <a:extLst>
            <a:ext uri="{FF2B5EF4-FFF2-40B4-BE49-F238E27FC236}">
              <a16:creationId xmlns:a16="http://schemas.microsoft.com/office/drawing/2014/main" id="{578BB6D3-F18F-4053-9A53-B502E4EB1C92}"/>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2" name="Text Box 134">
          <a:extLst>
            <a:ext uri="{FF2B5EF4-FFF2-40B4-BE49-F238E27FC236}">
              <a16:creationId xmlns:a16="http://schemas.microsoft.com/office/drawing/2014/main" id="{441B8486-E83A-4EFA-9365-D1F553F8845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3" name="Text Box 135">
          <a:extLst>
            <a:ext uri="{FF2B5EF4-FFF2-40B4-BE49-F238E27FC236}">
              <a16:creationId xmlns:a16="http://schemas.microsoft.com/office/drawing/2014/main" id="{2C7E5962-9726-49F2-AAED-6C7633695F43}"/>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4" name="Text Box 136">
          <a:extLst>
            <a:ext uri="{FF2B5EF4-FFF2-40B4-BE49-F238E27FC236}">
              <a16:creationId xmlns:a16="http://schemas.microsoft.com/office/drawing/2014/main" id="{B37BA8C5-CE7F-44BF-93A3-1F22DFE9749B}"/>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182</xdr:row>
      <xdr:rowOff>247650</xdr:rowOff>
    </xdr:to>
    <xdr:sp macro="" textlink="">
      <xdr:nvSpPr>
        <xdr:cNvPr id="15" name="Text Box 137">
          <a:extLst>
            <a:ext uri="{FF2B5EF4-FFF2-40B4-BE49-F238E27FC236}">
              <a16:creationId xmlns:a16="http://schemas.microsoft.com/office/drawing/2014/main" id="{8A6E7DFD-C40A-4CB9-A1C4-0DCE59DDF77D}"/>
            </a:ext>
          </a:extLst>
        </xdr:cNvPr>
        <xdr:cNvSpPr txBox="1">
          <a:spLocks noChangeArrowheads="1"/>
        </xdr:cNvSpPr>
      </xdr:nvSpPr>
      <xdr:spPr bwMode="auto">
        <a:xfrm>
          <a:off x="2025650" y="177927000"/>
          <a:ext cx="10477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182</xdr:row>
      <xdr:rowOff>247650</xdr:rowOff>
    </xdr:to>
    <xdr:sp macro="" textlink="">
      <xdr:nvSpPr>
        <xdr:cNvPr id="16" name="Text Box 138">
          <a:extLst>
            <a:ext uri="{FF2B5EF4-FFF2-40B4-BE49-F238E27FC236}">
              <a16:creationId xmlns:a16="http://schemas.microsoft.com/office/drawing/2014/main" id="{E06E348D-CB9F-4ADD-8684-605CC0FA3AF4}"/>
            </a:ext>
          </a:extLst>
        </xdr:cNvPr>
        <xdr:cNvSpPr txBox="1">
          <a:spLocks noChangeArrowheads="1"/>
        </xdr:cNvSpPr>
      </xdr:nvSpPr>
      <xdr:spPr bwMode="auto">
        <a:xfrm>
          <a:off x="3883025" y="177927000"/>
          <a:ext cx="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17" name="Text Box 133">
          <a:extLst>
            <a:ext uri="{FF2B5EF4-FFF2-40B4-BE49-F238E27FC236}">
              <a16:creationId xmlns:a16="http://schemas.microsoft.com/office/drawing/2014/main" id="{FA5E7F07-8498-467E-8FCE-9975A87435BC}"/>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18" name="Text Box 134">
          <a:extLst>
            <a:ext uri="{FF2B5EF4-FFF2-40B4-BE49-F238E27FC236}">
              <a16:creationId xmlns:a16="http://schemas.microsoft.com/office/drawing/2014/main" id="{5D90D51A-34B7-4073-8A0E-74E46DD5C010}"/>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19" name="Text Box 135">
          <a:extLst>
            <a:ext uri="{FF2B5EF4-FFF2-40B4-BE49-F238E27FC236}">
              <a16:creationId xmlns:a16="http://schemas.microsoft.com/office/drawing/2014/main" id="{6F2E5DA9-B323-4EE0-9226-B7E3E7F35322}"/>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20" name="Text Box 136">
          <a:extLst>
            <a:ext uri="{FF2B5EF4-FFF2-40B4-BE49-F238E27FC236}">
              <a16:creationId xmlns:a16="http://schemas.microsoft.com/office/drawing/2014/main" id="{6D6F99CB-D086-46D3-A475-1015CEA9AD88}"/>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21" name="Text Box 137">
          <a:extLst>
            <a:ext uri="{FF2B5EF4-FFF2-40B4-BE49-F238E27FC236}">
              <a16:creationId xmlns:a16="http://schemas.microsoft.com/office/drawing/2014/main" id="{BD9D72D5-7797-4380-A3E0-41C410B39A25}"/>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183</xdr:row>
      <xdr:rowOff>38101</xdr:rowOff>
    </xdr:to>
    <xdr:sp macro="" textlink="">
      <xdr:nvSpPr>
        <xdr:cNvPr id="22" name="Text Box 138">
          <a:extLst>
            <a:ext uri="{FF2B5EF4-FFF2-40B4-BE49-F238E27FC236}">
              <a16:creationId xmlns:a16="http://schemas.microsoft.com/office/drawing/2014/main" id="{8C8742A7-1592-4C55-B599-C78AC6648D69}"/>
            </a:ext>
          </a:extLst>
        </xdr:cNvPr>
        <xdr:cNvSpPr txBox="1">
          <a:spLocks noChangeArrowheads="1"/>
        </xdr:cNvSpPr>
      </xdr:nvSpPr>
      <xdr:spPr bwMode="auto">
        <a:xfrm>
          <a:off x="3883025" y="177927000"/>
          <a:ext cx="0"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23" name="Text Box 133">
          <a:extLst>
            <a:ext uri="{FF2B5EF4-FFF2-40B4-BE49-F238E27FC236}">
              <a16:creationId xmlns:a16="http://schemas.microsoft.com/office/drawing/2014/main" id="{04539605-9057-4B5F-B194-E594C6486D93}"/>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38101</xdr:rowOff>
    </xdr:to>
    <xdr:sp macro="" textlink="">
      <xdr:nvSpPr>
        <xdr:cNvPr id="24" name="Text Box 134">
          <a:extLst>
            <a:ext uri="{FF2B5EF4-FFF2-40B4-BE49-F238E27FC236}">
              <a16:creationId xmlns:a16="http://schemas.microsoft.com/office/drawing/2014/main" id="{38070259-F1C2-4F38-A364-478013BA05A5}"/>
            </a:ext>
          </a:extLst>
        </xdr:cNvPr>
        <xdr:cNvSpPr txBox="1">
          <a:spLocks noChangeArrowheads="1"/>
        </xdr:cNvSpPr>
      </xdr:nvSpPr>
      <xdr:spPr bwMode="auto">
        <a:xfrm>
          <a:off x="2025650" y="177927000"/>
          <a:ext cx="104775"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183</xdr:row>
      <xdr:rowOff>38101</xdr:rowOff>
    </xdr:to>
    <xdr:sp macro="" textlink="">
      <xdr:nvSpPr>
        <xdr:cNvPr id="25" name="Text Box 138">
          <a:extLst>
            <a:ext uri="{FF2B5EF4-FFF2-40B4-BE49-F238E27FC236}">
              <a16:creationId xmlns:a16="http://schemas.microsoft.com/office/drawing/2014/main" id="{6DDC8E1F-F218-44E9-AFA5-1F359F76EED5}"/>
            </a:ext>
          </a:extLst>
        </xdr:cNvPr>
        <xdr:cNvSpPr txBox="1">
          <a:spLocks noChangeArrowheads="1"/>
        </xdr:cNvSpPr>
      </xdr:nvSpPr>
      <xdr:spPr bwMode="auto">
        <a:xfrm>
          <a:off x="3883025" y="177927000"/>
          <a:ext cx="0" cy="666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26" name="Text Box 137">
          <a:extLst>
            <a:ext uri="{FF2B5EF4-FFF2-40B4-BE49-F238E27FC236}">
              <a16:creationId xmlns:a16="http://schemas.microsoft.com/office/drawing/2014/main" id="{9A497E92-BA3F-40FF-B461-92A4FC610096}"/>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27" name="Text Box 133">
          <a:extLst>
            <a:ext uri="{FF2B5EF4-FFF2-40B4-BE49-F238E27FC236}">
              <a16:creationId xmlns:a16="http://schemas.microsoft.com/office/drawing/2014/main" id="{1E8F4277-ED20-48DB-AB9F-15EDEF4ABAF6}"/>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28" name="Text Box 134">
          <a:extLst>
            <a:ext uri="{FF2B5EF4-FFF2-40B4-BE49-F238E27FC236}">
              <a16:creationId xmlns:a16="http://schemas.microsoft.com/office/drawing/2014/main" id="{FAFFF530-B9F2-49FB-A6A0-132D3ED249DD}"/>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29" name="Text Box 135">
          <a:extLst>
            <a:ext uri="{FF2B5EF4-FFF2-40B4-BE49-F238E27FC236}">
              <a16:creationId xmlns:a16="http://schemas.microsoft.com/office/drawing/2014/main" id="{46F86C27-106A-415E-A99F-F3E421DA9B1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0" name="Text Box 136">
          <a:extLst>
            <a:ext uri="{FF2B5EF4-FFF2-40B4-BE49-F238E27FC236}">
              <a16:creationId xmlns:a16="http://schemas.microsoft.com/office/drawing/2014/main" id="{45258309-A70A-4574-88D7-589282FE2844}"/>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1" name="Text Box 137">
          <a:extLst>
            <a:ext uri="{FF2B5EF4-FFF2-40B4-BE49-F238E27FC236}">
              <a16:creationId xmlns:a16="http://schemas.microsoft.com/office/drawing/2014/main" id="{B7EA44B5-F3FF-48D2-A071-7C161F14EDEC}"/>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2" name="Text Box 133">
          <a:extLst>
            <a:ext uri="{FF2B5EF4-FFF2-40B4-BE49-F238E27FC236}">
              <a16:creationId xmlns:a16="http://schemas.microsoft.com/office/drawing/2014/main" id="{661B145E-58E9-4AF8-8D66-34438915A0AA}"/>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3" name="Text Box 134">
          <a:extLst>
            <a:ext uri="{FF2B5EF4-FFF2-40B4-BE49-F238E27FC236}">
              <a16:creationId xmlns:a16="http://schemas.microsoft.com/office/drawing/2014/main" id="{28D34513-3E7F-4342-A8BE-D6BA56E7C91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4" name="Text Box 135">
          <a:extLst>
            <a:ext uri="{FF2B5EF4-FFF2-40B4-BE49-F238E27FC236}">
              <a16:creationId xmlns:a16="http://schemas.microsoft.com/office/drawing/2014/main" id="{74B710F2-73A6-4F9A-95DF-43D92DCEDD6B}"/>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5" name="Text Box 136">
          <a:extLst>
            <a:ext uri="{FF2B5EF4-FFF2-40B4-BE49-F238E27FC236}">
              <a16:creationId xmlns:a16="http://schemas.microsoft.com/office/drawing/2014/main" id="{EB12E885-75C5-47FD-BFF3-25989AEF9A02}"/>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xdr:rowOff>
    </xdr:to>
    <xdr:sp macro="" textlink="">
      <xdr:nvSpPr>
        <xdr:cNvPr id="36" name="Text Box 137">
          <a:extLst>
            <a:ext uri="{FF2B5EF4-FFF2-40B4-BE49-F238E27FC236}">
              <a16:creationId xmlns:a16="http://schemas.microsoft.com/office/drawing/2014/main" id="{E53E640B-FDBA-489B-81BC-040B08230F53}"/>
            </a:ext>
          </a:extLst>
        </xdr:cNvPr>
        <xdr:cNvSpPr txBox="1">
          <a:spLocks noChangeArrowheads="1"/>
        </xdr:cNvSpPr>
      </xdr:nvSpPr>
      <xdr:spPr bwMode="auto">
        <a:xfrm>
          <a:off x="2025650" y="180327300"/>
          <a:ext cx="104775"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183</xdr:row>
      <xdr:rowOff>6350</xdr:rowOff>
    </xdr:to>
    <xdr:sp macro="" textlink="">
      <xdr:nvSpPr>
        <xdr:cNvPr id="37" name="Text Box 138">
          <a:extLst>
            <a:ext uri="{FF2B5EF4-FFF2-40B4-BE49-F238E27FC236}">
              <a16:creationId xmlns:a16="http://schemas.microsoft.com/office/drawing/2014/main" id="{269AB623-1CB0-4C31-B8C8-21FFB0490097}"/>
            </a:ext>
          </a:extLst>
        </xdr:cNvPr>
        <xdr:cNvSpPr txBox="1">
          <a:spLocks noChangeArrowheads="1"/>
        </xdr:cNvSpPr>
      </xdr:nvSpPr>
      <xdr:spPr bwMode="auto">
        <a:xfrm>
          <a:off x="3883025" y="180327300"/>
          <a:ext cx="0" cy="662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38" name="Text Box 133">
          <a:extLst>
            <a:ext uri="{FF2B5EF4-FFF2-40B4-BE49-F238E27FC236}">
              <a16:creationId xmlns:a16="http://schemas.microsoft.com/office/drawing/2014/main" id="{866D71F7-FACF-4FE5-B7F4-913A23C2EF98}"/>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39" name="Text Box 134">
          <a:extLst>
            <a:ext uri="{FF2B5EF4-FFF2-40B4-BE49-F238E27FC236}">
              <a16:creationId xmlns:a16="http://schemas.microsoft.com/office/drawing/2014/main" id="{4A0A0A69-D8C4-46B1-B493-4616DDC24FA7}"/>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40" name="Text Box 135">
          <a:extLst>
            <a:ext uri="{FF2B5EF4-FFF2-40B4-BE49-F238E27FC236}">
              <a16:creationId xmlns:a16="http://schemas.microsoft.com/office/drawing/2014/main" id="{B169F0CF-3EE7-4F5E-B518-A18C64128677}"/>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41" name="Text Box 136">
          <a:extLst>
            <a:ext uri="{FF2B5EF4-FFF2-40B4-BE49-F238E27FC236}">
              <a16:creationId xmlns:a16="http://schemas.microsoft.com/office/drawing/2014/main" id="{9CC96CB1-582E-480E-8C16-2695E1839E1E}"/>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42" name="Text Box 137">
          <a:extLst>
            <a:ext uri="{FF2B5EF4-FFF2-40B4-BE49-F238E27FC236}">
              <a16:creationId xmlns:a16="http://schemas.microsoft.com/office/drawing/2014/main" id="{3E393FDF-9143-488A-A4CD-5619917604C2}"/>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183</xdr:row>
      <xdr:rowOff>63501</xdr:rowOff>
    </xdr:to>
    <xdr:sp macro="" textlink="">
      <xdr:nvSpPr>
        <xdr:cNvPr id="43" name="Text Box 138">
          <a:extLst>
            <a:ext uri="{FF2B5EF4-FFF2-40B4-BE49-F238E27FC236}">
              <a16:creationId xmlns:a16="http://schemas.microsoft.com/office/drawing/2014/main" id="{23C746AF-D43A-4D0C-AF57-CF8612B9F1B7}"/>
            </a:ext>
          </a:extLst>
        </xdr:cNvPr>
        <xdr:cNvSpPr txBox="1">
          <a:spLocks noChangeArrowheads="1"/>
        </xdr:cNvSpPr>
      </xdr:nvSpPr>
      <xdr:spPr bwMode="auto">
        <a:xfrm>
          <a:off x="3883025" y="180327300"/>
          <a:ext cx="0"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44" name="Text Box 133">
          <a:extLst>
            <a:ext uri="{FF2B5EF4-FFF2-40B4-BE49-F238E27FC236}">
              <a16:creationId xmlns:a16="http://schemas.microsoft.com/office/drawing/2014/main" id="{1410B0D5-BB67-4E34-BDBA-DC34EB9C9C8F}"/>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162</xdr:row>
      <xdr:rowOff>0</xdr:rowOff>
    </xdr:from>
    <xdr:to>
      <xdr:col>3</xdr:col>
      <xdr:colOff>104775</xdr:colOff>
      <xdr:row>183</xdr:row>
      <xdr:rowOff>63501</xdr:rowOff>
    </xdr:to>
    <xdr:sp macro="" textlink="">
      <xdr:nvSpPr>
        <xdr:cNvPr id="45" name="Text Box 134">
          <a:extLst>
            <a:ext uri="{FF2B5EF4-FFF2-40B4-BE49-F238E27FC236}">
              <a16:creationId xmlns:a16="http://schemas.microsoft.com/office/drawing/2014/main" id="{290BFBDC-9DC5-443D-A448-9ABA481984B8}"/>
            </a:ext>
          </a:extLst>
        </xdr:cNvPr>
        <xdr:cNvSpPr txBox="1">
          <a:spLocks noChangeArrowheads="1"/>
        </xdr:cNvSpPr>
      </xdr:nvSpPr>
      <xdr:spPr bwMode="auto">
        <a:xfrm>
          <a:off x="2025650" y="180327300"/>
          <a:ext cx="104775"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162</xdr:row>
      <xdr:rowOff>0</xdr:rowOff>
    </xdr:from>
    <xdr:to>
      <xdr:col>3</xdr:col>
      <xdr:colOff>1857375</xdr:colOff>
      <xdr:row>183</xdr:row>
      <xdr:rowOff>63501</xdr:rowOff>
    </xdr:to>
    <xdr:sp macro="" textlink="">
      <xdr:nvSpPr>
        <xdr:cNvPr id="46" name="Text Box 138">
          <a:extLst>
            <a:ext uri="{FF2B5EF4-FFF2-40B4-BE49-F238E27FC236}">
              <a16:creationId xmlns:a16="http://schemas.microsoft.com/office/drawing/2014/main" id="{3647B425-C1C6-4A06-8EBF-3DD1B932CB8C}"/>
            </a:ext>
          </a:extLst>
        </xdr:cNvPr>
        <xdr:cNvSpPr txBox="1">
          <a:spLocks noChangeArrowheads="1"/>
        </xdr:cNvSpPr>
      </xdr:nvSpPr>
      <xdr:spPr bwMode="auto">
        <a:xfrm>
          <a:off x="3883025" y="180327300"/>
          <a:ext cx="0" cy="668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9DE6CF38-106E-4BFE-AE42-A28042D4DBEF}"/>
            </a:ext>
          </a:extLst>
        </xdr:cNvPr>
        <xdr:cNvGrpSpPr>
          <a:grpSpLocks/>
        </xdr:cNvGrpSpPr>
      </xdr:nvGrpSpPr>
      <xdr:grpSpPr bwMode="auto">
        <a:xfrm>
          <a:off x="26784300" y="19050"/>
          <a:ext cx="8559800" cy="1412875"/>
          <a:chOff x="804" y="5"/>
          <a:chExt cx="116" cy="73"/>
        </a:xfrm>
      </xdr:grpSpPr>
      <xdr:sp macro="" textlink="">
        <xdr:nvSpPr>
          <xdr:cNvPr id="3" name="AutoShape 2">
            <a:extLst>
              <a:ext uri="{FF2B5EF4-FFF2-40B4-BE49-F238E27FC236}">
                <a16:creationId xmlns:a16="http://schemas.microsoft.com/office/drawing/2014/main" id="{20D63E4D-FE73-49E2-F8F7-2A8537835FE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830D269C-AFD0-2702-0B19-618FF6BFA0FE}"/>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5" name="Text Box 137">
          <a:extLst>
            <a:ext uri="{FF2B5EF4-FFF2-40B4-BE49-F238E27FC236}">
              <a16:creationId xmlns:a16="http://schemas.microsoft.com/office/drawing/2014/main" id="{3DC9997F-CB66-437D-8118-F0F7DD3D99C7}"/>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6" name="Text Box 133">
          <a:extLst>
            <a:ext uri="{FF2B5EF4-FFF2-40B4-BE49-F238E27FC236}">
              <a16:creationId xmlns:a16="http://schemas.microsoft.com/office/drawing/2014/main" id="{80B55EE3-C99B-47B9-B2EB-86A0BB441A1B}"/>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7" name="Text Box 134">
          <a:extLst>
            <a:ext uri="{FF2B5EF4-FFF2-40B4-BE49-F238E27FC236}">
              <a16:creationId xmlns:a16="http://schemas.microsoft.com/office/drawing/2014/main" id="{A86A8FCB-AE54-4E0E-9164-9A50E06F55D7}"/>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8" name="Text Box 135">
          <a:extLst>
            <a:ext uri="{FF2B5EF4-FFF2-40B4-BE49-F238E27FC236}">
              <a16:creationId xmlns:a16="http://schemas.microsoft.com/office/drawing/2014/main" id="{5DFFD920-393E-43D7-9ABF-26DD725AE2F4}"/>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9" name="Text Box 136">
          <a:extLst>
            <a:ext uri="{FF2B5EF4-FFF2-40B4-BE49-F238E27FC236}">
              <a16:creationId xmlns:a16="http://schemas.microsoft.com/office/drawing/2014/main" id="{397656EB-1C93-4F33-AC2B-8B22675628CF}"/>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0" name="Text Box 137">
          <a:extLst>
            <a:ext uri="{FF2B5EF4-FFF2-40B4-BE49-F238E27FC236}">
              <a16:creationId xmlns:a16="http://schemas.microsoft.com/office/drawing/2014/main" id="{626E82EF-A211-44C0-8418-7DF9C38C2DE9}"/>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1" name="Text Box 133">
          <a:extLst>
            <a:ext uri="{FF2B5EF4-FFF2-40B4-BE49-F238E27FC236}">
              <a16:creationId xmlns:a16="http://schemas.microsoft.com/office/drawing/2014/main" id="{03E1702E-7305-4C60-A1BB-8FBAB27255FD}"/>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2" name="Text Box 134">
          <a:extLst>
            <a:ext uri="{FF2B5EF4-FFF2-40B4-BE49-F238E27FC236}">
              <a16:creationId xmlns:a16="http://schemas.microsoft.com/office/drawing/2014/main" id="{086AB2FD-E3AE-44FD-AD09-EF35AAC322BB}"/>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3" name="Text Box 135">
          <a:extLst>
            <a:ext uri="{FF2B5EF4-FFF2-40B4-BE49-F238E27FC236}">
              <a16:creationId xmlns:a16="http://schemas.microsoft.com/office/drawing/2014/main" id="{3D16DA39-1F34-4A4D-B9C2-D57C6A370365}"/>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4" name="Text Box 136">
          <a:extLst>
            <a:ext uri="{FF2B5EF4-FFF2-40B4-BE49-F238E27FC236}">
              <a16:creationId xmlns:a16="http://schemas.microsoft.com/office/drawing/2014/main" id="{66635EB7-FBF6-4F71-84FC-A285C95E29A5}"/>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25400</xdr:rowOff>
    </xdr:to>
    <xdr:sp macro="" textlink="">
      <xdr:nvSpPr>
        <xdr:cNvPr id="15" name="Text Box 137">
          <a:extLst>
            <a:ext uri="{FF2B5EF4-FFF2-40B4-BE49-F238E27FC236}">
              <a16:creationId xmlns:a16="http://schemas.microsoft.com/office/drawing/2014/main" id="{1035CEEB-044D-4AF5-A9DA-DAD420AD48D7}"/>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25400</xdr:rowOff>
    </xdr:to>
    <xdr:sp macro="" textlink="">
      <xdr:nvSpPr>
        <xdr:cNvPr id="16" name="Text Box 138">
          <a:extLst>
            <a:ext uri="{FF2B5EF4-FFF2-40B4-BE49-F238E27FC236}">
              <a16:creationId xmlns:a16="http://schemas.microsoft.com/office/drawing/2014/main" id="{AAE89CB8-938B-4830-B06F-2DB1830D0AC6}"/>
            </a:ext>
          </a:extLst>
        </xdr:cNvPr>
        <xdr:cNvSpPr txBox="1">
          <a:spLocks noChangeArrowheads="1"/>
        </xdr:cNvSpPr>
      </xdr:nvSpPr>
      <xdr:spPr bwMode="auto">
        <a:xfrm>
          <a:off x="4352925" y="137452100"/>
          <a:ext cx="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17" name="Text Box 133">
          <a:extLst>
            <a:ext uri="{FF2B5EF4-FFF2-40B4-BE49-F238E27FC236}">
              <a16:creationId xmlns:a16="http://schemas.microsoft.com/office/drawing/2014/main" id="{D2B0BAE5-4E87-47DA-9EA1-0AE8AD3FD397}"/>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18" name="Text Box 134">
          <a:extLst>
            <a:ext uri="{FF2B5EF4-FFF2-40B4-BE49-F238E27FC236}">
              <a16:creationId xmlns:a16="http://schemas.microsoft.com/office/drawing/2014/main" id="{C0CF79D2-0710-4A17-A16D-281525BD39E2}"/>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19" name="Text Box 135">
          <a:extLst>
            <a:ext uri="{FF2B5EF4-FFF2-40B4-BE49-F238E27FC236}">
              <a16:creationId xmlns:a16="http://schemas.microsoft.com/office/drawing/2014/main" id="{9FFC1F6F-F586-4007-A4D6-D597AC5DBF11}"/>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20" name="Text Box 136">
          <a:extLst>
            <a:ext uri="{FF2B5EF4-FFF2-40B4-BE49-F238E27FC236}">
              <a16:creationId xmlns:a16="http://schemas.microsoft.com/office/drawing/2014/main" id="{38660DB9-DD84-4799-93FE-7871B305B606}"/>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21" name="Text Box 137">
          <a:extLst>
            <a:ext uri="{FF2B5EF4-FFF2-40B4-BE49-F238E27FC236}">
              <a16:creationId xmlns:a16="http://schemas.microsoft.com/office/drawing/2014/main" id="{6B53BED6-F091-418E-81F8-E50E0A4F1FB2}"/>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85726</xdr:rowOff>
    </xdr:to>
    <xdr:sp macro="" textlink="">
      <xdr:nvSpPr>
        <xdr:cNvPr id="22" name="Text Box 138">
          <a:extLst>
            <a:ext uri="{FF2B5EF4-FFF2-40B4-BE49-F238E27FC236}">
              <a16:creationId xmlns:a16="http://schemas.microsoft.com/office/drawing/2014/main" id="{A85D00FE-E3B5-4360-8FE5-EFB0398A0856}"/>
            </a:ext>
          </a:extLst>
        </xdr:cNvPr>
        <xdr:cNvSpPr txBox="1">
          <a:spLocks noChangeArrowheads="1"/>
        </xdr:cNvSpPr>
      </xdr:nvSpPr>
      <xdr:spPr bwMode="auto">
        <a:xfrm>
          <a:off x="4352925" y="137452100"/>
          <a:ext cx="0"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23" name="Text Box 133">
          <a:extLst>
            <a:ext uri="{FF2B5EF4-FFF2-40B4-BE49-F238E27FC236}">
              <a16:creationId xmlns:a16="http://schemas.microsoft.com/office/drawing/2014/main" id="{2CD1AE21-1D61-4070-9A4D-97CF67444F4F}"/>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85726</xdr:rowOff>
    </xdr:to>
    <xdr:sp macro="" textlink="">
      <xdr:nvSpPr>
        <xdr:cNvPr id="24" name="Text Box 134">
          <a:extLst>
            <a:ext uri="{FF2B5EF4-FFF2-40B4-BE49-F238E27FC236}">
              <a16:creationId xmlns:a16="http://schemas.microsoft.com/office/drawing/2014/main" id="{33325109-E66D-4439-AEDA-AE29FD3D717F}"/>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85726</xdr:rowOff>
    </xdr:to>
    <xdr:sp macro="" textlink="">
      <xdr:nvSpPr>
        <xdr:cNvPr id="25" name="Text Box 138">
          <a:extLst>
            <a:ext uri="{FF2B5EF4-FFF2-40B4-BE49-F238E27FC236}">
              <a16:creationId xmlns:a16="http://schemas.microsoft.com/office/drawing/2014/main" id="{D8F98F82-29FC-498A-8F76-F9E594F131FF}"/>
            </a:ext>
          </a:extLst>
        </xdr:cNvPr>
        <xdr:cNvSpPr txBox="1">
          <a:spLocks noChangeArrowheads="1"/>
        </xdr:cNvSpPr>
      </xdr:nvSpPr>
      <xdr:spPr bwMode="auto">
        <a:xfrm>
          <a:off x="4352925" y="137452100"/>
          <a:ext cx="0"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26" name="Text Box 137">
          <a:extLst>
            <a:ext uri="{FF2B5EF4-FFF2-40B4-BE49-F238E27FC236}">
              <a16:creationId xmlns:a16="http://schemas.microsoft.com/office/drawing/2014/main" id="{4ACACC89-A2B4-4557-871D-7E152D5B92C4}"/>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27" name="Text Box 133">
          <a:extLst>
            <a:ext uri="{FF2B5EF4-FFF2-40B4-BE49-F238E27FC236}">
              <a16:creationId xmlns:a16="http://schemas.microsoft.com/office/drawing/2014/main" id="{219E9188-5393-4FF7-995A-8C9A16C68468}"/>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28" name="Text Box 134">
          <a:extLst>
            <a:ext uri="{FF2B5EF4-FFF2-40B4-BE49-F238E27FC236}">
              <a16:creationId xmlns:a16="http://schemas.microsoft.com/office/drawing/2014/main" id="{405FA7FC-2452-4268-A596-DEB6DE535184}"/>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29" name="Text Box 135">
          <a:extLst>
            <a:ext uri="{FF2B5EF4-FFF2-40B4-BE49-F238E27FC236}">
              <a16:creationId xmlns:a16="http://schemas.microsoft.com/office/drawing/2014/main" id="{93DA4265-7BCC-43A8-AAA2-0871B8457324}"/>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0" name="Text Box 136">
          <a:extLst>
            <a:ext uri="{FF2B5EF4-FFF2-40B4-BE49-F238E27FC236}">
              <a16:creationId xmlns:a16="http://schemas.microsoft.com/office/drawing/2014/main" id="{2F0064A6-37D5-4B75-8027-6DBE6AB3D7A3}"/>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1" name="Text Box 137">
          <a:extLst>
            <a:ext uri="{FF2B5EF4-FFF2-40B4-BE49-F238E27FC236}">
              <a16:creationId xmlns:a16="http://schemas.microsoft.com/office/drawing/2014/main" id="{FDE2CE4B-29D1-4E4A-82E9-6386E647C1C9}"/>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2" name="Text Box 133">
          <a:extLst>
            <a:ext uri="{FF2B5EF4-FFF2-40B4-BE49-F238E27FC236}">
              <a16:creationId xmlns:a16="http://schemas.microsoft.com/office/drawing/2014/main" id="{3370F337-5EFD-48DA-BAD9-222AF2B4DBA1}"/>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3" name="Text Box 134">
          <a:extLst>
            <a:ext uri="{FF2B5EF4-FFF2-40B4-BE49-F238E27FC236}">
              <a16:creationId xmlns:a16="http://schemas.microsoft.com/office/drawing/2014/main" id="{33D42F45-4465-46B5-9568-891F9AA43060}"/>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4" name="Text Box 135">
          <a:extLst>
            <a:ext uri="{FF2B5EF4-FFF2-40B4-BE49-F238E27FC236}">
              <a16:creationId xmlns:a16="http://schemas.microsoft.com/office/drawing/2014/main" id="{515329B5-61FC-4C94-BD03-4812D50C6B22}"/>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5" name="Text Box 136">
          <a:extLst>
            <a:ext uri="{FF2B5EF4-FFF2-40B4-BE49-F238E27FC236}">
              <a16:creationId xmlns:a16="http://schemas.microsoft.com/office/drawing/2014/main" id="{049896F6-AAEB-4785-8F68-09690BC04217}"/>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53975</xdr:rowOff>
    </xdr:to>
    <xdr:sp macro="" textlink="">
      <xdr:nvSpPr>
        <xdr:cNvPr id="36" name="Text Box 137">
          <a:extLst>
            <a:ext uri="{FF2B5EF4-FFF2-40B4-BE49-F238E27FC236}">
              <a16:creationId xmlns:a16="http://schemas.microsoft.com/office/drawing/2014/main" id="{197B6F99-6B5C-423B-B9E0-23BADC15A2C3}"/>
            </a:ext>
          </a:extLst>
        </xdr:cNvPr>
        <xdr:cNvSpPr txBox="1">
          <a:spLocks noChangeArrowheads="1"/>
        </xdr:cNvSpPr>
      </xdr:nvSpPr>
      <xdr:spPr bwMode="auto">
        <a:xfrm>
          <a:off x="2495550" y="137452100"/>
          <a:ext cx="104775"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53975</xdr:rowOff>
    </xdr:to>
    <xdr:sp macro="" textlink="">
      <xdr:nvSpPr>
        <xdr:cNvPr id="37" name="Text Box 138">
          <a:extLst>
            <a:ext uri="{FF2B5EF4-FFF2-40B4-BE49-F238E27FC236}">
              <a16:creationId xmlns:a16="http://schemas.microsoft.com/office/drawing/2014/main" id="{03FDC37A-372B-4142-814F-52C6192640AE}"/>
            </a:ext>
          </a:extLst>
        </xdr:cNvPr>
        <xdr:cNvSpPr txBox="1">
          <a:spLocks noChangeArrowheads="1"/>
        </xdr:cNvSpPr>
      </xdr:nvSpPr>
      <xdr:spPr bwMode="auto">
        <a:xfrm>
          <a:off x="4352925" y="137452100"/>
          <a:ext cx="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38" name="Text Box 133">
          <a:extLst>
            <a:ext uri="{FF2B5EF4-FFF2-40B4-BE49-F238E27FC236}">
              <a16:creationId xmlns:a16="http://schemas.microsoft.com/office/drawing/2014/main" id="{0C82B3B0-A29D-403F-89C6-DC5E7B4B9766}"/>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39" name="Text Box 134">
          <a:extLst>
            <a:ext uri="{FF2B5EF4-FFF2-40B4-BE49-F238E27FC236}">
              <a16:creationId xmlns:a16="http://schemas.microsoft.com/office/drawing/2014/main" id="{0ED1E3A7-369B-4973-8A47-470DFFEB8DAA}"/>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40" name="Text Box 135">
          <a:extLst>
            <a:ext uri="{FF2B5EF4-FFF2-40B4-BE49-F238E27FC236}">
              <a16:creationId xmlns:a16="http://schemas.microsoft.com/office/drawing/2014/main" id="{A980B3DC-7899-421E-83E7-130A19AFCDD0}"/>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41" name="Text Box 136">
          <a:extLst>
            <a:ext uri="{FF2B5EF4-FFF2-40B4-BE49-F238E27FC236}">
              <a16:creationId xmlns:a16="http://schemas.microsoft.com/office/drawing/2014/main" id="{F1761E7A-74DE-49F3-B25C-859398739D9B}"/>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42" name="Text Box 137">
          <a:extLst>
            <a:ext uri="{FF2B5EF4-FFF2-40B4-BE49-F238E27FC236}">
              <a16:creationId xmlns:a16="http://schemas.microsoft.com/office/drawing/2014/main" id="{A535FADC-5076-4D01-AA7B-C6799D478FD9}"/>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111126</xdr:rowOff>
    </xdr:to>
    <xdr:sp macro="" textlink="">
      <xdr:nvSpPr>
        <xdr:cNvPr id="43" name="Text Box 138">
          <a:extLst>
            <a:ext uri="{FF2B5EF4-FFF2-40B4-BE49-F238E27FC236}">
              <a16:creationId xmlns:a16="http://schemas.microsoft.com/office/drawing/2014/main" id="{EA770728-034F-4ED4-BF65-F207CC3A4C98}"/>
            </a:ext>
          </a:extLst>
        </xdr:cNvPr>
        <xdr:cNvSpPr txBox="1">
          <a:spLocks noChangeArrowheads="1"/>
        </xdr:cNvSpPr>
      </xdr:nvSpPr>
      <xdr:spPr bwMode="auto">
        <a:xfrm>
          <a:off x="4352925" y="137452100"/>
          <a:ext cx="0"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44" name="Text Box 133">
          <a:extLst>
            <a:ext uri="{FF2B5EF4-FFF2-40B4-BE49-F238E27FC236}">
              <a16:creationId xmlns:a16="http://schemas.microsoft.com/office/drawing/2014/main" id="{8A5432EB-8F7C-4A2A-B8FA-EA054B72449B}"/>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252</xdr:row>
      <xdr:rowOff>0</xdr:rowOff>
    </xdr:from>
    <xdr:to>
      <xdr:col>3</xdr:col>
      <xdr:colOff>104775</xdr:colOff>
      <xdr:row>271</xdr:row>
      <xdr:rowOff>111126</xdr:rowOff>
    </xdr:to>
    <xdr:sp macro="" textlink="">
      <xdr:nvSpPr>
        <xdr:cNvPr id="45" name="Text Box 134">
          <a:extLst>
            <a:ext uri="{FF2B5EF4-FFF2-40B4-BE49-F238E27FC236}">
              <a16:creationId xmlns:a16="http://schemas.microsoft.com/office/drawing/2014/main" id="{F3CE079E-9360-4869-8427-050E58582204}"/>
            </a:ext>
          </a:extLst>
        </xdr:cNvPr>
        <xdr:cNvSpPr txBox="1">
          <a:spLocks noChangeArrowheads="1"/>
        </xdr:cNvSpPr>
      </xdr:nvSpPr>
      <xdr:spPr bwMode="auto">
        <a:xfrm>
          <a:off x="2495550" y="137452100"/>
          <a:ext cx="104775"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252</xdr:row>
      <xdr:rowOff>0</xdr:rowOff>
    </xdr:from>
    <xdr:to>
      <xdr:col>3</xdr:col>
      <xdr:colOff>1857375</xdr:colOff>
      <xdr:row>271</xdr:row>
      <xdr:rowOff>111126</xdr:rowOff>
    </xdr:to>
    <xdr:sp macro="" textlink="">
      <xdr:nvSpPr>
        <xdr:cNvPr id="46" name="Text Box 138">
          <a:extLst>
            <a:ext uri="{FF2B5EF4-FFF2-40B4-BE49-F238E27FC236}">
              <a16:creationId xmlns:a16="http://schemas.microsoft.com/office/drawing/2014/main" id="{DA496894-6975-4FA5-A6A6-9AD7B5C38846}"/>
            </a:ext>
          </a:extLst>
        </xdr:cNvPr>
        <xdr:cNvSpPr txBox="1">
          <a:spLocks noChangeArrowheads="1"/>
        </xdr:cNvSpPr>
      </xdr:nvSpPr>
      <xdr:spPr bwMode="auto">
        <a:xfrm>
          <a:off x="4352925" y="137452100"/>
          <a:ext cx="0" cy="554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3452092F-C387-4D8B-B07A-2B2BAA788915}"/>
            </a:ext>
          </a:extLst>
        </xdr:cNvPr>
        <xdr:cNvGrpSpPr>
          <a:grpSpLocks/>
        </xdr:cNvGrpSpPr>
      </xdr:nvGrpSpPr>
      <xdr:grpSpPr bwMode="auto">
        <a:xfrm>
          <a:off x="27562175" y="19050"/>
          <a:ext cx="8559800" cy="1412875"/>
          <a:chOff x="804" y="5"/>
          <a:chExt cx="116" cy="73"/>
        </a:xfrm>
      </xdr:grpSpPr>
      <xdr:sp macro="" textlink="">
        <xdr:nvSpPr>
          <xdr:cNvPr id="3" name="AutoShape 2">
            <a:extLst>
              <a:ext uri="{FF2B5EF4-FFF2-40B4-BE49-F238E27FC236}">
                <a16:creationId xmlns:a16="http://schemas.microsoft.com/office/drawing/2014/main" id="{6BD96A53-4C4A-D9EB-9968-EE36B35358A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1F16A5F2-807D-FE91-D398-065F8C4ED07A}"/>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5" name="Text Box 137">
          <a:extLst>
            <a:ext uri="{FF2B5EF4-FFF2-40B4-BE49-F238E27FC236}">
              <a16:creationId xmlns:a16="http://schemas.microsoft.com/office/drawing/2014/main" id="{D3A7C9E1-3C55-4A24-9B91-56A4DB0E9A1D}"/>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6" name="Text Box 133">
          <a:extLst>
            <a:ext uri="{FF2B5EF4-FFF2-40B4-BE49-F238E27FC236}">
              <a16:creationId xmlns:a16="http://schemas.microsoft.com/office/drawing/2014/main" id="{20FD2334-7514-4906-B853-9F983FEDACD7}"/>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7" name="Text Box 134">
          <a:extLst>
            <a:ext uri="{FF2B5EF4-FFF2-40B4-BE49-F238E27FC236}">
              <a16:creationId xmlns:a16="http://schemas.microsoft.com/office/drawing/2014/main" id="{5EB3D127-52B8-4395-9CFE-53FC6AC7CAAD}"/>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8" name="Text Box 135">
          <a:extLst>
            <a:ext uri="{FF2B5EF4-FFF2-40B4-BE49-F238E27FC236}">
              <a16:creationId xmlns:a16="http://schemas.microsoft.com/office/drawing/2014/main" id="{EC60E397-6E05-4860-9D11-E0D94FA42FA1}"/>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9" name="Text Box 136">
          <a:extLst>
            <a:ext uri="{FF2B5EF4-FFF2-40B4-BE49-F238E27FC236}">
              <a16:creationId xmlns:a16="http://schemas.microsoft.com/office/drawing/2014/main" id="{73F054B1-1EFE-4704-B5E7-A271E9A1054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0" name="Text Box 137">
          <a:extLst>
            <a:ext uri="{FF2B5EF4-FFF2-40B4-BE49-F238E27FC236}">
              <a16:creationId xmlns:a16="http://schemas.microsoft.com/office/drawing/2014/main" id="{80A7B53B-D223-4094-AA9B-095FC43205BA}"/>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1" name="Text Box 133">
          <a:extLst>
            <a:ext uri="{FF2B5EF4-FFF2-40B4-BE49-F238E27FC236}">
              <a16:creationId xmlns:a16="http://schemas.microsoft.com/office/drawing/2014/main" id="{AA21B42D-CD21-4956-A9FA-D3E0BC339E8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2" name="Text Box 134">
          <a:extLst>
            <a:ext uri="{FF2B5EF4-FFF2-40B4-BE49-F238E27FC236}">
              <a16:creationId xmlns:a16="http://schemas.microsoft.com/office/drawing/2014/main" id="{E2AC2AB9-C438-4714-A535-F36C930445B4}"/>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3" name="Text Box 135">
          <a:extLst>
            <a:ext uri="{FF2B5EF4-FFF2-40B4-BE49-F238E27FC236}">
              <a16:creationId xmlns:a16="http://schemas.microsoft.com/office/drawing/2014/main" id="{9ADC739F-1BC9-4C5A-A594-C8BB4249E27B}"/>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4" name="Text Box 136">
          <a:extLst>
            <a:ext uri="{FF2B5EF4-FFF2-40B4-BE49-F238E27FC236}">
              <a16:creationId xmlns:a16="http://schemas.microsoft.com/office/drawing/2014/main" id="{88607046-8A5C-48A9-A654-9471FD3D42C6}"/>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93</xdr:row>
      <xdr:rowOff>247649</xdr:rowOff>
    </xdr:to>
    <xdr:sp macro="" textlink="">
      <xdr:nvSpPr>
        <xdr:cNvPr id="15" name="Text Box 137">
          <a:extLst>
            <a:ext uri="{FF2B5EF4-FFF2-40B4-BE49-F238E27FC236}">
              <a16:creationId xmlns:a16="http://schemas.microsoft.com/office/drawing/2014/main" id="{206F53EB-8696-4520-B5B3-36CFF8D644AC}"/>
            </a:ext>
          </a:extLst>
        </xdr:cNvPr>
        <xdr:cNvSpPr txBox="1">
          <a:spLocks noChangeArrowheads="1"/>
        </xdr:cNvSpPr>
      </xdr:nvSpPr>
      <xdr:spPr bwMode="auto">
        <a:xfrm>
          <a:off x="2209800" y="130930650"/>
          <a:ext cx="104775"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93</xdr:row>
      <xdr:rowOff>247649</xdr:rowOff>
    </xdr:to>
    <xdr:sp macro="" textlink="">
      <xdr:nvSpPr>
        <xdr:cNvPr id="16" name="Text Box 138">
          <a:extLst>
            <a:ext uri="{FF2B5EF4-FFF2-40B4-BE49-F238E27FC236}">
              <a16:creationId xmlns:a16="http://schemas.microsoft.com/office/drawing/2014/main" id="{CEC5C759-1E20-4353-B0A9-D2B31CD2CD74}"/>
            </a:ext>
          </a:extLst>
        </xdr:cNvPr>
        <xdr:cNvSpPr txBox="1">
          <a:spLocks noChangeArrowheads="1"/>
        </xdr:cNvSpPr>
      </xdr:nvSpPr>
      <xdr:spPr bwMode="auto">
        <a:xfrm>
          <a:off x="4067175" y="130930650"/>
          <a:ext cx="0" cy="656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17" name="Text Box 133">
          <a:extLst>
            <a:ext uri="{FF2B5EF4-FFF2-40B4-BE49-F238E27FC236}">
              <a16:creationId xmlns:a16="http://schemas.microsoft.com/office/drawing/2014/main" id="{D22B537A-043E-4B7E-B9AC-AB4D05446C35}"/>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18" name="Text Box 134">
          <a:extLst>
            <a:ext uri="{FF2B5EF4-FFF2-40B4-BE49-F238E27FC236}">
              <a16:creationId xmlns:a16="http://schemas.microsoft.com/office/drawing/2014/main" id="{F969FA05-A1E8-4C20-B4F1-55A9CE8090C9}"/>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19" name="Text Box 135">
          <a:extLst>
            <a:ext uri="{FF2B5EF4-FFF2-40B4-BE49-F238E27FC236}">
              <a16:creationId xmlns:a16="http://schemas.microsoft.com/office/drawing/2014/main" id="{A2FCEC56-D8C9-4E8F-9937-84AD3BAE6E4E}"/>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20" name="Text Box 136">
          <a:extLst>
            <a:ext uri="{FF2B5EF4-FFF2-40B4-BE49-F238E27FC236}">
              <a16:creationId xmlns:a16="http://schemas.microsoft.com/office/drawing/2014/main" id="{AE75891E-EF4A-4125-B0C2-11E767194236}"/>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21" name="Text Box 137">
          <a:extLst>
            <a:ext uri="{FF2B5EF4-FFF2-40B4-BE49-F238E27FC236}">
              <a16:creationId xmlns:a16="http://schemas.microsoft.com/office/drawing/2014/main" id="{CB4191CA-CB6F-4C67-8B73-2F9525EF6656}"/>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94</xdr:row>
      <xdr:rowOff>38101</xdr:rowOff>
    </xdr:to>
    <xdr:sp macro="" textlink="">
      <xdr:nvSpPr>
        <xdr:cNvPr id="22" name="Text Box 138">
          <a:extLst>
            <a:ext uri="{FF2B5EF4-FFF2-40B4-BE49-F238E27FC236}">
              <a16:creationId xmlns:a16="http://schemas.microsoft.com/office/drawing/2014/main" id="{20925309-78A8-488B-A72C-5DF06A8D5028}"/>
            </a:ext>
          </a:extLst>
        </xdr:cNvPr>
        <xdr:cNvSpPr txBox="1">
          <a:spLocks noChangeArrowheads="1"/>
        </xdr:cNvSpPr>
      </xdr:nvSpPr>
      <xdr:spPr bwMode="auto">
        <a:xfrm>
          <a:off x="4067175" y="1309306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23" name="Text Box 133">
          <a:extLst>
            <a:ext uri="{FF2B5EF4-FFF2-40B4-BE49-F238E27FC236}">
              <a16:creationId xmlns:a16="http://schemas.microsoft.com/office/drawing/2014/main" id="{40954C8A-D307-4196-8AC1-A6D2ED5C4707}"/>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38101</xdr:rowOff>
    </xdr:to>
    <xdr:sp macro="" textlink="">
      <xdr:nvSpPr>
        <xdr:cNvPr id="24" name="Text Box 134">
          <a:extLst>
            <a:ext uri="{FF2B5EF4-FFF2-40B4-BE49-F238E27FC236}">
              <a16:creationId xmlns:a16="http://schemas.microsoft.com/office/drawing/2014/main" id="{C0EBCE48-CE32-4B3A-87BB-E300172168FC}"/>
            </a:ext>
          </a:extLst>
        </xdr:cNvPr>
        <xdr:cNvSpPr txBox="1">
          <a:spLocks noChangeArrowheads="1"/>
        </xdr:cNvSpPr>
      </xdr:nvSpPr>
      <xdr:spPr bwMode="auto">
        <a:xfrm>
          <a:off x="2209800" y="1309306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94</xdr:row>
      <xdr:rowOff>38101</xdr:rowOff>
    </xdr:to>
    <xdr:sp macro="" textlink="">
      <xdr:nvSpPr>
        <xdr:cNvPr id="25" name="Text Box 138">
          <a:extLst>
            <a:ext uri="{FF2B5EF4-FFF2-40B4-BE49-F238E27FC236}">
              <a16:creationId xmlns:a16="http://schemas.microsoft.com/office/drawing/2014/main" id="{FB5218E2-9743-438D-B06C-33026A7C1E01}"/>
            </a:ext>
          </a:extLst>
        </xdr:cNvPr>
        <xdr:cNvSpPr txBox="1">
          <a:spLocks noChangeArrowheads="1"/>
        </xdr:cNvSpPr>
      </xdr:nvSpPr>
      <xdr:spPr bwMode="auto">
        <a:xfrm>
          <a:off x="4067175" y="1309306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26" name="Text Box 137">
          <a:extLst>
            <a:ext uri="{FF2B5EF4-FFF2-40B4-BE49-F238E27FC236}">
              <a16:creationId xmlns:a16="http://schemas.microsoft.com/office/drawing/2014/main" id="{FFB1EA2C-27AD-4259-BF15-5271F7A84AA5}"/>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27" name="Text Box 133">
          <a:extLst>
            <a:ext uri="{FF2B5EF4-FFF2-40B4-BE49-F238E27FC236}">
              <a16:creationId xmlns:a16="http://schemas.microsoft.com/office/drawing/2014/main" id="{2D5B916A-08B9-4E41-93BA-CDD9E521A800}"/>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28" name="Text Box 134">
          <a:extLst>
            <a:ext uri="{FF2B5EF4-FFF2-40B4-BE49-F238E27FC236}">
              <a16:creationId xmlns:a16="http://schemas.microsoft.com/office/drawing/2014/main" id="{F40E064A-55FD-449A-8E5D-612B2F294B90}"/>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29" name="Text Box 135">
          <a:extLst>
            <a:ext uri="{FF2B5EF4-FFF2-40B4-BE49-F238E27FC236}">
              <a16:creationId xmlns:a16="http://schemas.microsoft.com/office/drawing/2014/main" id="{EE87A11D-9563-431F-8B0B-53347675BEEF}"/>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0" name="Text Box 136">
          <a:extLst>
            <a:ext uri="{FF2B5EF4-FFF2-40B4-BE49-F238E27FC236}">
              <a16:creationId xmlns:a16="http://schemas.microsoft.com/office/drawing/2014/main" id="{D61E987F-1091-464F-89C6-EBD0A75BE0F1}"/>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1" name="Text Box 137">
          <a:extLst>
            <a:ext uri="{FF2B5EF4-FFF2-40B4-BE49-F238E27FC236}">
              <a16:creationId xmlns:a16="http://schemas.microsoft.com/office/drawing/2014/main" id="{9024BA3F-A7EA-44C8-B78E-7C6123501915}"/>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2" name="Text Box 133">
          <a:extLst>
            <a:ext uri="{FF2B5EF4-FFF2-40B4-BE49-F238E27FC236}">
              <a16:creationId xmlns:a16="http://schemas.microsoft.com/office/drawing/2014/main" id="{81DCE8E8-6076-4820-9D0A-8D7CD7C1FF9A}"/>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3" name="Text Box 134">
          <a:extLst>
            <a:ext uri="{FF2B5EF4-FFF2-40B4-BE49-F238E27FC236}">
              <a16:creationId xmlns:a16="http://schemas.microsoft.com/office/drawing/2014/main" id="{B2CE6BCC-CEDF-41DB-98CB-D5D152D3DC6B}"/>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4" name="Text Box 135">
          <a:extLst>
            <a:ext uri="{FF2B5EF4-FFF2-40B4-BE49-F238E27FC236}">
              <a16:creationId xmlns:a16="http://schemas.microsoft.com/office/drawing/2014/main" id="{6013E463-2F92-4259-807C-C61A7DAEF082}"/>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5" name="Text Box 136">
          <a:extLst>
            <a:ext uri="{FF2B5EF4-FFF2-40B4-BE49-F238E27FC236}">
              <a16:creationId xmlns:a16="http://schemas.microsoft.com/office/drawing/2014/main" id="{7D22B757-64CD-4E4B-B801-15C2FA81E858}"/>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xdr:rowOff>
    </xdr:to>
    <xdr:sp macro="" textlink="">
      <xdr:nvSpPr>
        <xdr:cNvPr id="36" name="Text Box 137">
          <a:extLst>
            <a:ext uri="{FF2B5EF4-FFF2-40B4-BE49-F238E27FC236}">
              <a16:creationId xmlns:a16="http://schemas.microsoft.com/office/drawing/2014/main" id="{1B80C23E-9928-4479-83D2-55C83C1083F7}"/>
            </a:ext>
          </a:extLst>
        </xdr:cNvPr>
        <xdr:cNvSpPr txBox="1">
          <a:spLocks noChangeArrowheads="1"/>
        </xdr:cNvSpPr>
      </xdr:nvSpPr>
      <xdr:spPr bwMode="auto">
        <a:xfrm>
          <a:off x="2209800" y="1309306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94</xdr:row>
      <xdr:rowOff>6350</xdr:rowOff>
    </xdr:to>
    <xdr:sp macro="" textlink="">
      <xdr:nvSpPr>
        <xdr:cNvPr id="37" name="Text Box 138">
          <a:extLst>
            <a:ext uri="{FF2B5EF4-FFF2-40B4-BE49-F238E27FC236}">
              <a16:creationId xmlns:a16="http://schemas.microsoft.com/office/drawing/2014/main" id="{3999EC50-0D8F-4511-BE38-ABCF752780F6}"/>
            </a:ext>
          </a:extLst>
        </xdr:cNvPr>
        <xdr:cNvSpPr txBox="1">
          <a:spLocks noChangeArrowheads="1"/>
        </xdr:cNvSpPr>
      </xdr:nvSpPr>
      <xdr:spPr bwMode="auto">
        <a:xfrm>
          <a:off x="4067175" y="130930650"/>
          <a:ext cx="0"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38" name="Text Box 133">
          <a:extLst>
            <a:ext uri="{FF2B5EF4-FFF2-40B4-BE49-F238E27FC236}">
              <a16:creationId xmlns:a16="http://schemas.microsoft.com/office/drawing/2014/main" id="{6D401ACA-FBD2-451C-9986-15232BA6F385}"/>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39" name="Text Box 134">
          <a:extLst>
            <a:ext uri="{FF2B5EF4-FFF2-40B4-BE49-F238E27FC236}">
              <a16:creationId xmlns:a16="http://schemas.microsoft.com/office/drawing/2014/main" id="{0BD63B10-8A7D-42CC-A59E-8F485E1456FB}"/>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40" name="Text Box 135">
          <a:extLst>
            <a:ext uri="{FF2B5EF4-FFF2-40B4-BE49-F238E27FC236}">
              <a16:creationId xmlns:a16="http://schemas.microsoft.com/office/drawing/2014/main" id="{5CCD3978-BD21-4575-B03A-DDB616B64F29}"/>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41" name="Text Box 136">
          <a:extLst>
            <a:ext uri="{FF2B5EF4-FFF2-40B4-BE49-F238E27FC236}">
              <a16:creationId xmlns:a16="http://schemas.microsoft.com/office/drawing/2014/main" id="{1F7BC796-B38F-4C2E-990C-914E31625456}"/>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42" name="Text Box 137">
          <a:extLst>
            <a:ext uri="{FF2B5EF4-FFF2-40B4-BE49-F238E27FC236}">
              <a16:creationId xmlns:a16="http://schemas.microsoft.com/office/drawing/2014/main" id="{ECF21686-E192-4680-A803-A193DAC1F402}"/>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94</xdr:row>
      <xdr:rowOff>63501</xdr:rowOff>
    </xdr:to>
    <xdr:sp macro="" textlink="">
      <xdr:nvSpPr>
        <xdr:cNvPr id="43" name="Text Box 138">
          <a:extLst>
            <a:ext uri="{FF2B5EF4-FFF2-40B4-BE49-F238E27FC236}">
              <a16:creationId xmlns:a16="http://schemas.microsoft.com/office/drawing/2014/main" id="{38882857-7962-4A7F-AD81-FC9919D0EC9C}"/>
            </a:ext>
          </a:extLst>
        </xdr:cNvPr>
        <xdr:cNvSpPr txBox="1">
          <a:spLocks noChangeArrowheads="1"/>
        </xdr:cNvSpPr>
      </xdr:nvSpPr>
      <xdr:spPr bwMode="auto">
        <a:xfrm>
          <a:off x="4067175" y="1309306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44" name="Text Box 133">
          <a:extLst>
            <a:ext uri="{FF2B5EF4-FFF2-40B4-BE49-F238E27FC236}">
              <a16:creationId xmlns:a16="http://schemas.microsoft.com/office/drawing/2014/main" id="{DAD1A4EE-6E98-4F55-A63F-9524B20B6158}"/>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104775</xdr:colOff>
      <xdr:row>94</xdr:row>
      <xdr:rowOff>63501</xdr:rowOff>
    </xdr:to>
    <xdr:sp macro="" textlink="">
      <xdr:nvSpPr>
        <xdr:cNvPr id="45" name="Text Box 134">
          <a:extLst>
            <a:ext uri="{FF2B5EF4-FFF2-40B4-BE49-F238E27FC236}">
              <a16:creationId xmlns:a16="http://schemas.microsoft.com/office/drawing/2014/main" id="{F6C0769A-025B-4365-8319-8B1940EFF550}"/>
            </a:ext>
          </a:extLst>
        </xdr:cNvPr>
        <xdr:cNvSpPr txBox="1">
          <a:spLocks noChangeArrowheads="1"/>
        </xdr:cNvSpPr>
      </xdr:nvSpPr>
      <xdr:spPr bwMode="auto">
        <a:xfrm>
          <a:off x="2209800" y="1309306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73</xdr:row>
      <xdr:rowOff>0</xdr:rowOff>
    </xdr:from>
    <xdr:to>
      <xdr:col>3</xdr:col>
      <xdr:colOff>1857375</xdr:colOff>
      <xdr:row>94</xdr:row>
      <xdr:rowOff>63501</xdr:rowOff>
    </xdr:to>
    <xdr:sp macro="" textlink="">
      <xdr:nvSpPr>
        <xdr:cNvPr id="46" name="Text Box 138">
          <a:extLst>
            <a:ext uri="{FF2B5EF4-FFF2-40B4-BE49-F238E27FC236}">
              <a16:creationId xmlns:a16="http://schemas.microsoft.com/office/drawing/2014/main" id="{045CC28C-1ED5-4B61-BF0D-4A4453AB167F}"/>
            </a:ext>
          </a:extLst>
        </xdr:cNvPr>
        <xdr:cNvSpPr txBox="1">
          <a:spLocks noChangeArrowheads="1"/>
        </xdr:cNvSpPr>
      </xdr:nvSpPr>
      <xdr:spPr bwMode="auto">
        <a:xfrm>
          <a:off x="4067175" y="1309306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25</xdr:col>
      <xdr:colOff>625475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4F8A2C46-0EC2-4E51-9195-303380FB0565}"/>
            </a:ext>
          </a:extLst>
        </xdr:cNvPr>
        <xdr:cNvGrpSpPr>
          <a:grpSpLocks/>
        </xdr:cNvGrpSpPr>
      </xdr:nvGrpSpPr>
      <xdr:grpSpPr bwMode="auto">
        <a:xfrm>
          <a:off x="27562175" y="19050"/>
          <a:ext cx="8559800" cy="1412875"/>
          <a:chOff x="804" y="5"/>
          <a:chExt cx="116" cy="73"/>
        </a:xfrm>
      </xdr:grpSpPr>
      <xdr:sp macro="" textlink="">
        <xdr:nvSpPr>
          <xdr:cNvPr id="3" name="AutoShape 2">
            <a:extLst>
              <a:ext uri="{FF2B5EF4-FFF2-40B4-BE49-F238E27FC236}">
                <a16:creationId xmlns:a16="http://schemas.microsoft.com/office/drawing/2014/main" id="{5E1FECCB-CBCD-4FC9-B7D1-86E3D040ECF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196539D6-F510-4A14-BE0B-804FB65410A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Sch-4</a:t>
            </a:r>
          </a:p>
        </xdr:txBody>
      </xdr:sp>
    </xdr:grp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5" name="Text Box 137">
          <a:extLst>
            <a:ext uri="{FF2B5EF4-FFF2-40B4-BE49-F238E27FC236}">
              <a16:creationId xmlns:a16="http://schemas.microsoft.com/office/drawing/2014/main" id="{B6CB3061-9482-4E08-9880-40BF5C1BC84E}"/>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6" name="Text Box 133">
          <a:extLst>
            <a:ext uri="{FF2B5EF4-FFF2-40B4-BE49-F238E27FC236}">
              <a16:creationId xmlns:a16="http://schemas.microsoft.com/office/drawing/2014/main" id="{2CE3B15F-A4FD-4AC7-9903-655B763263A6}"/>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7" name="Text Box 134">
          <a:extLst>
            <a:ext uri="{FF2B5EF4-FFF2-40B4-BE49-F238E27FC236}">
              <a16:creationId xmlns:a16="http://schemas.microsoft.com/office/drawing/2014/main" id="{E86B190C-1B03-4623-A383-7FD29B755547}"/>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8" name="Text Box 135">
          <a:extLst>
            <a:ext uri="{FF2B5EF4-FFF2-40B4-BE49-F238E27FC236}">
              <a16:creationId xmlns:a16="http://schemas.microsoft.com/office/drawing/2014/main" id="{4F0F3109-FC47-4FA8-9D62-9A9E8B495673}"/>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9" name="Text Box 136">
          <a:extLst>
            <a:ext uri="{FF2B5EF4-FFF2-40B4-BE49-F238E27FC236}">
              <a16:creationId xmlns:a16="http://schemas.microsoft.com/office/drawing/2014/main" id="{0921A29F-C224-4905-9615-AE02279F383C}"/>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0" name="Text Box 137">
          <a:extLst>
            <a:ext uri="{FF2B5EF4-FFF2-40B4-BE49-F238E27FC236}">
              <a16:creationId xmlns:a16="http://schemas.microsoft.com/office/drawing/2014/main" id="{510CB367-9785-416C-8AC5-9E5F192C302D}"/>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1" name="Text Box 133">
          <a:extLst>
            <a:ext uri="{FF2B5EF4-FFF2-40B4-BE49-F238E27FC236}">
              <a16:creationId xmlns:a16="http://schemas.microsoft.com/office/drawing/2014/main" id="{6B2C3FFD-77A1-4E97-B8EF-ADC6AAFCAB41}"/>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2" name="Text Box 134">
          <a:extLst>
            <a:ext uri="{FF2B5EF4-FFF2-40B4-BE49-F238E27FC236}">
              <a16:creationId xmlns:a16="http://schemas.microsoft.com/office/drawing/2014/main" id="{E4734EB5-9AEF-400E-A269-068E670614E5}"/>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3" name="Text Box 135">
          <a:extLst>
            <a:ext uri="{FF2B5EF4-FFF2-40B4-BE49-F238E27FC236}">
              <a16:creationId xmlns:a16="http://schemas.microsoft.com/office/drawing/2014/main" id="{CFA255AF-EDAD-4BB3-85EE-8100C514158D}"/>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4" name="Text Box 136">
          <a:extLst>
            <a:ext uri="{FF2B5EF4-FFF2-40B4-BE49-F238E27FC236}">
              <a16:creationId xmlns:a16="http://schemas.microsoft.com/office/drawing/2014/main" id="{E56766BD-3840-44F4-887F-AC2560EF31A7}"/>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222</xdr:row>
      <xdr:rowOff>247649</xdr:rowOff>
    </xdr:to>
    <xdr:sp macro="" textlink="">
      <xdr:nvSpPr>
        <xdr:cNvPr id="15" name="Text Box 137">
          <a:extLst>
            <a:ext uri="{FF2B5EF4-FFF2-40B4-BE49-F238E27FC236}">
              <a16:creationId xmlns:a16="http://schemas.microsoft.com/office/drawing/2014/main" id="{8B126454-73D8-4FDE-A78D-4B4D52EEADBA}"/>
            </a:ext>
          </a:extLst>
        </xdr:cNvPr>
        <xdr:cNvSpPr txBox="1">
          <a:spLocks noChangeArrowheads="1"/>
        </xdr:cNvSpPr>
      </xdr:nvSpPr>
      <xdr:spPr bwMode="auto">
        <a:xfrm>
          <a:off x="2209800" y="42424350"/>
          <a:ext cx="104775"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222</xdr:row>
      <xdr:rowOff>247649</xdr:rowOff>
    </xdr:to>
    <xdr:sp macro="" textlink="">
      <xdr:nvSpPr>
        <xdr:cNvPr id="16" name="Text Box 138">
          <a:extLst>
            <a:ext uri="{FF2B5EF4-FFF2-40B4-BE49-F238E27FC236}">
              <a16:creationId xmlns:a16="http://schemas.microsoft.com/office/drawing/2014/main" id="{AD071916-E605-4851-A696-A776C80A5952}"/>
            </a:ext>
          </a:extLst>
        </xdr:cNvPr>
        <xdr:cNvSpPr txBox="1">
          <a:spLocks noChangeArrowheads="1"/>
        </xdr:cNvSpPr>
      </xdr:nvSpPr>
      <xdr:spPr bwMode="auto">
        <a:xfrm>
          <a:off x="4067175" y="42424350"/>
          <a:ext cx="0" cy="6562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17" name="Text Box 133">
          <a:extLst>
            <a:ext uri="{FF2B5EF4-FFF2-40B4-BE49-F238E27FC236}">
              <a16:creationId xmlns:a16="http://schemas.microsoft.com/office/drawing/2014/main" id="{C4CDA7DE-3F19-4ED9-B386-7D9688E2C4BD}"/>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18" name="Text Box 134">
          <a:extLst>
            <a:ext uri="{FF2B5EF4-FFF2-40B4-BE49-F238E27FC236}">
              <a16:creationId xmlns:a16="http://schemas.microsoft.com/office/drawing/2014/main" id="{823ED90B-17B6-40CE-9991-BE67CEC339A7}"/>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19" name="Text Box 135">
          <a:extLst>
            <a:ext uri="{FF2B5EF4-FFF2-40B4-BE49-F238E27FC236}">
              <a16:creationId xmlns:a16="http://schemas.microsoft.com/office/drawing/2014/main" id="{6242043F-C900-49C2-AAAC-DC840F1634A8}"/>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20" name="Text Box 136">
          <a:extLst>
            <a:ext uri="{FF2B5EF4-FFF2-40B4-BE49-F238E27FC236}">
              <a16:creationId xmlns:a16="http://schemas.microsoft.com/office/drawing/2014/main" id="{7096054A-699B-4C93-B808-A5DB7009C271}"/>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21" name="Text Box 137">
          <a:extLst>
            <a:ext uri="{FF2B5EF4-FFF2-40B4-BE49-F238E27FC236}">
              <a16:creationId xmlns:a16="http://schemas.microsoft.com/office/drawing/2014/main" id="{DB3840EC-C96F-4F18-8290-9AD7FAAE2BC2}"/>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223</xdr:row>
      <xdr:rowOff>38101</xdr:rowOff>
    </xdr:to>
    <xdr:sp macro="" textlink="">
      <xdr:nvSpPr>
        <xdr:cNvPr id="22" name="Text Box 138">
          <a:extLst>
            <a:ext uri="{FF2B5EF4-FFF2-40B4-BE49-F238E27FC236}">
              <a16:creationId xmlns:a16="http://schemas.microsoft.com/office/drawing/2014/main" id="{8539904D-EACE-47D8-88F3-B181FCCB9A68}"/>
            </a:ext>
          </a:extLst>
        </xdr:cNvPr>
        <xdr:cNvSpPr txBox="1">
          <a:spLocks noChangeArrowheads="1"/>
        </xdr:cNvSpPr>
      </xdr:nvSpPr>
      <xdr:spPr bwMode="auto">
        <a:xfrm>
          <a:off x="4067175" y="424243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23" name="Text Box 133">
          <a:extLst>
            <a:ext uri="{FF2B5EF4-FFF2-40B4-BE49-F238E27FC236}">
              <a16:creationId xmlns:a16="http://schemas.microsoft.com/office/drawing/2014/main" id="{2671323F-DC02-4C95-85F5-267CFC473622}"/>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38101</xdr:rowOff>
    </xdr:to>
    <xdr:sp macro="" textlink="">
      <xdr:nvSpPr>
        <xdr:cNvPr id="24" name="Text Box 134">
          <a:extLst>
            <a:ext uri="{FF2B5EF4-FFF2-40B4-BE49-F238E27FC236}">
              <a16:creationId xmlns:a16="http://schemas.microsoft.com/office/drawing/2014/main" id="{B4BBE739-AEB7-4BD2-A835-BEEC2291BB6F}"/>
            </a:ext>
          </a:extLst>
        </xdr:cNvPr>
        <xdr:cNvSpPr txBox="1">
          <a:spLocks noChangeArrowheads="1"/>
        </xdr:cNvSpPr>
      </xdr:nvSpPr>
      <xdr:spPr bwMode="auto">
        <a:xfrm>
          <a:off x="2209800" y="42424350"/>
          <a:ext cx="104775"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223</xdr:row>
      <xdr:rowOff>38101</xdr:rowOff>
    </xdr:to>
    <xdr:sp macro="" textlink="">
      <xdr:nvSpPr>
        <xdr:cNvPr id="25" name="Text Box 138">
          <a:extLst>
            <a:ext uri="{FF2B5EF4-FFF2-40B4-BE49-F238E27FC236}">
              <a16:creationId xmlns:a16="http://schemas.microsoft.com/office/drawing/2014/main" id="{52CE939C-4043-406F-B2D1-E95FEC4897BF}"/>
            </a:ext>
          </a:extLst>
        </xdr:cNvPr>
        <xdr:cNvSpPr txBox="1">
          <a:spLocks noChangeArrowheads="1"/>
        </xdr:cNvSpPr>
      </xdr:nvSpPr>
      <xdr:spPr bwMode="auto">
        <a:xfrm>
          <a:off x="4067175" y="42424350"/>
          <a:ext cx="0" cy="66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26" name="Text Box 137">
          <a:extLst>
            <a:ext uri="{FF2B5EF4-FFF2-40B4-BE49-F238E27FC236}">
              <a16:creationId xmlns:a16="http://schemas.microsoft.com/office/drawing/2014/main" id="{0D7236E8-A119-4678-8688-724D37BE0209}"/>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27" name="Text Box 133">
          <a:extLst>
            <a:ext uri="{FF2B5EF4-FFF2-40B4-BE49-F238E27FC236}">
              <a16:creationId xmlns:a16="http://schemas.microsoft.com/office/drawing/2014/main" id="{3DE999C7-A8A3-4C3C-B449-1CF86BBF791E}"/>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28" name="Text Box 134">
          <a:extLst>
            <a:ext uri="{FF2B5EF4-FFF2-40B4-BE49-F238E27FC236}">
              <a16:creationId xmlns:a16="http://schemas.microsoft.com/office/drawing/2014/main" id="{ECA99E5F-949C-47B9-A4F7-686F9CE3E8A8}"/>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29" name="Text Box 135">
          <a:extLst>
            <a:ext uri="{FF2B5EF4-FFF2-40B4-BE49-F238E27FC236}">
              <a16:creationId xmlns:a16="http://schemas.microsoft.com/office/drawing/2014/main" id="{C9DBAD73-BC6D-42B1-B6B8-5574269A0482}"/>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0" name="Text Box 136">
          <a:extLst>
            <a:ext uri="{FF2B5EF4-FFF2-40B4-BE49-F238E27FC236}">
              <a16:creationId xmlns:a16="http://schemas.microsoft.com/office/drawing/2014/main" id="{94A12540-23AD-4885-B41F-96997C1B1CF1}"/>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1" name="Text Box 137">
          <a:extLst>
            <a:ext uri="{FF2B5EF4-FFF2-40B4-BE49-F238E27FC236}">
              <a16:creationId xmlns:a16="http://schemas.microsoft.com/office/drawing/2014/main" id="{BEBAD2BD-A202-4BD6-A4F0-468FCD03F629}"/>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2" name="Text Box 133">
          <a:extLst>
            <a:ext uri="{FF2B5EF4-FFF2-40B4-BE49-F238E27FC236}">
              <a16:creationId xmlns:a16="http://schemas.microsoft.com/office/drawing/2014/main" id="{3165EC96-C543-4FB8-AAD0-D5752A25B90B}"/>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3" name="Text Box 134">
          <a:extLst>
            <a:ext uri="{FF2B5EF4-FFF2-40B4-BE49-F238E27FC236}">
              <a16:creationId xmlns:a16="http://schemas.microsoft.com/office/drawing/2014/main" id="{9E1B19AB-3C50-464A-BD45-D298433E0257}"/>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4" name="Text Box 135">
          <a:extLst>
            <a:ext uri="{FF2B5EF4-FFF2-40B4-BE49-F238E27FC236}">
              <a16:creationId xmlns:a16="http://schemas.microsoft.com/office/drawing/2014/main" id="{851BA422-80B7-4823-B393-5B12741290F6}"/>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5" name="Text Box 136">
          <a:extLst>
            <a:ext uri="{FF2B5EF4-FFF2-40B4-BE49-F238E27FC236}">
              <a16:creationId xmlns:a16="http://schemas.microsoft.com/office/drawing/2014/main" id="{1F6DE7AC-66D9-492D-A2C3-7F7B953BAA13}"/>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xdr:rowOff>
    </xdr:to>
    <xdr:sp macro="" textlink="">
      <xdr:nvSpPr>
        <xdr:cNvPr id="36" name="Text Box 137">
          <a:extLst>
            <a:ext uri="{FF2B5EF4-FFF2-40B4-BE49-F238E27FC236}">
              <a16:creationId xmlns:a16="http://schemas.microsoft.com/office/drawing/2014/main" id="{7C60C1F7-ADE8-4B4A-8A6C-B4C792D32569}"/>
            </a:ext>
          </a:extLst>
        </xdr:cNvPr>
        <xdr:cNvSpPr txBox="1">
          <a:spLocks noChangeArrowheads="1"/>
        </xdr:cNvSpPr>
      </xdr:nvSpPr>
      <xdr:spPr bwMode="auto">
        <a:xfrm>
          <a:off x="2209800" y="42424350"/>
          <a:ext cx="104775"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223</xdr:row>
      <xdr:rowOff>6350</xdr:rowOff>
    </xdr:to>
    <xdr:sp macro="" textlink="">
      <xdr:nvSpPr>
        <xdr:cNvPr id="37" name="Text Box 138">
          <a:extLst>
            <a:ext uri="{FF2B5EF4-FFF2-40B4-BE49-F238E27FC236}">
              <a16:creationId xmlns:a16="http://schemas.microsoft.com/office/drawing/2014/main" id="{5D280A15-17B1-47A3-9547-A5EEAA8BE84C}"/>
            </a:ext>
          </a:extLst>
        </xdr:cNvPr>
        <xdr:cNvSpPr txBox="1">
          <a:spLocks noChangeArrowheads="1"/>
        </xdr:cNvSpPr>
      </xdr:nvSpPr>
      <xdr:spPr bwMode="auto">
        <a:xfrm>
          <a:off x="4067175" y="42424350"/>
          <a:ext cx="0" cy="658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38" name="Text Box 133">
          <a:extLst>
            <a:ext uri="{FF2B5EF4-FFF2-40B4-BE49-F238E27FC236}">
              <a16:creationId xmlns:a16="http://schemas.microsoft.com/office/drawing/2014/main" id="{1296BCB7-DC3E-4B5F-90AD-A610DCD2006E}"/>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39" name="Text Box 134">
          <a:extLst>
            <a:ext uri="{FF2B5EF4-FFF2-40B4-BE49-F238E27FC236}">
              <a16:creationId xmlns:a16="http://schemas.microsoft.com/office/drawing/2014/main" id="{084B7741-F1D0-4371-8C28-6AA291C02A0B}"/>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40" name="Text Box 135">
          <a:extLst>
            <a:ext uri="{FF2B5EF4-FFF2-40B4-BE49-F238E27FC236}">
              <a16:creationId xmlns:a16="http://schemas.microsoft.com/office/drawing/2014/main" id="{D9096DD8-E19A-4DE7-AC6D-D7EE0AF39583}"/>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41" name="Text Box 136">
          <a:extLst>
            <a:ext uri="{FF2B5EF4-FFF2-40B4-BE49-F238E27FC236}">
              <a16:creationId xmlns:a16="http://schemas.microsoft.com/office/drawing/2014/main" id="{0F49EE8F-6DDD-4C59-AD70-1FB8BB730512}"/>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42" name="Text Box 137">
          <a:extLst>
            <a:ext uri="{FF2B5EF4-FFF2-40B4-BE49-F238E27FC236}">
              <a16:creationId xmlns:a16="http://schemas.microsoft.com/office/drawing/2014/main" id="{7AC3CE35-ED69-4FB6-B7DB-E8B48CD83391}"/>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223</xdr:row>
      <xdr:rowOff>63501</xdr:rowOff>
    </xdr:to>
    <xdr:sp macro="" textlink="">
      <xdr:nvSpPr>
        <xdr:cNvPr id="43" name="Text Box 138">
          <a:extLst>
            <a:ext uri="{FF2B5EF4-FFF2-40B4-BE49-F238E27FC236}">
              <a16:creationId xmlns:a16="http://schemas.microsoft.com/office/drawing/2014/main" id="{F7DEBA6D-966B-4D8B-9A30-E47D15E2A4AB}"/>
            </a:ext>
          </a:extLst>
        </xdr:cNvPr>
        <xdr:cNvSpPr txBox="1">
          <a:spLocks noChangeArrowheads="1"/>
        </xdr:cNvSpPr>
      </xdr:nvSpPr>
      <xdr:spPr bwMode="auto">
        <a:xfrm>
          <a:off x="4067175" y="424243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44" name="Text Box 133">
          <a:extLst>
            <a:ext uri="{FF2B5EF4-FFF2-40B4-BE49-F238E27FC236}">
              <a16:creationId xmlns:a16="http://schemas.microsoft.com/office/drawing/2014/main" id="{93676B73-CDD6-4E0B-A4B3-AABB0339E6E9}"/>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104775</xdr:colOff>
      <xdr:row>223</xdr:row>
      <xdr:rowOff>63501</xdr:rowOff>
    </xdr:to>
    <xdr:sp macro="" textlink="">
      <xdr:nvSpPr>
        <xdr:cNvPr id="45" name="Text Box 134">
          <a:extLst>
            <a:ext uri="{FF2B5EF4-FFF2-40B4-BE49-F238E27FC236}">
              <a16:creationId xmlns:a16="http://schemas.microsoft.com/office/drawing/2014/main" id="{8A152EF0-D246-4F7F-81EF-38503074FE57}"/>
            </a:ext>
          </a:extLst>
        </xdr:cNvPr>
        <xdr:cNvSpPr txBox="1">
          <a:spLocks noChangeArrowheads="1"/>
        </xdr:cNvSpPr>
      </xdr:nvSpPr>
      <xdr:spPr bwMode="auto">
        <a:xfrm>
          <a:off x="2209800" y="42424350"/>
          <a:ext cx="104775"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1857375</xdr:colOff>
      <xdr:row>202</xdr:row>
      <xdr:rowOff>0</xdr:rowOff>
    </xdr:from>
    <xdr:to>
      <xdr:col>3</xdr:col>
      <xdr:colOff>1857375</xdr:colOff>
      <xdr:row>223</xdr:row>
      <xdr:rowOff>63501</xdr:rowOff>
    </xdr:to>
    <xdr:sp macro="" textlink="">
      <xdr:nvSpPr>
        <xdr:cNvPr id="46" name="Text Box 138">
          <a:extLst>
            <a:ext uri="{FF2B5EF4-FFF2-40B4-BE49-F238E27FC236}">
              <a16:creationId xmlns:a16="http://schemas.microsoft.com/office/drawing/2014/main" id="{026F9509-5091-4206-99D6-345CF235793C}"/>
            </a:ext>
          </a:extLst>
        </xdr:cNvPr>
        <xdr:cNvSpPr txBox="1">
          <a:spLocks noChangeArrowheads="1"/>
        </xdr:cNvSpPr>
      </xdr:nvSpPr>
      <xdr:spPr bwMode="auto">
        <a:xfrm>
          <a:off x="4067175" y="42424350"/>
          <a:ext cx="0" cy="664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8</xdr:col>
      <xdr:colOff>114300</xdr:colOff>
      <xdr:row>2</xdr:row>
      <xdr:rowOff>304800</xdr:rowOff>
    </xdr:to>
    <xdr:grpSp>
      <xdr:nvGrpSpPr>
        <xdr:cNvPr id="106390" name="Group 25">
          <a:hlinkClick xmlns:r="http://schemas.openxmlformats.org/officeDocument/2006/relationships" r:id="rId1" tooltip="Click for Sch-5"/>
          <a:extLst>
            <a:ext uri="{FF2B5EF4-FFF2-40B4-BE49-F238E27FC236}">
              <a16:creationId xmlns:a16="http://schemas.microsoft.com/office/drawing/2014/main" id="{E1AD38A7-286C-3F32-9F9F-1842DAACC06F}"/>
            </a:ext>
          </a:extLst>
        </xdr:cNvPr>
        <xdr:cNvGrpSpPr>
          <a:grpSpLocks/>
        </xdr:cNvGrpSpPr>
      </xdr:nvGrpSpPr>
      <xdr:grpSpPr bwMode="auto">
        <a:xfrm>
          <a:off x="9942419" y="28575"/>
          <a:ext cx="1019175" cy="690843"/>
          <a:chOff x="804" y="5"/>
          <a:chExt cx="116" cy="73"/>
        </a:xfrm>
      </xdr:grpSpPr>
      <xdr:sp macro="" textlink="">
        <xdr:nvSpPr>
          <xdr:cNvPr id="106391" name="AutoShape 26">
            <a:extLst>
              <a:ext uri="{FF2B5EF4-FFF2-40B4-BE49-F238E27FC236}">
                <a16:creationId xmlns:a16="http://schemas.microsoft.com/office/drawing/2014/main" id="{89A740E2-A14F-0A8D-59E7-8DC29A4F5F7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extLst>
              <a:ext uri="{FF2B5EF4-FFF2-40B4-BE49-F238E27FC236}">
                <a16:creationId xmlns:a16="http://schemas.microsoft.com/office/drawing/2014/main" id="{D2F55FB7-3E21-1273-8264-7EED3ECE7BC1}"/>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07414" name="Group 25">
          <a:hlinkClick xmlns:r="http://schemas.openxmlformats.org/officeDocument/2006/relationships" r:id="rId1" tooltip="Click for Sch-5"/>
          <a:extLst>
            <a:ext uri="{FF2B5EF4-FFF2-40B4-BE49-F238E27FC236}">
              <a16:creationId xmlns:a16="http://schemas.microsoft.com/office/drawing/2014/main" id="{4BABC190-F497-21AB-8BC9-BE9ECC91D974}"/>
            </a:ext>
          </a:extLst>
        </xdr:cNvPr>
        <xdr:cNvGrpSpPr>
          <a:grpSpLocks/>
        </xdr:cNvGrpSpPr>
      </xdr:nvGrpSpPr>
      <xdr:grpSpPr bwMode="auto">
        <a:xfrm>
          <a:off x="9535190" y="47625"/>
          <a:ext cx="1107115" cy="697097"/>
          <a:chOff x="804" y="5"/>
          <a:chExt cx="116" cy="73"/>
        </a:xfrm>
      </xdr:grpSpPr>
      <xdr:sp macro="" textlink="">
        <xdr:nvSpPr>
          <xdr:cNvPr id="107415" name="AutoShape 26">
            <a:extLst>
              <a:ext uri="{FF2B5EF4-FFF2-40B4-BE49-F238E27FC236}">
                <a16:creationId xmlns:a16="http://schemas.microsoft.com/office/drawing/2014/main" id="{1B1DBBEB-1D56-8266-E1ED-CB68DFB0ED7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extLst>
              <a:ext uri="{FF2B5EF4-FFF2-40B4-BE49-F238E27FC236}">
                <a16:creationId xmlns:a16="http://schemas.microsoft.com/office/drawing/2014/main" id="{57697E23-B270-725F-CAED-EE62792433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2857500</xdr:colOff>
      <xdr:row>0</xdr:row>
      <xdr:rowOff>19050</xdr:rowOff>
    </xdr:from>
    <xdr:to>
      <xdr:col>5</xdr:col>
      <xdr:colOff>9525</xdr:colOff>
      <xdr:row>2</xdr:row>
      <xdr:rowOff>257175</xdr:rowOff>
    </xdr:to>
    <xdr:grpSp>
      <xdr:nvGrpSpPr>
        <xdr:cNvPr id="108438" name="Group 1">
          <a:hlinkClick xmlns:r="http://schemas.openxmlformats.org/officeDocument/2006/relationships" r:id="rId1" tooltip="Click for Sch-6"/>
          <a:extLst>
            <a:ext uri="{FF2B5EF4-FFF2-40B4-BE49-F238E27FC236}">
              <a16:creationId xmlns:a16="http://schemas.microsoft.com/office/drawing/2014/main" id="{2E69CE29-93AB-01F6-2E1F-790987EDF796}"/>
            </a:ext>
          </a:extLst>
        </xdr:cNvPr>
        <xdr:cNvGrpSpPr>
          <a:grpSpLocks/>
        </xdr:cNvGrpSpPr>
      </xdr:nvGrpSpPr>
      <xdr:grpSpPr bwMode="auto">
        <a:xfrm>
          <a:off x="7029450" y="19050"/>
          <a:ext cx="923925" cy="695325"/>
          <a:chOff x="804" y="5"/>
          <a:chExt cx="116" cy="73"/>
        </a:xfrm>
      </xdr:grpSpPr>
      <xdr:sp macro="" textlink="">
        <xdr:nvSpPr>
          <xdr:cNvPr id="108439" name="AutoShape 2">
            <a:extLst>
              <a:ext uri="{FF2B5EF4-FFF2-40B4-BE49-F238E27FC236}">
                <a16:creationId xmlns:a16="http://schemas.microsoft.com/office/drawing/2014/main" id="{3E56331E-0FA1-57BB-D8AE-C56066DCD49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D98B6BD-3FAF-58AB-4EDB-A03C3F568E2A}"/>
              </a:ext>
            </a:extLst>
          </xdr:cNvPr>
          <xdr:cNvSpPr txBox="1">
            <a:spLocks noChangeArrowheads="1"/>
          </xdr:cNvSpPr>
        </xdr:nvSpPr>
        <xdr:spPr>
          <a:xfrm>
            <a:off x="820"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a:t>
            </a:r>
            <a:r>
              <a:rPr lang="en-US" sz="1000" b="1" i="0" strike="noStrike" baseline="0">
                <a:solidFill>
                  <a:srgbClr val="000000"/>
                </a:solidFill>
                <a:latin typeface="Book Antiqua" panose="02040602050305030304"/>
              </a:rPr>
              <a:t> Form</a:t>
            </a:r>
            <a:endParaRPr lang="en-US" sz="1000" b="1" i="0" strike="noStrike">
              <a:solidFill>
                <a:srgbClr val="000000"/>
              </a:solidFill>
              <a:latin typeface="Book Antiqua" panose="02040602050305030304"/>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09462" name="Group 1">
          <a:hlinkClick xmlns:r="http://schemas.openxmlformats.org/officeDocument/2006/relationships" r:id="rId1" tooltip="Click for Sch-6"/>
          <a:extLst>
            <a:ext uri="{FF2B5EF4-FFF2-40B4-BE49-F238E27FC236}">
              <a16:creationId xmlns:a16="http://schemas.microsoft.com/office/drawing/2014/main" id="{4823EF4F-E700-3FD6-DE34-AC39825F4B82}"/>
            </a:ext>
          </a:extLst>
        </xdr:cNvPr>
        <xdr:cNvGrpSpPr>
          <a:grpSpLocks/>
        </xdr:cNvGrpSpPr>
      </xdr:nvGrpSpPr>
      <xdr:grpSpPr bwMode="auto">
        <a:xfrm>
          <a:off x="7400925" y="19050"/>
          <a:ext cx="1104900" cy="695325"/>
          <a:chOff x="804" y="5"/>
          <a:chExt cx="116" cy="73"/>
        </a:xfrm>
      </xdr:grpSpPr>
      <xdr:sp macro="" textlink="">
        <xdr:nvSpPr>
          <xdr:cNvPr id="109463" name="AutoShape 2">
            <a:extLst>
              <a:ext uri="{FF2B5EF4-FFF2-40B4-BE49-F238E27FC236}">
                <a16:creationId xmlns:a16="http://schemas.microsoft.com/office/drawing/2014/main" id="{17ED46DE-9CE5-EF8A-E8DE-0A49644827F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07F9DD27-291D-4D45-45A3-A33DF37AF7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247650</xdr:rowOff>
    </xdr:to>
    <xdr:grpSp>
      <xdr:nvGrpSpPr>
        <xdr:cNvPr id="111510" name="Group 5">
          <a:hlinkClick xmlns:r="http://schemas.openxmlformats.org/officeDocument/2006/relationships" r:id="rId1" tooltip="Click for Discount Letter"/>
          <a:extLst>
            <a:ext uri="{FF2B5EF4-FFF2-40B4-BE49-F238E27FC236}">
              <a16:creationId xmlns:a16="http://schemas.microsoft.com/office/drawing/2014/main" id="{1E0CC93B-4B68-BAF6-DD2C-DE93A5249B02}"/>
            </a:ext>
          </a:extLst>
        </xdr:cNvPr>
        <xdr:cNvGrpSpPr>
          <a:grpSpLocks/>
        </xdr:cNvGrpSpPr>
      </xdr:nvGrpSpPr>
      <xdr:grpSpPr bwMode="auto">
        <a:xfrm>
          <a:off x="7629525" y="19050"/>
          <a:ext cx="1104900" cy="685800"/>
          <a:chOff x="762" y="2"/>
          <a:chExt cx="116" cy="73"/>
        </a:xfrm>
      </xdr:grpSpPr>
      <xdr:sp macro="" textlink="">
        <xdr:nvSpPr>
          <xdr:cNvPr id="111511" name="AutoShape 2">
            <a:extLst>
              <a:ext uri="{FF2B5EF4-FFF2-40B4-BE49-F238E27FC236}">
                <a16:creationId xmlns:a16="http://schemas.microsoft.com/office/drawing/2014/main" id="{82592FAA-62F9-9501-D97A-8059781DDA18}"/>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5EF3C6AE-993B-2B04-64D6-A5F8AA53087A}"/>
              </a:ext>
            </a:extLst>
          </xdr:cNvPr>
          <xdr:cNvSpPr txBox="1">
            <a:spLocks noChangeArrowheads="1"/>
          </xdr:cNvSpPr>
        </xdr:nvSpPr>
        <xdr:spPr>
          <a:xfrm>
            <a:off x="779" y="18"/>
            <a:ext cx="99" cy="39"/>
          </a:xfrm>
          <a:prstGeom prst="rect">
            <a:avLst/>
          </a:prstGeom>
          <a:noFill/>
          <a:ln w="9525">
            <a:noFill/>
            <a:miter lim="800000"/>
          </a:ln>
        </xdr:spPr>
        <xdr:txBody>
          <a:bodyPr vertOverflow="clip" wrap="square" lIns="27432" tIns="32004" rIns="0" bIns="32004" anchor="ctr" upright="1"/>
          <a:lstStyle/>
          <a:p>
            <a:pPr algn="l" rtl="1">
              <a:defRPr sz="1000"/>
            </a:pPr>
            <a:r>
              <a:rPr lang="en-US" sz="900" b="1" i="0" strike="noStrike">
                <a:solidFill>
                  <a:srgbClr val="000000"/>
                </a:solidFill>
                <a:latin typeface="Book Antiqua" panose="02040602050305030304"/>
              </a:rPr>
              <a:t>Click for Discount Letter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752475</xdr:colOff>
      <xdr:row>3</xdr:row>
      <xdr:rowOff>0</xdr:rowOff>
    </xdr:to>
    <xdr:grpSp>
      <xdr:nvGrpSpPr>
        <xdr:cNvPr id="112534" name="Group 4">
          <a:hlinkClick xmlns:r="http://schemas.openxmlformats.org/officeDocument/2006/relationships" r:id="rId1" tooltip="Click for Bid Form"/>
          <a:extLst>
            <a:ext uri="{FF2B5EF4-FFF2-40B4-BE49-F238E27FC236}">
              <a16:creationId xmlns:a16="http://schemas.microsoft.com/office/drawing/2014/main" id="{73EFD8CB-4489-C366-BD1F-BA7138C6D51C}"/>
            </a:ext>
          </a:extLst>
        </xdr:cNvPr>
        <xdr:cNvGrpSpPr>
          <a:grpSpLocks/>
        </xdr:cNvGrpSpPr>
      </xdr:nvGrpSpPr>
      <xdr:grpSpPr bwMode="auto">
        <a:xfrm>
          <a:off x="7469605" y="28575"/>
          <a:ext cx="752475" cy="933951"/>
          <a:chOff x="784" y="2"/>
          <a:chExt cx="116" cy="73"/>
        </a:xfrm>
      </xdr:grpSpPr>
      <xdr:sp macro="" textlink="">
        <xdr:nvSpPr>
          <xdr:cNvPr id="112535" name="AutoShape 2">
            <a:extLst>
              <a:ext uri="{FF2B5EF4-FFF2-40B4-BE49-F238E27FC236}">
                <a16:creationId xmlns:a16="http://schemas.microsoft.com/office/drawing/2014/main" id="{F903CC73-F33A-C549-76FC-FA56302D9A26}"/>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C0803B09-00E1-A266-BD47-330642027299}"/>
              </a:ext>
            </a:extLst>
          </xdr:cNvPr>
          <xdr:cNvSpPr txBox="1">
            <a:spLocks noChangeArrowheads="1"/>
          </xdr:cNvSpPr>
        </xdr:nvSpPr>
        <xdr:spPr>
          <a:xfrm>
            <a:off x="796" y="18"/>
            <a:ext cx="82"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 Form</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3BF2620C-8211-C9C7-87CA-DBA68A8C1A68}"/>
            </a:ext>
          </a:extLst>
        </xdr:cNvPr>
        <xdr:cNvSpPr txBox="1">
          <a:spLocks noChangeArrowheads="1"/>
        </xdr:cNvSpPr>
      </xdr:nvSpPr>
      <xdr:spPr>
        <a:xfrm>
          <a:off x="5105400" y="182880"/>
          <a:ext cx="107188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392430</xdr:colOff>
      <xdr:row>1</xdr:row>
      <xdr:rowOff>107950</xdr:rowOff>
    </xdr:from>
    <xdr:to>
      <xdr:col>7</xdr:col>
      <xdr:colOff>214416</xdr:colOff>
      <xdr:row>2</xdr:row>
      <xdr:rowOff>91134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B47123D0-1102-4995-6D14-ECDC311BCB50}"/>
            </a:ext>
          </a:extLst>
        </xdr:cNvPr>
        <xdr:cNvSpPr txBox="1">
          <a:spLocks noChangeArrowheads="1"/>
        </xdr:cNvSpPr>
      </xdr:nvSpPr>
      <xdr:spPr>
        <a:xfrm>
          <a:off x="6539230" y="290830"/>
          <a:ext cx="1071880" cy="2667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97155</xdr:colOff>
      <xdr:row>1</xdr:row>
      <xdr:rowOff>10795</xdr:rowOff>
    </xdr:from>
    <xdr:to>
      <xdr:col>7</xdr:col>
      <xdr:colOff>375664</xdr:colOff>
      <xdr:row>2</xdr:row>
      <xdr:rowOff>10795</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6D116E36-FA0F-C617-0CCD-2A9DEA15F86F}"/>
            </a:ext>
          </a:extLst>
        </xdr:cNvPr>
        <xdr:cNvSpPr txBox="1">
          <a:spLocks noChangeArrowheads="1"/>
        </xdr:cNvSpPr>
      </xdr:nvSpPr>
      <xdr:spPr>
        <a:xfrm>
          <a:off x="6387465" y="201295"/>
          <a:ext cx="86106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133350</xdr:rowOff>
    </xdr:to>
    <xdr:grpSp>
      <xdr:nvGrpSpPr>
        <xdr:cNvPr id="113558" name="Group 5">
          <a:hlinkClick xmlns:r="http://schemas.openxmlformats.org/officeDocument/2006/relationships" r:id="rId1" tooltip="Back to Cover Page"/>
          <a:extLst>
            <a:ext uri="{FF2B5EF4-FFF2-40B4-BE49-F238E27FC236}">
              <a16:creationId xmlns:a16="http://schemas.microsoft.com/office/drawing/2014/main" id="{CF27CD43-A7DA-808A-CC5E-5ABF198ED7D9}"/>
            </a:ext>
          </a:extLst>
        </xdr:cNvPr>
        <xdr:cNvGrpSpPr>
          <a:grpSpLocks/>
        </xdr:cNvGrpSpPr>
      </xdr:nvGrpSpPr>
      <xdr:grpSpPr bwMode="auto">
        <a:xfrm>
          <a:off x="9496425" y="57150"/>
          <a:ext cx="1104900" cy="685800"/>
          <a:chOff x="762" y="5"/>
          <a:chExt cx="116" cy="73"/>
        </a:xfrm>
      </xdr:grpSpPr>
      <xdr:sp macro="" textlink="">
        <xdr:nvSpPr>
          <xdr:cNvPr id="113559" name="AutoShape 2">
            <a:extLst>
              <a:ext uri="{FF2B5EF4-FFF2-40B4-BE49-F238E27FC236}">
                <a16:creationId xmlns:a16="http://schemas.microsoft.com/office/drawing/2014/main" id="{0BD78651-3C90-268F-008E-17783FA65D18}"/>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3E9B40C-D35D-111E-382D-5C0D52E4FAC4}"/>
              </a:ext>
            </a:extLst>
          </xdr:cNvPr>
          <xdr:cNvSpPr txBox="1">
            <a:spLocks noChangeArrowheads="1"/>
          </xdr:cNvSpPr>
        </xdr:nvSpPr>
        <xdr:spPr>
          <a:xfrm>
            <a:off x="776" y="21"/>
            <a:ext cx="82" cy="40"/>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PDATING%20FOLDER\1%20Open%20Tender\3%20NIT-2017-18\Amendment%20to%20bidding%20documents\NIT-01\Amendment%20to%20PKG-B%20CB%20Retrofitting\13%20Price%20Schedule%20%20Vol.III-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3460\Desktop\2%20Second%20Env_Price%20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refreshError="1"/>
      <sheetData sheetId="1" refreshError="1"/>
      <sheetData sheetId="2" refreshError="1"/>
      <sheetData sheetId="3" refreshError="1"/>
      <sheetData sheetId="4" refreshError="1">
        <row r="6">
          <cell r="K6" t="str">
            <v>To:</v>
          </cell>
        </row>
        <row r="8">
          <cell r="K8" t="str">
            <v xml:space="preserve">POWER GRID CORPORATION OF INDIA LIMITED, </v>
          </cell>
        </row>
        <row r="9">
          <cell r="K9" t="str">
            <v>ODISHA PROJECTS</v>
          </cell>
        </row>
        <row r="10">
          <cell r="K10" t="str">
            <v>PLOT NO.-4, UNIT-41, NILADRI VIHAR</v>
          </cell>
        </row>
        <row r="11">
          <cell r="K11" t="str">
            <v>CHANDRASHEKHARPUR, BHUBANESWAR-751021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Instructions"/>
      <sheetName val="Names of Bidder"/>
      <sheetName val="Sch-1 Dis"/>
      <sheetName val="Sch-2 Dis"/>
      <sheetName val="Sch-1 "/>
      <sheetName val="Sch-2 "/>
      <sheetName val="Sch-4 Dis"/>
      <sheetName val="Sch-3"/>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F19"/>
  <sheetViews>
    <sheetView showGridLines="0" workbookViewId="0">
      <selection activeCell="D8" sqref="D8"/>
    </sheetView>
  </sheetViews>
  <sheetFormatPr defaultColWidth="9" defaultRowHeight="16.5"/>
  <cols>
    <col min="1" max="1" width="3.5" style="461" customWidth="1"/>
    <col min="2" max="2" width="18" style="462" customWidth="1"/>
    <col min="3" max="3" width="6.625" style="462" customWidth="1"/>
    <col min="4" max="4" width="43.625" style="462" customWidth="1"/>
    <col min="5" max="5" width="11" style="462" customWidth="1"/>
    <col min="6" max="6" width="9" style="462"/>
    <col min="7" max="16384" width="9" style="463"/>
  </cols>
  <sheetData>
    <row r="2" spans="1:6" ht="18.75">
      <c r="A2" s="604" t="s">
        <v>0</v>
      </c>
      <c r="B2" s="604"/>
      <c r="C2" s="604"/>
      <c r="D2" s="604"/>
      <c r="E2" s="604"/>
      <c r="F2" s="604"/>
    </row>
    <row r="3" spans="1:6">
      <c r="A3" s="605" t="s">
        <v>1</v>
      </c>
      <c r="B3" s="605"/>
      <c r="C3" s="605"/>
      <c r="D3" s="605"/>
      <c r="E3" s="605"/>
      <c r="F3" s="605"/>
    </row>
    <row r="5" spans="1:6" ht="58.5" customHeight="1">
      <c r="A5" s="465">
        <v>1</v>
      </c>
      <c r="B5" s="466" t="s">
        <v>2</v>
      </c>
      <c r="C5" s="606" t="s">
        <v>608</v>
      </c>
      <c r="D5" s="607"/>
      <c r="E5" s="607"/>
      <c r="F5" s="608"/>
    </row>
    <row r="6" spans="1:6">
      <c r="A6" s="464"/>
      <c r="B6" s="467"/>
    </row>
    <row r="7" spans="1:6" ht="25.15" customHeight="1">
      <c r="A7" s="464">
        <v>2</v>
      </c>
      <c r="B7" s="467" t="s">
        <v>3</v>
      </c>
      <c r="C7" s="609" t="s">
        <v>607</v>
      </c>
      <c r="D7" s="610"/>
      <c r="E7" s="610"/>
      <c r="F7" s="611"/>
    </row>
    <row r="8" spans="1:6">
      <c r="A8" s="464"/>
      <c r="B8" s="467"/>
    </row>
    <row r="9" spans="1:6" ht="25.15" hidden="1" customHeight="1">
      <c r="A9" s="464">
        <v>3</v>
      </c>
      <c r="B9" s="467" t="s">
        <v>4</v>
      </c>
      <c r="C9" s="599"/>
      <c r="D9" s="600"/>
      <c r="E9" s="600"/>
      <c r="F9" s="601"/>
    </row>
    <row r="10" spans="1:6" hidden="1">
      <c r="A10" s="464"/>
      <c r="B10" s="467"/>
    </row>
    <row r="11" spans="1:6" hidden="1">
      <c r="A11" s="464">
        <v>4</v>
      </c>
      <c r="B11" s="467" t="s">
        <v>5</v>
      </c>
      <c r="C11" s="599" t="s">
        <v>6</v>
      </c>
      <c r="D11" s="600"/>
      <c r="E11" s="600"/>
      <c r="F11" s="601"/>
    </row>
    <row r="12" spans="1:6" hidden="1">
      <c r="A12" s="464">
        <v>5</v>
      </c>
      <c r="B12" s="467" t="s">
        <v>7</v>
      </c>
      <c r="C12" s="599"/>
      <c r="D12" s="600"/>
      <c r="E12" s="600"/>
      <c r="F12" s="601"/>
    </row>
    <row r="13" spans="1:6" hidden="1">
      <c r="A13" s="464"/>
      <c r="B13" s="467"/>
    </row>
    <row r="14" spans="1:6" ht="25.15" hidden="1" customHeight="1">
      <c r="A14" s="464">
        <v>6</v>
      </c>
      <c r="B14" s="467" t="s">
        <v>8</v>
      </c>
      <c r="C14" s="602" t="s">
        <v>9</v>
      </c>
      <c r="D14" s="603"/>
      <c r="E14" s="468" t="s">
        <v>10</v>
      </c>
    </row>
    <row r="15" spans="1:6" ht="20.100000000000001" hidden="1" customHeight="1">
      <c r="C15" s="469" t="s">
        <v>11</v>
      </c>
      <c r="D15" s="470" t="s">
        <v>12</v>
      </c>
      <c r="E15" s="471">
        <v>1</v>
      </c>
    </row>
    <row r="16" spans="1:6" ht="20.100000000000001" hidden="1" customHeight="1">
      <c r="C16" s="472" t="s">
        <v>13</v>
      </c>
      <c r="D16" s="473" t="s">
        <v>14</v>
      </c>
      <c r="E16" s="474">
        <v>1</v>
      </c>
    </row>
    <row r="17" spans="3:5" ht="20.100000000000001" hidden="1" customHeight="1">
      <c r="C17" s="472" t="s">
        <v>15</v>
      </c>
      <c r="D17" s="473" t="s">
        <v>16</v>
      </c>
      <c r="E17" s="474">
        <v>1</v>
      </c>
    </row>
    <row r="18" spans="3:5" ht="20.100000000000001" hidden="1" customHeight="1">
      <c r="C18" s="475" t="s">
        <v>17</v>
      </c>
      <c r="D18" s="476" t="s">
        <v>18</v>
      </c>
      <c r="E18" s="477">
        <v>1</v>
      </c>
    </row>
    <row r="19" spans="3:5" hidden="1"/>
  </sheetData>
  <sheetProtection selectLockedCells="1" selectUnlockedCells="1"/>
  <customSheetViews>
    <customSheetView guid="{08A645C4-A23F-4400-B0CE-1685BC312A6F}" showGridLines="0" hiddenRows="1" state="hidden">
      <selection activeCell="C9" sqref="C9:F9"/>
      <pageMargins left="0.5" right="0.5" top="1" bottom="1" header="0.5" footer="0.5"/>
      <pageSetup orientation="portrait"/>
      <headerFooter alignWithMargins="0"/>
    </customSheetView>
    <customSheetView guid="{E95B21C1-D936-4435-AF6F-90CF0B6A7506}" showGridLines="0" hiddenRows="1" state="hidden">
      <selection activeCell="C7" sqref="C7:F7"/>
      <pageMargins left="0.75" right="0.75" top="1" bottom="1" header="0.5" footer="0.5"/>
      <pageSetup orientation="portrait"/>
      <headerFooter alignWithMargins="0"/>
    </customSheetView>
    <customSheetView guid="{B0EE7D76-5806-4718-BDAD-3A3EA691E5E4}" showGridLines="0" hiddenRows="1" state="hidden">
      <selection activeCell="I14" sqref="I14"/>
      <pageMargins left="0.75" right="0.75" top="1" bottom="1" header="0.5" footer="0.5"/>
      <pageSetup orientation="portrait"/>
      <headerFooter alignWithMargins="0"/>
    </customSheetView>
    <customSheetView guid="{696D9240-6693-44E8-B9A4-2BFADD101EE2}" showGridLines="0" hiddenRows="1" state="hidden">
      <selection activeCell="C9" sqref="C9:F9"/>
      <pageMargins left="0.75" right="0.75" top="1" bottom="1" header="0.5" footer="0.5"/>
      <pageSetup orientation="portrait"/>
      <headerFooter alignWithMargins="0"/>
    </customSheetView>
    <customSheetView guid="{58D82F59-8CF6-455F-B9F4-081499FDF243}" showGridLines="0" hiddenRows="1" state="hidden">
      <selection activeCell="I14" sqref="I14"/>
      <pageMargins left="0.75" right="0.75" top="1" bottom="1" header="0.5" footer="0.5"/>
      <pageSetup orientation="portrait"/>
      <headerFooter alignWithMargins="0"/>
    </customSheetView>
    <customSheetView guid="{B1277D53-29D6-4226-81E2-084FB62977B6}" showGridLines="0" hiddenRows="1" state="hidden">
      <selection activeCell="I14" sqref="I14"/>
      <pageMargins left="0.75" right="0.75" top="1" bottom="1" header="0.5" footer="0.5"/>
      <pageSetup orientation="portrait"/>
      <headerFooter alignWithMargins="0"/>
    </customSheetView>
    <customSheetView guid="{C39F923C-6CD3-45D8-86F8-6C4D806DDD7E}" showGridLines="0" hiddenRows="1" state="hidden">
      <selection activeCell="D22" sqref="D22"/>
      <pageMargins left="0.5" right="0.5" top="1" bottom="1" header="0.5" footer="0.5"/>
      <pageSetup orientation="portrait"/>
      <headerFooter alignWithMargins="0"/>
    </customSheetView>
    <customSheetView guid="{9CA44E70-650F-49CD-967F-298619682CA2}" showGridLines="0" hiddenRows="1" state="hidden" topLeftCell="A7">
      <selection activeCell="C9" sqref="C9:F9"/>
      <pageMargins left="0.5" right="0.5" top="1" bottom="1" header="0.5" footer="0.5"/>
      <pageSetup orientation="portrait"/>
      <headerFooter alignWithMargins="0"/>
    </customSheetView>
  </customSheetViews>
  <mergeCells count="8">
    <mergeCell ref="C12:F12"/>
    <mergeCell ref="C14:D14"/>
    <mergeCell ref="A2:F2"/>
    <mergeCell ref="A3:F3"/>
    <mergeCell ref="C5:F5"/>
    <mergeCell ref="C7:F7"/>
    <mergeCell ref="C9:F9"/>
    <mergeCell ref="C11:F11"/>
  </mergeCells>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tabSelected="1" zoomScaleSheetLayoutView="100" workbookViewId="0">
      <selection activeCell="C5" sqref="C5:E5"/>
    </sheetView>
  </sheetViews>
  <sheetFormatPr defaultColWidth="8" defaultRowHeight="13.5"/>
  <cols>
    <col min="1" max="1" width="8.625" style="443" customWidth="1"/>
    <col min="2" max="2" width="11.125" style="443" customWidth="1"/>
    <col min="3" max="4" width="38.625" style="443" customWidth="1"/>
    <col min="5" max="5" width="14.875" style="443" customWidth="1"/>
    <col min="6" max="6" width="8.625" style="442" customWidth="1"/>
    <col min="7" max="9" width="8" style="442" customWidth="1"/>
    <col min="10" max="16384" width="8" style="444"/>
  </cols>
  <sheetData>
    <row r="1" spans="1:10" ht="30.75" customHeight="1">
      <c r="B1" s="614" t="s">
        <v>19</v>
      </c>
      <c r="C1" s="615"/>
      <c r="D1" s="615"/>
      <c r="E1" s="616"/>
      <c r="F1" s="445"/>
      <c r="G1" s="446"/>
      <c r="H1" s="446"/>
      <c r="I1" s="446"/>
      <c r="J1" s="460"/>
    </row>
    <row r="2" spans="1:10" ht="50.1" customHeight="1">
      <c r="A2" s="447"/>
      <c r="B2" s="617" t="str">
        <f>'Basic Data'!C5</f>
        <v>Construction of Academic cum Administrative Building for Govt. Industrial Training Institute (ITI) at Dharamgarh Sub-division of Kalahandi district under CSR initiative of POWERGRID</v>
      </c>
      <c r="C2" s="618"/>
      <c r="D2" s="618"/>
      <c r="E2" s="619"/>
      <c r="F2" s="446"/>
      <c r="G2" s="446"/>
      <c r="H2" s="446"/>
      <c r="I2" s="446"/>
      <c r="J2" s="460"/>
    </row>
    <row r="3" spans="1:10" ht="23.25" customHeight="1">
      <c r="A3" s="447"/>
      <c r="B3" s="620" t="str">
        <f>"Specification No.: "&amp;'Basic Data'!C7</f>
        <v>Specification No.: ODP/BB/C&amp;M-3827/OT-09/RFx No. 5002003664/24-25</v>
      </c>
      <c r="C3" s="621"/>
      <c r="D3" s="621"/>
      <c r="E3" s="622"/>
      <c r="F3" s="446"/>
      <c r="G3" s="446"/>
      <c r="H3" s="446"/>
      <c r="I3" s="446"/>
      <c r="J3" s="460"/>
    </row>
    <row r="4" spans="1:10" ht="30" customHeight="1">
      <c r="A4" s="447"/>
      <c r="B4" s="448">
        <v>1</v>
      </c>
      <c r="C4" s="623" t="s">
        <v>1544</v>
      </c>
      <c r="D4" s="623"/>
      <c r="E4" s="624"/>
      <c r="F4" s="446"/>
      <c r="G4" s="449"/>
      <c r="H4" s="449"/>
      <c r="I4" s="446"/>
      <c r="J4" s="460"/>
    </row>
    <row r="5" spans="1:10" ht="30" customHeight="1">
      <c r="A5" s="447"/>
      <c r="B5" s="448">
        <v>2</v>
      </c>
      <c r="C5" s="623" t="s">
        <v>512</v>
      </c>
      <c r="D5" s="623"/>
      <c r="E5" s="624"/>
      <c r="F5" s="446"/>
      <c r="G5" s="446"/>
      <c r="H5" s="446"/>
      <c r="I5" s="446"/>
      <c r="J5" s="460"/>
    </row>
    <row r="6" spans="1:10" s="442" customFormat="1" ht="30" customHeight="1">
      <c r="A6" s="447"/>
      <c r="B6" s="448">
        <v>3</v>
      </c>
      <c r="C6" s="623" t="s">
        <v>20</v>
      </c>
      <c r="D6" s="623"/>
      <c r="E6" s="624"/>
      <c r="F6" s="446"/>
      <c r="G6" s="446"/>
      <c r="H6" s="446"/>
      <c r="I6" s="446"/>
      <c r="J6" s="446"/>
    </row>
    <row r="7" spans="1:10" ht="52.5" hidden="1" customHeight="1">
      <c r="A7" s="447"/>
      <c r="B7" s="450">
        <v>4</v>
      </c>
      <c r="C7" s="623" t="s">
        <v>21</v>
      </c>
      <c r="D7" s="623"/>
      <c r="E7" s="624"/>
      <c r="F7" s="446"/>
      <c r="G7" s="446"/>
      <c r="H7" s="446"/>
      <c r="I7" s="446"/>
      <c r="J7" s="460"/>
    </row>
    <row r="8" spans="1:10" ht="12" customHeight="1">
      <c r="A8" s="447"/>
      <c r="B8" s="451"/>
      <c r="C8" s="447"/>
      <c r="D8" s="447"/>
      <c r="E8" s="452"/>
      <c r="F8" s="446"/>
      <c r="G8" s="446"/>
      <c r="H8" s="446"/>
      <c r="I8" s="446"/>
      <c r="J8" s="460"/>
    </row>
    <row r="9" spans="1:10" ht="20.25" customHeight="1">
      <c r="A9" s="447"/>
      <c r="B9" s="625"/>
      <c r="C9" s="626"/>
      <c r="D9" s="626"/>
      <c r="E9" s="627"/>
      <c r="F9" s="446"/>
      <c r="G9" s="446"/>
      <c r="H9" s="446"/>
      <c r="I9" s="446"/>
      <c r="J9" s="460"/>
    </row>
    <row r="10" spans="1:10" ht="33.75" hidden="1" customHeight="1">
      <c r="A10" s="447"/>
      <c r="B10" s="451"/>
      <c r="C10" s="447"/>
      <c r="D10" s="447"/>
      <c r="E10" s="453"/>
      <c r="F10" s="446"/>
      <c r="G10" s="446"/>
      <c r="H10" s="446"/>
      <c r="I10" s="446"/>
      <c r="J10" s="460"/>
    </row>
    <row r="11" spans="1:10" ht="24" customHeight="1">
      <c r="B11" s="628"/>
      <c r="C11" s="629"/>
      <c r="D11" s="629"/>
      <c r="E11" s="454"/>
    </row>
    <row r="12" spans="1:10" ht="16.149999999999999" customHeight="1">
      <c r="B12" s="630"/>
      <c r="C12" s="631"/>
      <c r="D12" s="631"/>
      <c r="E12" s="455"/>
      <c r="G12" s="446"/>
      <c r="H12" s="446"/>
      <c r="I12" s="446"/>
      <c r="J12" s="460"/>
    </row>
    <row r="13" spans="1:10" ht="24" customHeight="1">
      <c r="B13" s="628"/>
      <c r="C13" s="629"/>
      <c r="D13" s="629"/>
      <c r="E13" s="454"/>
      <c r="F13" s="456"/>
      <c r="G13" s="457"/>
      <c r="H13" s="457"/>
      <c r="I13" s="457"/>
      <c r="J13" s="457"/>
    </row>
    <row r="14" spans="1:10" ht="16.149999999999999" customHeight="1">
      <c r="B14" s="612"/>
      <c r="C14" s="613"/>
      <c r="D14" s="613"/>
      <c r="E14" s="458"/>
      <c r="F14" s="456"/>
      <c r="G14" s="457"/>
      <c r="H14" s="457"/>
      <c r="I14" s="457"/>
      <c r="J14" s="457"/>
    </row>
    <row r="15" spans="1:10" ht="15.75">
      <c r="A15" s="447"/>
      <c r="B15" s="459"/>
      <c r="C15" s="459"/>
      <c r="D15" s="459"/>
      <c r="E15" s="459"/>
      <c r="F15" s="446"/>
      <c r="G15" s="446"/>
      <c r="H15" s="446"/>
      <c r="I15" s="446"/>
      <c r="J15" s="460"/>
    </row>
    <row r="16" spans="1:10" ht="15.75">
      <c r="A16" s="447"/>
      <c r="B16" s="447"/>
      <c r="C16" s="447"/>
      <c r="D16" s="447"/>
      <c r="E16" s="447"/>
      <c r="F16" s="446"/>
      <c r="G16" s="446"/>
      <c r="H16" s="446"/>
      <c r="I16" s="446"/>
      <c r="J16" s="460"/>
    </row>
    <row r="17" spans="1:10" ht="15.75">
      <c r="A17" s="447"/>
      <c r="B17" s="447"/>
      <c r="C17" s="447"/>
      <c r="D17" s="447"/>
      <c r="E17" s="447"/>
      <c r="F17" s="446"/>
      <c r="G17" s="446"/>
      <c r="H17" s="446"/>
      <c r="I17" s="446"/>
      <c r="J17" s="460"/>
    </row>
  </sheetData>
  <sheetProtection algorithmName="SHA-512" hashValue="93tBD4YF0NY+DWwfX8Bj9nH1SXpPEidt9jqauB/eoQl0rS3N4ydpuzKrJzQ6ccQdqMEcEJaG71gswB+klND3oQ==" saltValue="yCsAvT3RCuD7gPs/o8Eojw==" spinCount="100000" sheet="1" formatColumns="0" formatRows="0" selectLockedCells="1"/>
  <customSheetViews>
    <customSheetView guid="{08A645C4-A23F-4400-B0CE-1685BC312A6F}" showGridLines="0" hiddenRows="1">
      <selection activeCell="B14" sqref="B14:D1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0EE7D76-5806-4718-BDAD-3A3EA691E5E4}"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696D9240-6693-44E8-B9A4-2BFADD101EE2}"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4F65FF32-EC61-4022-A399-2986D7B6B8B3}" showGridLines="0" showRuler="0">
      <selection activeCell="B2" sqref="B2:E2"/>
      <pageMargins left="0.15748031496062992" right="0.23622047244094491" top="0.51181102362204722" bottom="0.98425196850393715" header="0.35433070866141736" footer="0.51181102362204722"/>
      <pageSetup paperSize="9" orientation="landscape"/>
      <headerFooter alignWithMargins="0"/>
    </customSheetView>
    <customSheetView guid="{58D82F59-8CF6-455F-B9F4-081499FDF243}"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1277D53-29D6-4226-81E2-084FB62977B6}"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C39F923C-6CD3-45D8-86F8-6C4D806DDD7E}" showGridLines="0"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s>
  <mergeCells count="12">
    <mergeCell ref="B14:D14"/>
    <mergeCell ref="B1:E1"/>
    <mergeCell ref="B2:E2"/>
    <mergeCell ref="B3:E3"/>
    <mergeCell ref="C4:E4"/>
    <mergeCell ref="C5:E5"/>
    <mergeCell ref="C6:E6"/>
    <mergeCell ref="C7:E7"/>
    <mergeCell ref="B9:E9"/>
    <mergeCell ref="B11:D11"/>
    <mergeCell ref="B12:D12"/>
    <mergeCell ref="B13:D13"/>
  </mergeCells>
  <printOptions horizontalCentered="1"/>
  <pageMargins left="0.15748031496062992" right="0.23622047244094491" top="0.78740157480314965" bottom="0.98425196850393715" header="0.35433070866141736" footer="0.51181102362204722"/>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33"/>
  <sheetViews>
    <sheetView showGridLines="0" topLeftCell="A5" workbookViewId="0">
      <selection activeCell="C22" sqref="C22"/>
    </sheetView>
  </sheetViews>
  <sheetFormatPr defaultColWidth="9" defaultRowHeight="16.5"/>
  <cols>
    <col min="1" max="1" width="9" style="318"/>
    <col min="2" max="2" width="9" style="418"/>
    <col min="3" max="3" width="72.625" style="418" customWidth="1"/>
    <col min="4" max="4" width="66.125" style="318" customWidth="1"/>
    <col min="5" max="16384" width="9" style="107"/>
  </cols>
  <sheetData>
    <row r="1" spans="1:11" ht="88.5" customHeight="1">
      <c r="A1" s="636" t="str">
        <f>"General Instruction to the Bidders for filling up this workbook of Price Schedules for "&amp;'Basic Data'!C5</f>
        <v>General Instruction to the Bidders for filling up this workbook of Price Schedules for Construction of Academic cum Administrative Building for Govt. Industrial Training Institute (ITI) at Dharamgarh Sub-division of Kalahandi district under CSR initiative of POWERGRID</v>
      </c>
      <c r="B1" s="636"/>
      <c r="C1" s="636"/>
      <c r="D1" s="419"/>
      <c r="E1" s="420"/>
      <c r="F1" s="420"/>
      <c r="G1" s="420"/>
      <c r="H1" s="420"/>
      <c r="I1" s="420"/>
      <c r="J1" s="420"/>
      <c r="K1" s="420"/>
    </row>
    <row r="2" spans="1:11" ht="18" customHeight="1">
      <c r="D2" s="421"/>
      <c r="E2" s="422"/>
      <c r="F2" s="422"/>
      <c r="G2" s="422"/>
      <c r="H2" s="422"/>
      <c r="I2" s="422"/>
      <c r="J2" s="422"/>
      <c r="K2" s="422"/>
    </row>
    <row r="3" spans="1:11" ht="18" customHeight="1">
      <c r="A3" s="423" t="s">
        <v>22</v>
      </c>
      <c r="B3" s="424" t="s">
        <v>23</v>
      </c>
      <c r="C3" s="424"/>
      <c r="D3" s="425"/>
      <c r="E3" s="426"/>
      <c r="F3" s="426"/>
      <c r="G3" s="426"/>
      <c r="H3" s="426"/>
      <c r="I3" s="426"/>
      <c r="J3" s="426"/>
      <c r="K3" s="426"/>
    </row>
    <row r="4" spans="1:11" ht="18" customHeight="1">
      <c r="A4" s="427"/>
      <c r="B4" s="478" t="s">
        <v>24</v>
      </c>
      <c r="C4" s="429" t="s">
        <v>25</v>
      </c>
      <c r="D4" s="425"/>
      <c r="E4" s="426"/>
      <c r="F4" s="426"/>
      <c r="G4" s="426"/>
      <c r="H4" s="426"/>
      <c r="I4" s="426"/>
      <c r="J4" s="426"/>
      <c r="K4" s="426"/>
    </row>
    <row r="5" spans="1:11" ht="38.1" customHeight="1">
      <c r="A5" s="427"/>
      <c r="B5" s="478" t="s">
        <v>26</v>
      </c>
      <c r="C5" s="429" t="s">
        <v>27</v>
      </c>
      <c r="D5" s="425"/>
      <c r="E5" s="426"/>
      <c r="F5" s="426"/>
      <c r="G5" s="426"/>
      <c r="H5" s="426"/>
      <c r="I5" s="426"/>
      <c r="J5" s="426"/>
      <c r="K5" s="426"/>
    </row>
    <row r="6" spans="1:11" ht="18" customHeight="1">
      <c r="A6" s="427"/>
      <c r="B6" s="478" t="s">
        <v>28</v>
      </c>
      <c r="C6" s="429" t="s">
        <v>29</v>
      </c>
      <c r="D6" s="425"/>
      <c r="E6" s="426"/>
      <c r="F6" s="426"/>
      <c r="G6" s="426"/>
      <c r="H6" s="426"/>
      <c r="I6" s="426"/>
      <c r="J6" s="426"/>
      <c r="K6" s="426"/>
    </row>
    <row r="7" spans="1:11" ht="18" customHeight="1">
      <c r="A7" s="427"/>
      <c r="B7" s="478" t="s">
        <v>30</v>
      </c>
      <c r="C7" s="429" t="s">
        <v>31</v>
      </c>
      <c r="D7" s="425"/>
      <c r="E7" s="426"/>
      <c r="F7" s="426"/>
      <c r="G7" s="426"/>
      <c r="H7" s="426"/>
      <c r="I7" s="426"/>
      <c r="J7" s="426"/>
      <c r="K7" s="426"/>
    </row>
    <row r="8" spans="1:11" ht="18" customHeight="1">
      <c r="A8" s="427"/>
      <c r="B8" s="478" t="s">
        <v>32</v>
      </c>
      <c r="C8" s="429" t="s">
        <v>33</v>
      </c>
      <c r="D8" s="425"/>
      <c r="E8" s="426"/>
      <c r="F8" s="426"/>
      <c r="G8" s="426"/>
      <c r="H8" s="426"/>
      <c r="I8" s="426"/>
      <c r="J8" s="426"/>
      <c r="K8" s="426"/>
    </row>
    <row r="9" spans="1:11" ht="18" customHeight="1">
      <c r="A9" s="427"/>
      <c r="B9" s="478" t="s">
        <v>34</v>
      </c>
      <c r="C9" s="429" t="s">
        <v>35</v>
      </c>
      <c r="D9" s="425"/>
      <c r="E9" s="426"/>
      <c r="F9" s="426"/>
      <c r="G9" s="426"/>
      <c r="H9" s="426"/>
      <c r="I9" s="426"/>
      <c r="J9" s="426"/>
      <c r="K9" s="426"/>
    </row>
    <row r="10" spans="1:11" ht="18" customHeight="1">
      <c r="A10" s="427"/>
      <c r="B10" s="428"/>
      <c r="C10" s="429"/>
      <c r="D10" s="425"/>
      <c r="E10" s="426"/>
      <c r="F10" s="426"/>
      <c r="G10" s="426"/>
      <c r="H10" s="426"/>
      <c r="I10" s="426"/>
      <c r="J10" s="426"/>
      <c r="K10" s="426"/>
    </row>
    <row r="11" spans="1:11" ht="18" customHeight="1">
      <c r="A11" s="423" t="s">
        <v>36</v>
      </c>
      <c r="B11" s="424" t="s">
        <v>37</v>
      </c>
      <c r="C11" s="424"/>
      <c r="D11" s="425"/>
      <c r="E11" s="426"/>
      <c r="F11" s="426"/>
      <c r="G11" s="426"/>
      <c r="H11" s="426"/>
      <c r="I11" s="426"/>
      <c r="J11" s="426"/>
      <c r="K11" s="426"/>
    </row>
    <row r="12" spans="1:11" ht="18" customHeight="1">
      <c r="A12" s="427"/>
      <c r="B12" s="632" t="s">
        <v>38</v>
      </c>
      <c r="C12" s="632"/>
      <c r="D12" s="430"/>
      <c r="E12" s="426"/>
      <c r="F12" s="426"/>
      <c r="G12" s="426"/>
      <c r="H12" s="426"/>
      <c r="I12" s="426"/>
      <c r="J12" s="426"/>
      <c r="K12" s="426"/>
    </row>
    <row r="13" spans="1:11" ht="18" customHeight="1">
      <c r="A13" s="427"/>
      <c r="B13" s="431"/>
      <c r="C13" s="429" t="s">
        <v>39</v>
      </c>
      <c r="D13" s="425"/>
      <c r="E13" s="426"/>
      <c r="F13" s="426"/>
      <c r="G13" s="426"/>
      <c r="H13" s="426"/>
      <c r="I13" s="426"/>
      <c r="J13" s="426"/>
      <c r="K13" s="426"/>
    </row>
    <row r="14" spans="1:11" ht="18" customHeight="1">
      <c r="A14" s="427"/>
      <c r="B14" s="632" t="s">
        <v>40</v>
      </c>
      <c r="C14" s="632"/>
      <c r="D14" s="430"/>
      <c r="E14" s="426"/>
      <c r="F14" s="426"/>
      <c r="G14" s="426"/>
      <c r="H14" s="426"/>
      <c r="I14" s="426"/>
      <c r="J14" s="426"/>
      <c r="K14" s="426"/>
    </row>
    <row r="15" spans="1:11" ht="67.5" hidden="1" customHeight="1">
      <c r="A15" s="427"/>
      <c r="B15" s="432" t="s">
        <v>41</v>
      </c>
      <c r="C15" s="429" t="s">
        <v>42</v>
      </c>
      <c r="D15" s="425"/>
      <c r="E15" s="426"/>
      <c r="F15" s="426"/>
      <c r="G15" s="426"/>
      <c r="H15" s="426"/>
      <c r="I15" s="426"/>
      <c r="J15" s="426"/>
      <c r="K15" s="426"/>
    </row>
    <row r="16" spans="1:11" ht="24.75" hidden="1" customHeight="1">
      <c r="A16" s="427"/>
      <c r="B16" s="432" t="s">
        <v>41</v>
      </c>
      <c r="C16" s="429" t="s">
        <v>43</v>
      </c>
      <c r="D16" s="425"/>
      <c r="E16" s="426"/>
      <c r="F16" s="426"/>
      <c r="G16" s="426"/>
      <c r="H16" s="426"/>
      <c r="I16" s="426"/>
      <c r="J16" s="426"/>
      <c r="K16" s="426"/>
    </row>
    <row r="17" spans="1:11" ht="42" hidden="1" customHeight="1">
      <c r="A17" s="427"/>
      <c r="B17" s="432" t="s">
        <v>41</v>
      </c>
      <c r="C17" s="429" t="s">
        <v>44</v>
      </c>
      <c r="D17" s="425"/>
      <c r="E17" s="426"/>
      <c r="F17" s="426"/>
      <c r="G17" s="426"/>
      <c r="H17" s="426"/>
      <c r="I17" s="426"/>
      <c r="J17" s="426"/>
      <c r="K17" s="426"/>
    </row>
    <row r="18" spans="1:11" ht="18" customHeight="1">
      <c r="A18" s="427"/>
      <c r="B18" s="432" t="s">
        <v>41</v>
      </c>
      <c r="C18" s="429" t="s">
        <v>45</v>
      </c>
      <c r="D18" s="425"/>
      <c r="E18" s="426"/>
      <c r="F18" s="426"/>
      <c r="G18" s="426"/>
      <c r="H18" s="426"/>
      <c r="I18" s="426"/>
      <c r="J18" s="426"/>
      <c r="K18" s="426"/>
    </row>
    <row r="19" spans="1:11" ht="18" customHeight="1">
      <c r="A19" s="427"/>
      <c r="B19" s="432" t="s">
        <v>41</v>
      </c>
      <c r="C19" s="429" t="s">
        <v>46</v>
      </c>
      <c r="D19" s="425"/>
      <c r="E19" s="426"/>
      <c r="F19" s="426"/>
      <c r="G19" s="426"/>
      <c r="H19" s="426"/>
      <c r="I19" s="426"/>
      <c r="J19" s="426"/>
      <c r="K19" s="426"/>
    </row>
    <row r="20" spans="1:11" ht="27" customHeight="1">
      <c r="A20" s="427"/>
      <c r="B20" s="432" t="s">
        <v>41</v>
      </c>
      <c r="C20" s="429" t="s">
        <v>47</v>
      </c>
      <c r="D20" s="425"/>
      <c r="E20" s="426"/>
      <c r="F20" s="426"/>
      <c r="G20" s="426"/>
      <c r="H20" s="426"/>
      <c r="I20" s="426"/>
      <c r="J20" s="426"/>
      <c r="K20" s="426"/>
    </row>
    <row r="21" spans="1:11" ht="18" customHeight="1">
      <c r="A21" s="427"/>
      <c r="B21" s="632" t="s">
        <v>1545</v>
      </c>
      <c r="C21" s="632"/>
      <c r="D21" s="430"/>
      <c r="E21" s="426"/>
      <c r="F21" s="426"/>
      <c r="G21" s="426"/>
      <c r="H21" s="426"/>
      <c r="I21" s="426"/>
      <c r="J21" s="426"/>
      <c r="K21" s="426"/>
    </row>
    <row r="22" spans="1:11" ht="99.6" customHeight="1">
      <c r="A22" s="427"/>
      <c r="B22" s="432" t="s">
        <v>41</v>
      </c>
      <c r="C22" s="429" t="s">
        <v>598</v>
      </c>
      <c r="D22" s="425"/>
      <c r="E22" s="426"/>
      <c r="F22" s="426"/>
      <c r="G22" s="426"/>
      <c r="H22" s="426"/>
      <c r="I22" s="426"/>
      <c r="J22" s="426"/>
      <c r="K22" s="426"/>
    </row>
    <row r="23" spans="1:11" ht="69.75" customHeight="1">
      <c r="A23" s="427"/>
      <c r="B23" s="432" t="s">
        <v>41</v>
      </c>
      <c r="C23" s="429" t="s">
        <v>48</v>
      </c>
      <c r="D23" s="425"/>
      <c r="E23" s="426"/>
      <c r="F23" s="426"/>
      <c r="G23" s="426"/>
      <c r="H23" s="426"/>
      <c r="I23" s="426"/>
      <c r="J23" s="426"/>
      <c r="K23" s="426"/>
    </row>
    <row r="24" spans="1:11" ht="18" customHeight="1">
      <c r="A24" s="427"/>
      <c r="B24" s="432"/>
      <c r="C24" s="429" t="s">
        <v>49</v>
      </c>
      <c r="D24" s="425"/>
      <c r="E24" s="426"/>
      <c r="F24" s="426"/>
      <c r="G24" s="426"/>
      <c r="H24" s="426"/>
      <c r="I24" s="426"/>
      <c r="J24" s="426"/>
      <c r="K24" s="426"/>
    </row>
    <row r="25" spans="1:11" ht="55.5" customHeight="1">
      <c r="A25" s="427"/>
      <c r="B25" s="432"/>
      <c r="C25" s="429" t="s">
        <v>50</v>
      </c>
      <c r="D25" s="425"/>
      <c r="E25" s="426"/>
      <c r="F25" s="426"/>
      <c r="G25" s="426"/>
      <c r="H25" s="426"/>
      <c r="I25" s="426"/>
      <c r="J25" s="426"/>
      <c r="K25" s="426"/>
    </row>
    <row r="26" spans="1:11" ht="45.75" customHeight="1">
      <c r="A26" s="427"/>
      <c r="B26" s="432"/>
      <c r="C26" s="429" t="s">
        <v>51</v>
      </c>
      <c r="D26" s="430"/>
      <c r="E26" s="426"/>
      <c r="F26" s="426"/>
      <c r="G26" s="426"/>
      <c r="H26" s="426"/>
      <c r="I26" s="426"/>
      <c r="J26" s="426"/>
      <c r="K26" s="426"/>
    </row>
    <row r="27" spans="1:11" ht="77.25" customHeight="1">
      <c r="A27" s="427"/>
      <c r="B27" s="432" t="s">
        <v>41</v>
      </c>
      <c r="C27" s="429" t="s">
        <v>52</v>
      </c>
      <c r="D27" s="425"/>
      <c r="E27" s="426"/>
      <c r="F27" s="426"/>
      <c r="G27" s="426"/>
      <c r="H27" s="426"/>
      <c r="I27" s="426"/>
      <c r="J27" s="426"/>
      <c r="K27" s="426"/>
    </row>
    <row r="28" spans="1:11" ht="18" customHeight="1">
      <c r="A28" s="427"/>
      <c r="B28" s="432" t="s">
        <v>41</v>
      </c>
      <c r="C28" s="429" t="s">
        <v>53</v>
      </c>
      <c r="D28" s="425"/>
      <c r="E28" s="426"/>
      <c r="F28" s="426"/>
      <c r="G28" s="426"/>
      <c r="H28" s="426"/>
      <c r="I28" s="426"/>
      <c r="J28" s="426"/>
      <c r="K28" s="426"/>
    </row>
    <row r="29" spans="1:11" ht="18" customHeight="1">
      <c r="A29" s="427"/>
      <c r="B29" s="432" t="s">
        <v>41</v>
      </c>
      <c r="C29" s="429" t="s">
        <v>54</v>
      </c>
      <c r="D29" s="430"/>
    </row>
    <row r="30" spans="1:11" ht="46.5" customHeight="1">
      <c r="A30" s="427"/>
      <c r="B30" s="432" t="s">
        <v>41</v>
      </c>
      <c r="C30" s="429" t="s">
        <v>55</v>
      </c>
      <c r="D30" s="425"/>
      <c r="E30" s="426"/>
      <c r="F30" s="426"/>
      <c r="G30" s="426"/>
      <c r="H30" s="426"/>
      <c r="I30" s="426"/>
      <c r="J30" s="426"/>
      <c r="K30" s="426"/>
    </row>
    <row r="31" spans="1:11" ht="30.75" customHeight="1">
      <c r="A31" s="433"/>
      <c r="B31" s="637" t="s">
        <v>56</v>
      </c>
      <c r="C31" s="637"/>
      <c r="D31" s="425"/>
    </row>
    <row r="32" spans="1:11" ht="18" customHeight="1">
      <c r="A32" s="433"/>
      <c r="B32" s="434" t="s">
        <v>41</v>
      </c>
      <c r="C32" s="435" t="s">
        <v>57</v>
      </c>
      <c r="D32" s="430"/>
    </row>
    <row r="33" spans="1:11" ht="37.5" customHeight="1">
      <c r="A33" s="433"/>
      <c r="B33" s="434" t="s">
        <v>41</v>
      </c>
      <c r="C33" s="435" t="s">
        <v>58</v>
      </c>
      <c r="D33" s="425"/>
      <c r="E33" s="426"/>
      <c r="F33" s="426"/>
      <c r="G33" s="426"/>
      <c r="H33" s="426"/>
      <c r="I33" s="426"/>
      <c r="J33" s="426"/>
      <c r="K33" s="426"/>
    </row>
    <row r="34" spans="1:11" ht="33" customHeight="1">
      <c r="A34" s="433"/>
      <c r="B34" s="637" t="s">
        <v>59</v>
      </c>
      <c r="C34" s="637"/>
      <c r="D34" s="425"/>
      <c r="E34" s="426"/>
      <c r="F34" s="426"/>
      <c r="G34" s="426"/>
      <c r="H34" s="426"/>
      <c r="I34" s="426"/>
      <c r="J34" s="426"/>
      <c r="K34" s="426"/>
    </row>
    <row r="35" spans="1:11" ht="18" customHeight="1">
      <c r="A35" s="433"/>
      <c r="B35" s="434" t="s">
        <v>41</v>
      </c>
      <c r="C35" s="435" t="s">
        <v>60</v>
      </c>
    </row>
    <row r="36" spans="1:11" ht="38.1" customHeight="1">
      <c r="A36" s="433"/>
      <c r="B36" s="434" t="s">
        <v>41</v>
      </c>
      <c r="C36" s="435" t="s">
        <v>58</v>
      </c>
    </row>
    <row r="37" spans="1:11" ht="38.1" customHeight="1">
      <c r="A37" s="427"/>
      <c r="B37" s="632" t="s">
        <v>61</v>
      </c>
      <c r="C37" s="632"/>
    </row>
    <row r="38" spans="1:11" ht="18" hidden="1" customHeight="1">
      <c r="A38" s="427"/>
      <c r="B38" s="432" t="s">
        <v>41</v>
      </c>
      <c r="C38" s="429" t="s">
        <v>62</v>
      </c>
    </row>
    <row r="39" spans="1:11" ht="18" hidden="1" customHeight="1">
      <c r="A39" s="427"/>
      <c r="B39" s="432" t="s">
        <v>41</v>
      </c>
      <c r="C39" s="429" t="s">
        <v>63</v>
      </c>
    </row>
    <row r="40" spans="1:11" ht="18" hidden="1" customHeight="1">
      <c r="A40" s="427"/>
      <c r="B40" s="432" t="s">
        <v>41</v>
      </c>
      <c r="C40" s="429" t="s">
        <v>64</v>
      </c>
    </row>
    <row r="41" spans="1:11" ht="18" customHeight="1">
      <c r="A41" s="427"/>
      <c r="B41" s="432" t="s">
        <v>41</v>
      </c>
      <c r="C41" s="429" t="s">
        <v>65</v>
      </c>
    </row>
    <row r="42" spans="1:11" ht="18" customHeight="1">
      <c r="B42" s="436" t="s">
        <v>41</v>
      </c>
      <c r="C42" s="437" t="s">
        <v>62</v>
      </c>
      <c r="D42" s="425"/>
      <c r="E42" s="426"/>
      <c r="F42" s="426"/>
      <c r="G42" s="426"/>
      <c r="H42" s="426"/>
      <c r="I42" s="426"/>
      <c r="J42" s="426"/>
      <c r="K42" s="426"/>
    </row>
    <row r="43" spans="1:11" ht="18" customHeight="1">
      <c r="B43" s="436" t="s">
        <v>41</v>
      </c>
      <c r="C43" s="429" t="s">
        <v>66</v>
      </c>
      <c r="D43" s="425"/>
      <c r="E43" s="426"/>
      <c r="F43" s="426"/>
      <c r="G43" s="426"/>
      <c r="H43" s="426"/>
      <c r="I43" s="426"/>
      <c r="J43" s="426"/>
      <c r="K43" s="426"/>
    </row>
    <row r="44" spans="1:11" ht="18" customHeight="1">
      <c r="B44" s="436" t="s">
        <v>41</v>
      </c>
      <c r="C44" s="437" t="s">
        <v>65</v>
      </c>
      <c r="D44" s="425"/>
      <c r="E44" s="426"/>
      <c r="F44" s="426"/>
      <c r="G44" s="426"/>
      <c r="H44" s="426"/>
      <c r="I44" s="426"/>
      <c r="J44" s="426"/>
      <c r="K44" s="426"/>
    </row>
    <row r="45" spans="1:11" ht="18" customHeight="1">
      <c r="A45" s="418"/>
      <c r="C45" s="438"/>
    </row>
    <row r="46" spans="1:11" ht="18" customHeight="1">
      <c r="A46" s="633"/>
      <c r="B46" s="633"/>
      <c r="C46" s="633"/>
      <c r="D46" s="439"/>
    </row>
    <row r="47" spans="1:11" ht="18" customHeight="1">
      <c r="A47" s="634" t="s">
        <v>67</v>
      </c>
      <c r="B47" s="634"/>
      <c r="C47" s="634"/>
      <c r="D47" s="439"/>
    </row>
    <row r="48" spans="1:11" ht="36" customHeight="1">
      <c r="A48" s="635" t="s">
        <v>68</v>
      </c>
      <c r="B48" s="635"/>
      <c r="C48" s="635"/>
    </row>
    <row r="49" spans="2:3" ht="18" customHeight="1">
      <c r="B49" s="440"/>
      <c r="C49" s="440"/>
    </row>
    <row r="50" spans="2:3" ht="18" customHeight="1">
      <c r="C50" s="441"/>
    </row>
    <row r="51" spans="2:3" ht="18" customHeight="1">
      <c r="C51" s="438"/>
    </row>
    <row r="52" spans="2:3" ht="18" customHeight="1">
      <c r="C52" s="441"/>
    </row>
    <row r="53" spans="2:3" ht="18" customHeight="1">
      <c r="B53" s="438"/>
      <c r="C53" s="438"/>
    </row>
    <row r="54" spans="2:3" ht="18" customHeight="1">
      <c r="B54" s="438"/>
      <c r="C54" s="438"/>
    </row>
    <row r="55" spans="2:3" ht="18" customHeight="1">
      <c r="B55" s="438"/>
      <c r="C55" s="438"/>
    </row>
    <row r="56" spans="2:3" ht="18" customHeight="1">
      <c r="B56" s="438"/>
      <c r="C56" s="438"/>
    </row>
    <row r="57" spans="2:3" ht="18" customHeight="1">
      <c r="B57" s="438"/>
      <c r="C57" s="438"/>
    </row>
    <row r="58" spans="2:3" ht="18" customHeight="1">
      <c r="B58" s="438"/>
      <c r="C58" s="438"/>
    </row>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algorithmName="SHA-512" hashValue="3c74n6uSCPDtUu4+0+IZn1LkOTFQ0a6m0yGcyqqljr5+P3DIUunv4qIEjbdgM/kcT0L7QepOEb4dU4MfD6JxJA==" saltValue="n8COlfZS1m6fWyFLVgl+YA==" spinCount="100000" sheet="1" selectLockedCells="1"/>
  <customSheetViews>
    <customSheetView guid="{08A645C4-A23F-4400-B0CE-1685BC312A6F}" showGridLines="0" printArea="1" hiddenRows="1">
      <selection activeCell="A62" sqref="A62:C62"/>
      <pageMargins left="0.75" right="0.75" top="0.55000000000000004" bottom="0.47" header="0.32" footer="0.25"/>
      <pageSetup orientation="portrait"/>
      <headerFooter alignWithMargins="0">
        <oddFooter>&amp;RPage &amp;P of &amp;N</oddFooter>
      </headerFooter>
    </customSheetView>
  </customSheetViews>
  <mergeCells count="10">
    <mergeCell ref="B37:C37"/>
    <mergeCell ref="A46:C46"/>
    <mergeCell ref="A47:C47"/>
    <mergeCell ref="A48:C48"/>
    <mergeCell ref="A1:C1"/>
    <mergeCell ref="B12:C12"/>
    <mergeCell ref="B14:C14"/>
    <mergeCell ref="B21:C21"/>
    <mergeCell ref="B31:C31"/>
    <mergeCell ref="B34:C34"/>
  </mergeCells>
  <pageMargins left="0.75" right="0.75" top="0.55000000000000004" bottom="0.47" header="0.32" footer="0.25"/>
  <pageSetup orientation="portrait"/>
  <headerFooter alignWithMargins="0">
    <oddFooter>&amp;RPage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C23"/>
  <sheetViews>
    <sheetView showGridLines="0" view="pageBreakPreview" zoomScaleNormal="100" workbookViewId="0">
      <selection activeCell="D8" sqref="D8"/>
    </sheetView>
  </sheetViews>
  <sheetFormatPr defaultColWidth="8" defaultRowHeight="16.5"/>
  <cols>
    <col min="1" max="1" width="8" style="390" customWidth="1"/>
    <col min="2" max="2" width="28.875" style="391" customWidth="1"/>
    <col min="3" max="3" width="10.25" style="391" customWidth="1"/>
    <col min="4" max="4" width="50.625" style="391" customWidth="1"/>
    <col min="5" max="5" width="10.375" style="391" customWidth="1"/>
    <col min="6" max="25" width="10.375" style="392" customWidth="1"/>
    <col min="26" max="26" width="8" style="390" customWidth="1"/>
    <col min="27" max="27" width="21" style="390" hidden="1" customWidth="1"/>
    <col min="28" max="28" width="8" style="390" hidden="1" customWidth="1"/>
    <col min="29" max="16384" width="8" style="390"/>
  </cols>
  <sheetData>
    <row r="1" spans="2:29" s="389" customFormat="1" ht="66.75" customHeight="1">
      <c r="B1" s="638" t="str">
        <f>Cover!$B$2</f>
        <v>Construction of Academic cum Administrative Building for Govt. Industrial Training Institute (ITI) at Dharamgarh Sub-division of Kalahandi district under CSR initiative of POWERGRID</v>
      </c>
      <c r="C1" s="638"/>
      <c r="D1" s="638"/>
      <c r="E1" s="393"/>
      <c r="F1" s="394"/>
      <c r="G1" s="395"/>
      <c r="H1" s="395"/>
      <c r="I1" s="395"/>
      <c r="J1" s="395"/>
      <c r="K1" s="395"/>
      <c r="L1" s="395"/>
      <c r="M1" s="395"/>
      <c r="N1" s="395"/>
      <c r="O1" s="395"/>
      <c r="P1" s="395"/>
      <c r="Q1" s="395"/>
      <c r="R1" s="395"/>
      <c r="S1" s="395"/>
      <c r="T1" s="395"/>
      <c r="U1" s="395"/>
      <c r="V1" s="395"/>
      <c r="W1" s="395"/>
      <c r="X1" s="395"/>
      <c r="Y1" s="395"/>
      <c r="AB1" s="416"/>
      <c r="AC1" s="416"/>
    </row>
    <row r="2" spans="2:29" ht="31.5" customHeight="1">
      <c r="B2" s="639" t="str">
        <f>Cover!B3</f>
        <v>Specification No.: ODP/BB/C&amp;M-3827/OT-09/RFx No. 5002003664/24-25</v>
      </c>
      <c r="C2" s="639"/>
      <c r="D2" s="639"/>
      <c r="E2" s="396"/>
      <c r="F2" s="391"/>
      <c r="G2" s="391"/>
      <c r="H2" s="391"/>
      <c r="I2" s="391"/>
      <c r="J2" s="391"/>
      <c r="K2" s="391"/>
      <c r="L2" s="391"/>
      <c r="M2" s="391"/>
      <c r="N2" s="391"/>
      <c r="O2" s="391"/>
      <c r="P2" s="391"/>
      <c r="Q2" s="391"/>
      <c r="R2" s="391"/>
      <c r="S2" s="391"/>
      <c r="T2" s="391"/>
      <c r="U2" s="391"/>
      <c r="V2" s="391"/>
      <c r="W2" s="391"/>
      <c r="X2" s="391"/>
      <c r="Y2" s="391"/>
      <c r="AA2" s="390" t="s">
        <v>69</v>
      </c>
      <c r="AB2" s="390" t="s">
        <v>70</v>
      </c>
      <c r="AC2" s="417"/>
    </row>
    <row r="3" spans="2:29" ht="12" customHeight="1">
      <c r="B3" s="397"/>
      <c r="C3" s="397"/>
      <c r="D3" s="397"/>
      <c r="E3" s="397"/>
      <c r="F3" s="391"/>
      <c r="G3" s="391"/>
      <c r="H3" s="391"/>
      <c r="I3" s="391"/>
      <c r="J3" s="391"/>
      <c r="K3" s="391"/>
      <c r="L3" s="391"/>
      <c r="M3" s="391"/>
      <c r="N3" s="391"/>
      <c r="O3" s="391"/>
      <c r="P3" s="391"/>
      <c r="Q3" s="391"/>
      <c r="R3" s="391"/>
      <c r="S3" s="391"/>
      <c r="T3" s="391"/>
      <c r="U3" s="391"/>
      <c r="V3" s="391"/>
      <c r="W3" s="391"/>
      <c r="X3" s="391"/>
      <c r="Y3" s="391"/>
      <c r="AB3" s="390" t="s">
        <v>71</v>
      </c>
      <c r="AC3" s="417"/>
    </row>
    <row r="4" spans="2:29" ht="20.100000000000001" customHeight="1">
      <c r="B4" s="640" t="s">
        <v>72</v>
      </c>
      <c r="C4" s="640"/>
      <c r="D4" s="640"/>
      <c r="E4" s="397"/>
      <c r="F4" s="391"/>
      <c r="G4" s="391"/>
      <c r="H4" s="391"/>
      <c r="I4" s="391"/>
      <c r="J4" s="391"/>
      <c r="K4" s="391"/>
      <c r="L4" s="391"/>
      <c r="M4" s="391"/>
      <c r="N4" s="391"/>
      <c r="O4" s="391"/>
      <c r="P4" s="391"/>
      <c r="Q4" s="391"/>
      <c r="R4" s="391"/>
      <c r="S4" s="391"/>
      <c r="T4" s="391"/>
      <c r="U4" s="391"/>
      <c r="V4" s="391"/>
      <c r="W4" s="391"/>
      <c r="X4" s="391"/>
      <c r="Y4" s="391"/>
      <c r="AB4" s="390" t="s">
        <v>73</v>
      </c>
      <c r="AC4" s="417"/>
    </row>
    <row r="5" spans="2:29" ht="13.5" customHeight="1">
      <c r="B5" s="398"/>
      <c r="C5" s="398"/>
      <c r="F5" s="391"/>
      <c r="G5" s="391"/>
      <c r="H5" s="391"/>
      <c r="I5" s="391"/>
      <c r="J5" s="391"/>
      <c r="K5" s="391"/>
      <c r="L5" s="391"/>
      <c r="M5" s="391"/>
      <c r="N5" s="391"/>
      <c r="O5" s="391"/>
      <c r="P5" s="391"/>
      <c r="Q5" s="391"/>
      <c r="R5" s="391"/>
      <c r="S5" s="391"/>
      <c r="T5" s="391"/>
      <c r="U5" s="391"/>
      <c r="V5" s="391"/>
      <c r="W5" s="391"/>
      <c r="X5" s="391"/>
      <c r="Y5" s="391"/>
      <c r="AB5" s="390" t="s">
        <v>74</v>
      </c>
      <c r="AC5" s="417"/>
    </row>
    <row r="6" spans="2:29" s="389" customFormat="1" ht="43.5" hidden="1" customHeight="1">
      <c r="B6" s="399" t="s">
        <v>75</v>
      </c>
      <c r="C6" s="400"/>
      <c r="D6" s="401"/>
      <c r="F6" s="402"/>
      <c r="G6" s="402"/>
      <c r="H6" s="402"/>
      <c r="I6" s="402"/>
      <c r="J6" s="402"/>
      <c r="K6" s="402"/>
      <c r="L6" s="402"/>
      <c r="M6" s="402"/>
      <c r="N6" s="402"/>
      <c r="O6" s="402"/>
      <c r="P6" s="402"/>
      <c r="Q6" s="402"/>
      <c r="R6" s="402"/>
      <c r="S6" s="402"/>
      <c r="U6" s="402"/>
      <c r="V6" s="402"/>
      <c r="W6" s="402"/>
      <c r="X6" s="402"/>
      <c r="Y6" s="402"/>
      <c r="AA6" s="402" t="e">
        <f>IF(D6="Sole Bidder",0,#REF!)</f>
        <v>#REF!</v>
      </c>
      <c r="AB6" s="416"/>
      <c r="AC6" s="416"/>
    </row>
    <row r="7" spans="2:29" ht="19.5" hidden="1" customHeight="1">
      <c r="B7" s="403"/>
      <c r="C7" s="403"/>
      <c r="D7" s="402"/>
    </row>
    <row r="8" spans="2:29">
      <c r="B8" s="404" t="s">
        <v>603</v>
      </c>
      <c r="C8" s="405"/>
      <c r="D8" s="401"/>
    </row>
    <row r="9" spans="2:29">
      <c r="B9" s="406" t="s">
        <v>76</v>
      </c>
      <c r="C9" s="407"/>
      <c r="D9" s="401"/>
    </row>
    <row r="10" spans="2:29">
      <c r="B10" s="408"/>
      <c r="C10" s="409"/>
      <c r="D10" s="401"/>
    </row>
    <row r="11" spans="2:29">
      <c r="B11" s="410"/>
      <c r="C11" s="411"/>
      <c r="D11" s="401"/>
    </row>
    <row r="12" spans="2:29" ht="15" customHeight="1">
      <c r="D12" s="403"/>
    </row>
    <row r="13" spans="2:29" ht="33" customHeight="1">
      <c r="B13" s="641" t="s">
        <v>599</v>
      </c>
      <c r="C13" s="642"/>
      <c r="D13" s="401"/>
    </row>
    <row r="14" spans="2:29">
      <c r="B14" s="406" t="s">
        <v>600</v>
      </c>
      <c r="C14" s="407"/>
      <c r="D14" s="401"/>
    </row>
    <row r="15" spans="2:29">
      <c r="B15" s="408" t="s">
        <v>601</v>
      </c>
      <c r="C15" s="409"/>
      <c r="D15" s="401"/>
    </row>
    <row r="16" spans="2:29">
      <c r="B16" s="410" t="s">
        <v>602</v>
      </c>
      <c r="C16" s="411"/>
      <c r="D16" s="401"/>
    </row>
    <row r="17" spans="2:5">
      <c r="D17" s="403"/>
    </row>
    <row r="18" spans="2:5">
      <c r="B18" s="412" t="s">
        <v>77</v>
      </c>
      <c r="C18" s="413"/>
      <c r="D18" s="401"/>
    </row>
    <row r="19" spans="2:5">
      <c r="B19" s="412" t="s">
        <v>78</v>
      </c>
      <c r="C19" s="413"/>
      <c r="D19" s="401"/>
    </row>
    <row r="20" spans="2:5" ht="21" customHeight="1">
      <c r="B20" s="414"/>
      <c r="C20" s="414"/>
      <c r="D20" s="414"/>
    </row>
    <row r="21" spans="2:5" ht="21" customHeight="1">
      <c r="B21" s="412" t="s">
        <v>79</v>
      </c>
      <c r="C21" s="413"/>
      <c r="D21" s="415"/>
      <c r="E21" s="392"/>
    </row>
    <row r="22" spans="2:5" ht="21" customHeight="1">
      <c r="B22" s="412" t="s">
        <v>80</v>
      </c>
      <c r="C22" s="413"/>
      <c r="D22" s="401"/>
      <c r="E22" s="392"/>
    </row>
    <row r="23" spans="2:5">
      <c r="E23" s="392"/>
    </row>
  </sheetData>
  <sheetProtection algorithmName="SHA-512" hashValue="h4bBDJK0rMk4qTV1q3BJUy+JZtVPTCR6/b+a9ynGeNpAsN/RS0T92MwDPquqoKJrF+rU0Yi3yxk2w6bBKl3IJw==" saltValue="yTORDtB995FYuIdKTMa05Q==" spinCount="100000" sheet="1" formatColumns="0" formatRows="0" selectLockedCells="1"/>
  <customSheetViews>
    <customSheetView guid="{08A645C4-A23F-4400-B0CE-1685BC312A6F}" showGridLines="0" printArea="1" hiddenColumns="1" topLeftCell="A4">
      <selection activeCell="D6" sqref="D6"/>
      <pageMargins left="0.75" right="0.75" top="0.69" bottom="0.7" header="0.4" footer="0.37"/>
      <pageSetup orientation="portrait"/>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headerFooter alignWithMargins="0"/>
    </customSheetView>
    <customSheetView guid="{B0EE7D76-5806-4718-BDAD-3A3EA691E5E4}" showGridLines="0" topLeftCell="A4">
      <selection activeCell="D22" sqref="D22"/>
      <pageMargins left="0.75" right="0.75" top="0.69" bottom="0.7" header="0.4" footer="0.37"/>
      <pageSetup orientation="portrait"/>
      <headerFooter alignWithMargins="0"/>
    </customSheetView>
    <customSheetView guid="{696D9240-6693-44E8-B9A4-2BFADD101EE2}" showGridLines="0">
      <selection activeCell="D6" sqref="D6"/>
      <pageMargins left="0.75" right="0.75" top="0.69" bottom="0.7" header="0.4" footer="0.37"/>
      <pageSetup orientation="portrait"/>
      <headerFooter alignWithMargins="0"/>
    </customSheetView>
    <customSheetView guid="{58D82F59-8CF6-455F-B9F4-081499FDF243}" showGridLines="0">
      <selection activeCell="D9" sqref="D9"/>
      <pageMargins left="0.75" right="0.75" top="0.69" bottom="0.7" header="0.4" footer="0.37"/>
      <pageSetup orientation="portrait"/>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headerFooter alignWithMargins="0"/>
    </customSheetView>
    <customSheetView guid="{9CA44E70-650F-49CD-967F-298619682CA2}" showGridLines="0" topLeftCell="A7">
      <selection activeCell="D11" sqref="D11"/>
      <pageMargins left="0.75" right="0.75" top="0.69" bottom="0.7" header="0.4" footer="0.37"/>
      <pageSetup orientation="portrait"/>
      <headerFooter alignWithMargins="0"/>
    </customSheetView>
  </customSheetViews>
  <mergeCells count="4">
    <mergeCell ref="B1:D1"/>
    <mergeCell ref="B2:D2"/>
    <mergeCell ref="B4:D4"/>
    <mergeCell ref="B13:C13"/>
  </mergeCells>
  <conditionalFormatting sqref="B13 B14:C16">
    <cfRule type="expression" dxfId="2" priority="4" stopIfTrue="1">
      <formula>$D$6="Individual Firm"</formula>
    </cfRule>
  </conditionalFormatting>
  <conditionalFormatting sqref="D7">
    <cfRule type="expression" dxfId="1" priority="3" stopIfTrue="1">
      <formula>$AA$6=0</formula>
    </cfRule>
  </conditionalFormatting>
  <conditionalFormatting sqref="D13:D16">
    <cfRule type="expression" dxfId="0" priority="1" stopIfTrue="1">
      <formula>$D$6="Individual Firm"</formula>
    </cfRule>
  </conditionalFormatting>
  <dataValidations count="3">
    <dataValidation type="list" allowBlank="1" showInputMessage="1" showErrorMessage="1" sqref="D6" xr:uid="{00000000-0002-0000-0300-000000000000}">
      <formula1>$AA$2:$AA$2</formula1>
    </dataValidation>
    <dataValidation type="date" allowBlank="1" showInputMessage="1" showErrorMessage="1" error="Enter date in dd-mmm-yy format. Example 01-oct-10" sqref="D21" xr:uid="{00000000-0002-0000-0300-000001000000}">
      <formula1>AB17</formula1>
      <formula2>AB18</formula2>
    </dataValidation>
    <dataValidation type="list" allowBlank="1" showInputMessage="1" showErrorMessage="1" sqref="D13" xr:uid="{7E49FEA3-BD3E-4501-8C88-875B703C5524}">
      <formula1>"YES, NO"</formula1>
    </dataValidation>
  </dataValidations>
  <pageMargins left="0.75" right="0.75" top="0.69" bottom="0.7" header="0.4" footer="0.37"/>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K32"/>
  <sheetViews>
    <sheetView topLeftCell="A16" zoomScaleSheetLayoutView="100" workbookViewId="0">
      <selection activeCell="K13" sqref="K1:K65536"/>
    </sheetView>
  </sheetViews>
  <sheetFormatPr defaultColWidth="9" defaultRowHeight="16.5"/>
  <cols>
    <col min="1" max="1" width="10.625" style="128" customWidth="1"/>
    <col min="2" max="2" width="31.625" style="128" customWidth="1"/>
    <col min="3" max="3" width="11.625" style="128" customWidth="1"/>
    <col min="4" max="4" width="6.625" style="128" customWidth="1"/>
    <col min="5" max="5" width="8.125" style="128" customWidth="1"/>
    <col min="6" max="6" width="11.375" style="105" customWidth="1"/>
    <col min="7" max="7" width="16.875" style="105" customWidth="1"/>
    <col min="8" max="8" width="11.125" style="105" customWidth="1"/>
    <col min="9" max="9" width="9" style="107"/>
    <col min="10" max="10" width="9.875" style="107" customWidth="1"/>
    <col min="11" max="11" width="6.375" style="107" hidden="1" customWidth="1"/>
    <col min="12" max="16384" width="9" style="107"/>
  </cols>
  <sheetData>
    <row r="1" spans="1:9" ht="18" customHeight="1">
      <c r="A1" s="150" t="str">
        <f>Cover!B3</f>
        <v>Specification No.: ODP/BB/C&amp;M-3827/OT-09/RFx No. 5002003664/24-25</v>
      </c>
      <c r="B1" s="373"/>
      <c r="C1" s="373"/>
      <c r="D1" s="150"/>
      <c r="E1" s="150"/>
      <c r="F1" s="334"/>
      <c r="G1" s="334"/>
      <c r="H1" s="153" t="s">
        <v>81</v>
      </c>
    </row>
    <row r="2" spans="1:9" ht="18" customHeight="1">
      <c r="A2" s="154"/>
      <c r="B2" s="154"/>
      <c r="C2" s="154"/>
      <c r="D2" s="154"/>
      <c r="E2" s="154"/>
    </row>
    <row r="3" spans="1:9" ht="64.5" customHeight="1">
      <c r="A3" s="651" t="str">
        <f>Cover!$B$2</f>
        <v>Construction of Academic cum Administrative Building for Govt. Industrial Training Institute (ITI) at Dharamgarh Sub-division of Kalahandi district under CSR initiative of POWERGRID</v>
      </c>
      <c r="B3" s="651"/>
      <c r="C3" s="651"/>
      <c r="D3" s="651"/>
      <c r="E3" s="651"/>
      <c r="F3" s="651"/>
      <c r="G3" s="651"/>
      <c r="H3" s="651"/>
    </row>
    <row r="4" spans="1:9" ht="22.15" customHeight="1">
      <c r="A4" s="652" t="s">
        <v>82</v>
      </c>
      <c r="B4" s="652"/>
      <c r="C4" s="652"/>
      <c r="D4" s="652"/>
      <c r="E4" s="652"/>
      <c r="F4" s="652"/>
      <c r="G4" s="652"/>
      <c r="H4" s="652"/>
    </row>
    <row r="5" spans="1:9" ht="18" customHeight="1"/>
    <row r="6" spans="1:9" ht="18" customHeight="1">
      <c r="A6" s="212" t="s">
        <v>83</v>
      </c>
      <c r="B6" s="208"/>
      <c r="C6" s="208"/>
      <c r="D6" s="212"/>
      <c r="E6" s="212"/>
      <c r="F6" s="155" t="s">
        <v>84</v>
      </c>
      <c r="H6" s="208"/>
    </row>
    <row r="7" spans="1:9" ht="18" customHeight="1">
      <c r="A7" s="212" t="str">
        <f>"Bidder as "&amp;'Names of Bidder'!D6</f>
        <v xml:space="preserve">Bidder as </v>
      </c>
      <c r="F7" s="215" t="s">
        <v>85</v>
      </c>
      <c r="H7" s="208"/>
    </row>
    <row r="8" spans="1:9" ht="18" customHeight="1">
      <c r="A8" s="212" t="s">
        <v>86</v>
      </c>
      <c r="B8" s="650">
        <f>'Names of Bidder'!D8</f>
        <v>0</v>
      </c>
      <c r="C8" s="650"/>
      <c r="D8" s="650"/>
      <c r="E8" s="650"/>
      <c r="F8" s="215" t="s">
        <v>87</v>
      </c>
      <c r="H8" s="208"/>
    </row>
    <row r="9" spans="1:9" ht="18" customHeight="1">
      <c r="A9" s="212" t="s">
        <v>88</v>
      </c>
      <c r="B9" s="650">
        <f>'Names of Bidder'!D9</f>
        <v>0</v>
      </c>
      <c r="C9" s="650"/>
      <c r="D9" s="650"/>
      <c r="E9" s="650"/>
      <c r="F9" s="215" t="s">
        <v>89</v>
      </c>
      <c r="H9" s="208"/>
    </row>
    <row r="10" spans="1:9" ht="18" customHeight="1">
      <c r="A10" s="208"/>
      <c r="B10" s="650">
        <f>'Names of Bidder'!D10</f>
        <v>0</v>
      </c>
      <c r="C10" s="650"/>
      <c r="D10" s="650"/>
      <c r="E10" s="650"/>
      <c r="F10" s="215" t="s">
        <v>90</v>
      </c>
      <c r="H10" s="208"/>
    </row>
    <row r="11" spans="1:9" ht="18" customHeight="1">
      <c r="A11" s="208"/>
      <c r="B11" s="650">
        <f>'Names of Bidder'!D11</f>
        <v>0</v>
      </c>
      <c r="C11" s="650"/>
      <c r="D11" s="650"/>
      <c r="E11" s="650"/>
      <c r="F11" s="215" t="s">
        <v>91</v>
      </c>
      <c r="H11" s="208"/>
    </row>
    <row r="12" spans="1:9" ht="18" customHeight="1">
      <c r="A12" s="208"/>
      <c r="B12" s="328"/>
      <c r="C12" s="328"/>
      <c r="D12" s="328"/>
      <c r="E12" s="328"/>
      <c r="F12" s="215"/>
      <c r="H12" s="208"/>
    </row>
    <row r="13" spans="1:9" ht="18" customHeight="1">
      <c r="A13" s="208"/>
      <c r="B13" s="208"/>
      <c r="C13" s="208"/>
      <c r="D13" s="208"/>
      <c r="E13" s="208"/>
      <c r="F13" s="212"/>
    </row>
    <row r="14" spans="1:9" ht="40.5" customHeight="1">
      <c r="A14" s="643" t="s">
        <v>92</v>
      </c>
      <c r="B14" s="643"/>
      <c r="C14" s="643"/>
      <c r="D14" s="643"/>
      <c r="E14" s="643"/>
      <c r="F14" s="643"/>
      <c r="G14" s="643"/>
      <c r="H14" s="643"/>
      <c r="I14" s="129"/>
    </row>
    <row r="15" spans="1:9" ht="18" customHeight="1">
      <c r="F15" s="334"/>
      <c r="G15" s="334"/>
      <c r="H15" s="153" t="s">
        <v>93</v>
      </c>
    </row>
    <row r="16" spans="1:9" ht="62.25" customHeight="1">
      <c r="A16" s="130" t="s">
        <v>94</v>
      </c>
      <c r="B16" s="130" t="s">
        <v>95</v>
      </c>
      <c r="C16" s="130" t="s">
        <v>96</v>
      </c>
      <c r="D16" s="132" t="s">
        <v>97</v>
      </c>
      <c r="E16" s="132" t="s">
        <v>98</v>
      </c>
      <c r="F16" s="130" t="s">
        <v>99</v>
      </c>
      <c r="G16" s="130" t="s">
        <v>100</v>
      </c>
      <c r="H16" s="130" t="s">
        <v>101</v>
      </c>
    </row>
    <row r="17" spans="1:11" ht="18" customHeight="1">
      <c r="A17" s="132">
        <v>1</v>
      </c>
      <c r="B17" s="132">
        <v>2</v>
      </c>
      <c r="C17" s="132">
        <v>3</v>
      </c>
      <c r="D17" s="132">
        <v>4</v>
      </c>
      <c r="E17" s="132">
        <v>5</v>
      </c>
      <c r="F17" s="132">
        <v>6</v>
      </c>
      <c r="G17" s="132" t="s">
        <v>102</v>
      </c>
      <c r="H17" s="132">
        <v>8</v>
      </c>
    </row>
    <row r="18" spans="1:11" s="105" customFormat="1" ht="50.1" customHeight="1">
      <c r="A18" s="352" t="e">
        <f>#REF!</f>
        <v>#REF!</v>
      </c>
      <c r="B18" s="352" t="e">
        <f>#REF!</f>
        <v>#REF!</v>
      </c>
      <c r="C18" s="353" t="e">
        <f>#REF!</f>
        <v>#REF!</v>
      </c>
      <c r="D18" s="134" t="e">
        <f>#REF!</f>
        <v>#REF!</v>
      </c>
      <c r="E18" s="374" t="e">
        <f>#REF!</f>
        <v>#REF!</v>
      </c>
      <c r="F18" s="375" t="e">
        <f>#REF!</f>
        <v>#REF!</v>
      </c>
      <c r="G18" s="376" t="e">
        <f>IF(F18=0,"Included",IF(ISERROR(E18*F18),F18,E18*F18))</f>
        <v>#REF!</v>
      </c>
      <c r="H18" s="134" t="e">
        <f>#REF!</f>
        <v>#REF!</v>
      </c>
      <c r="K18" s="105" t="e">
        <f>#REF!</f>
        <v>#REF!</v>
      </c>
    </row>
    <row r="19" spans="1:11" ht="26.1" customHeight="1">
      <c r="A19" s="377"/>
      <c r="B19" s="647" t="s">
        <v>103</v>
      </c>
      <c r="C19" s="647"/>
      <c r="D19" s="647"/>
      <c r="E19" s="647"/>
      <c r="F19" s="134"/>
      <c r="G19" s="378">
        <f>SUMIF(K18:K18,"Direct",G18:G18)</f>
        <v>0</v>
      </c>
      <c r="H19" s="138" t="s">
        <v>104</v>
      </c>
      <c r="I19" s="105"/>
    </row>
    <row r="20" spans="1:11" ht="26.1" customHeight="1">
      <c r="A20" s="377"/>
      <c r="B20" s="647" t="s">
        <v>103</v>
      </c>
      <c r="C20" s="647"/>
      <c r="D20" s="647"/>
      <c r="E20" s="647"/>
      <c r="F20" s="134"/>
      <c r="G20" s="378">
        <f>SUMIF(K18:K18,"Bought Out",G18:G18)</f>
        <v>0</v>
      </c>
      <c r="H20" s="138" t="s">
        <v>105</v>
      </c>
      <c r="I20" s="105"/>
    </row>
    <row r="21" spans="1:11" ht="26.1" customHeight="1">
      <c r="A21" s="377"/>
      <c r="B21" s="647" t="s">
        <v>103</v>
      </c>
      <c r="C21" s="647"/>
      <c r="D21" s="647"/>
      <c r="E21" s="647"/>
      <c r="F21" s="134"/>
      <c r="G21" s="378">
        <f>G19+G20</f>
        <v>0</v>
      </c>
      <c r="H21" s="138"/>
      <c r="I21" s="105"/>
    </row>
    <row r="22" spans="1:11" ht="26.1" customHeight="1">
      <c r="A22" s="379"/>
      <c r="B22" s="648" t="s">
        <v>106</v>
      </c>
      <c r="C22" s="648"/>
      <c r="D22" s="648"/>
      <c r="E22" s="648"/>
      <c r="F22" s="134"/>
      <c r="G22" s="378" t="e">
        <f>'Sch-6 Dis'!F21</f>
        <v>#REF!</v>
      </c>
      <c r="H22" s="138"/>
      <c r="I22" s="105"/>
    </row>
    <row r="23" spans="1:11" ht="26.1" customHeight="1">
      <c r="A23" s="379"/>
      <c r="B23" s="649" t="s">
        <v>107</v>
      </c>
      <c r="C23" s="649"/>
      <c r="D23" s="649"/>
      <c r="E23" s="649"/>
      <c r="F23" s="134"/>
      <c r="G23" s="378" t="e">
        <f>G21+G22</f>
        <v>#REF!</v>
      </c>
      <c r="H23" s="138"/>
      <c r="I23" s="105"/>
    </row>
    <row r="24" spans="1:11" ht="16.5" customHeight="1">
      <c r="A24" s="380"/>
      <c r="B24" s="381"/>
      <c r="C24" s="381"/>
      <c r="D24" s="381"/>
      <c r="E24" s="381"/>
      <c r="F24" s="382"/>
      <c r="G24" s="383"/>
      <c r="H24" s="384"/>
    </row>
    <row r="25" spans="1:11" ht="16.5" customHeight="1">
      <c r="B25" s="646"/>
      <c r="C25" s="646"/>
      <c r="D25" s="646"/>
      <c r="E25" s="646"/>
      <c r="F25" s="646"/>
      <c r="G25" s="646"/>
      <c r="H25" s="646"/>
    </row>
    <row r="26" spans="1:11" ht="16.5" customHeight="1">
      <c r="A26" s="385"/>
      <c r="B26" s="646"/>
      <c r="C26" s="646"/>
      <c r="D26" s="646"/>
      <c r="E26" s="646"/>
      <c r="F26" s="646"/>
      <c r="G26" s="646"/>
      <c r="H26" s="646"/>
    </row>
    <row r="27" spans="1:11" ht="117.75" customHeight="1">
      <c r="A27" s="386" t="s">
        <v>108</v>
      </c>
      <c r="B27" s="643" t="s">
        <v>109</v>
      </c>
      <c r="C27" s="643"/>
      <c r="D27" s="643"/>
      <c r="E27" s="643"/>
      <c r="F27" s="643"/>
      <c r="G27" s="643"/>
      <c r="H27" s="643"/>
    </row>
    <row r="28" spans="1:11" ht="33.6" customHeight="1">
      <c r="A28" s="133"/>
      <c r="B28" s="387"/>
      <c r="C28" s="387"/>
      <c r="D28" s="387"/>
      <c r="E28" s="387"/>
    </row>
    <row r="29" spans="1:11" ht="33.6" customHeight="1">
      <c r="A29" s="236" t="s">
        <v>110</v>
      </c>
      <c r="B29" s="388">
        <f>'Names of Bidder'!D21</f>
        <v>0</v>
      </c>
      <c r="C29" s="388"/>
      <c r="D29" s="237"/>
      <c r="F29" s="238" t="s">
        <v>111</v>
      </c>
      <c r="G29" s="644"/>
      <c r="H29" s="644"/>
    </row>
    <row r="30" spans="1:11" ht="33.6" customHeight="1">
      <c r="A30" s="236" t="s">
        <v>112</v>
      </c>
      <c r="B30" s="388">
        <f>'Names of Bidder'!D22</f>
        <v>0</v>
      </c>
      <c r="C30" s="388"/>
      <c r="D30" s="105"/>
      <c r="F30" s="238" t="s">
        <v>113</v>
      </c>
      <c r="G30" s="645">
        <f>'Names of Bidder'!D18</f>
        <v>0</v>
      </c>
      <c r="H30" s="645"/>
    </row>
    <row r="31" spans="1:11" ht="33.6" customHeight="1">
      <c r="B31" s="108"/>
      <c r="C31" s="108"/>
      <c r="D31" s="105"/>
      <c r="F31" s="238" t="s">
        <v>114</v>
      </c>
      <c r="G31" s="645">
        <f>'Names of Bidder'!D19</f>
        <v>0</v>
      </c>
      <c r="H31" s="645"/>
    </row>
    <row r="32" spans="1:11" ht="33.6" customHeight="1">
      <c r="B32" s="108"/>
      <c r="C32" s="108"/>
      <c r="D32" s="105"/>
      <c r="F32" s="238" t="s">
        <v>115</v>
      </c>
      <c r="G32" s="644"/>
      <c r="H32" s="644"/>
    </row>
  </sheetData>
  <sheetProtection password="E848" sheet="1" objects="1" scenarios="1" selectLockedCells="1" selectUnlockedCells="1"/>
  <customSheetViews>
    <customSheetView guid="{08A645C4-A23F-4400-B0CE-1685BC312A6F}"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s>
  <mergeCells count="18">
    <mergeCell ref="B11:E11"/>
    <mergeCell ref="A3:H3"/>
    <mergeCell ref="A4:H4"/>
    <mergeCell ref="B8:E8"/>
    <mergeCell ref="B9:E9"/>
    <mergeCell ref="B10:E10"/>
    <mergeCell ref="B25:H26"/>
    <mergeCell ref="A14:H14"/>
    <mergeCell ref="B19:E19"/>
    <mergeCell ref="B20:E20"/>
    <mergeCell ref="B21:E21"/>
    <mergeCell ref="B22:E22"/>
    <mergeCell ref="B23:E23"/>
    <mergeCell ref="B27:H27"/>
    <mergeCell ref="G29:H29"/>
    <mergeCell ref="G30:H30"/>
    <mergeCell ref="G31:H31"/>
    <mergeCell ref="G32:H32"/>
  </mergeCells>
  <dataValidations count="2">
    <dataValidation type="list" allowBlank="1" showInputMessage="1" showErrorMessage="1" sqref="H18" xr:uid="{00000000-0002-0000-0400-000000000000}">
      <formula1>"Direct,Bought Out"</formula1>
    </dataValidation>
    <dataValidation type="date" allowBlank="1" showInputMessage="1" showErrorMessage="1" error="Enter date in &quot;dd-mmm-yy&quot; format. Example 03-oct-10." sqref="B30:C30" xr:uid="{00000000-0002-0000-0400-000001000000}">
      <formula1>#REF!</formula1>
      <formula2>#REF!</formula2>
    </dataValidation>
  </dataValidations>
  <printOptions horizontalCentered="1"/>
  <pageMargins left="0.511811023622047" right="0.26" top="0.47999999999999993" bottom="0.54" header="0.25" footer="0.27"/>
  <pageSetup paperSize="9" orientation="portrait" horizontalDpi="300" verticalDpi="300"/>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theme="1"/>
  </sheetPr>
  <dimension ref="A1:AA24"/>
  <sheetViews>
    <sheetView zoomScaleSheetLayoutView="100" workbookViewId="0">
      <selection activeCell="I3" sqref="I3"/>
    </sheetView>
  </sheetViews>
  <sheetFormatPr defaultColWidth="9" defaultRowHeight="16.5"/>
  <cols>
    <col min="1" max="1" width="10.625" style="319" customWidth="1"/>
    <col min="2" max="2" width="33" style="322" customWidth="1"/>
    <col min="3" max="3" width="11.625" style="322" customWidth="1"/>
    <col min="4" max="4" width="7.625" style="320" customWidth="1"/>
    <col min="5" max="5" width="8.625" style="320" customWidth="1"/>
    <col min="6" max="6" width="14.5" style="320" customWidth="1"/>
    <col min="7" max="7" width="19.125" style="320" customWidth="1"/>
    <col min="8" max="8" width="11.125" style="105" customWidth="1"/>
    <col min="9" max="11" width="9" style="107"/>
    <col min="12" max="12" width="9" style="209"/>
    <col min="13" max="14" width="17.625" style="209" customWidth="1"/>
    <col min="15" max="27" width="9" style="209"/>
    <col min="28" max="16384" width="9" style="107"/>
  </cols>
  <sheetData>
    <row r="1" spans="1:14" ht="18" customHeight="1">
      <c r="A1" s="150" t="str">
        <f>Cover!B3</f>
        <v>Specification No.: ODP/BB/C&amp;M-3827/OT-09/RFx No. 5002003664/24-25</v>
      </c>
      <c r="B1" s="151"/>
      <c r="C1" s="151"/>
      <c r="D1" s="152"/>
      <c r="E1" s="152"/>
      <c r="F1" s="334"/>
      <c r="G1" s="153" t="s">
        <v>116</v>
      </c>
    </row>
    <row r="2" spans="1:14" ht="18" customHeight="1">
      <c r="A2" s="154"/>
      <c r="B2" s="108"/>
      <c r="C2" s="108"/>
      <c r="D2" s="128"/>
      <c r="E2" s="128"/>
      <c r="F2" s="105"/>
      <c r="G2" s="105"/>
    </row>
    <row r="3" spans="1:14" ht="44.25" customHeight="1">
      <c r="A3" s="651" t="str">
        <f>Cover!$B$2</f>
        <v>Construction of Academic cum Administrative Building for Govt. Industrial Training Institute (ITI) at Dharamgarh Sub-division of Kalahandi district under CSR initiative of POWERGRID</v>
      </c>
      <c r="B3" s="651"/>
      <c r="C3" s="651"/>
      <c r="D3" s="651"/>
      <c r="E3" s="651"/>
      <c r="F3" s="651"/>
      <c r="G3" s="651"/>
      <c r="L3" s="240"/>
      <c r="N3" s="241"/>
    </row>
    <row r="4" spans="1:14" ht="22.15" customHeight="1">
      <c r="A4" s="652" t="s">
        <v>117</v>
      </c>
      <c r="B4" s="652"/>
      <c r="C4" s="652"/>
      <c r="D4" s="652"/>
      <c r="E4" s="652"/>
      <c r="F4" s="652"/>
      <c r="G4" s="652"/>
      <c r="H4" s="351"/>
      <c r="L4" s="240"/>
      <c r="N4" s="241"/>
    </row>
    <row r="5" spans="1:14" ht="18" customHeight="1">
      <c r="G5" s="105"/>
      <c r="L5" s="240"/>
      <c r="N5" s="241"/>
    </row>
    <row r="6" spans="1:14" ht="18" customHeight="1">
      <c r="A6" s="212" t="e">
        <f>#REF!</f>
        <v>#REF!</v>
      </c>
      <c r="B6" s="208"/>
      <c r="C6" s="208"/>
      <c r="D6" s="208"/>
      <c r="E6" s="208"/>
      <c r="F6" s="155" t="s">
        <v>84</v>
      </c>
      <c r="G6" s="105"/>
      <c r="H6" s="208"/>
      <c r="L6" s="240"/>
      <c r="N6" s="241"/>
    </row>
    <row r="7" spans="1:14" ht="18" customHeight="1">
      <c r="A7" s="214" t="e">
        <f>#REF!</f>
        <v>#REF!</v>
      </c>
      <c r="F7" s="215" t="s">
        <v>85</v>
      </c>
      <c r="G7" s="105"/>
      <c r="H7" s="208"/>
      <c r="L7" s="240"/>
      <c r="N7" s="241"/>
    </row>
    <row r="8" spans="1:14" ht="18" customHeight="1">
      <c r="A8" s="212" t="s">
        <v>86</v>
      </c>
      <c r="B8" s="650" t="e">
        <f>IF(#REF!=0,"",#REF!)</f>
        <v>#REF!</v>
      </c>
      <c r="C8" s="650"/>
      <c r="D8" s="650"/>
      <c r="E8" s="650"/>
      <c r="F8" s="215" t="s">
        <v>87</v>
      </c>
      <c r="G8" s="105"/>
      <c r="H8" s="208"/>
      <c r="L8" s="240"/>
      <c r="N8" s="241"/>
    </row>
    <row r="9" spans="1:14" ht="18" customHeight="1">
      <c r="A9" s="212" t="s">
        <v>88</v>
      </c>
      <c r="B9" s="650" t="e">
        <f>IF(#REF!=0,"",#REF!)</f>
        <v>#REF!</v>
      </c>
      <c r="C9" s="650"/>
      <c r="D9" s="650"/>
      <c r="E9" s="650"/>
      <c r="F9" s="215" t="s">
        <v>89</v>
      </c>
      <c r="G9" s="105"/>
      <c r="H9" s="208"/>
      <c r="L9" s="240"/>
      <c r="N9" s="241"/>
    </row>
    <row r="10" spans="1:14" ht="18" customHeight="1">
      <c r="A10" s="208"/>
      <c r="B10" s="650" t="e">
        <f>IF(#REF!=0,"",#REF!)</f>
        <v>#REF!</v>
      </c>
      <c r="C10" s="650"/>
      <c r="D10" s="650"/>
      <c r="E10" s="650"/>
      <c r="F10" s="215" t="s">
        <v>90</v>
      </c>
      <c r="G10" s="105"/>
      <c r="H10" s="208"/>
    </row>
    <row r="11" spans="1:14" ht="18" customHeight="1">
      <c r="A11" s="208"/>
      <c r="B11" s="650" t="e">
        <f>IF(#REF!=0,"",#REF!)</f>
        <v>#REF!</v>
      </c>
      <c r="C11" s="650"/>
      <c r="D11" s="650"/>
      <c r="E11" s="650"/>
      <c r="F11" s="215" t="s">
        <v>91</v>
      </c>
      <c r="G11" s="105"/>
      <c r="H11" s="208"/>
    </row>
    <row r="12" spans="1:14" ht="18" customHeight="1">
      <c r="A12" s="208"/>
      <c r="B12" s="328"/>
      <c r="C12" s="328"/>
      <c r="D12" s="328"/>
      <c r="E12" s="328"/>
      <c r="F12" s="207"/>
      <c r="G12" s="105"/>
      <c r="H12" s="208"/>
    </row>
    <row r="13" spans="1:14" ht="18" customHeight="1">
      <c r="A13" s="208"/>
      <c r="B13" s="212"/>
      <c r="C13" s="212"/>
      <c r="D13" s="212"/>
      <c r="E13" s="212"/>
      <c r="F13" s="212"/>
      <c r="G13" s="153" t="s">
        <v>93</v>
      </c>
    </row>
    <row r="14" spans="1:14" ht="43.5" customHeight="1">
      <c r="A14" s="130" t="s">
        <v>94</v>
      </c>
      <c r="B14" s="130" t="s">
        <v>95</v>
      </c>
      <c r="C14" s="130" t="s">
        <v>96</v>
      </c>
      <c r="D14" s="132" t="s">
        <v>97</v>
      </c>
      <c r="E14" s="132" t="s">
        <v>98</v>
      </c>
      <c r="F14" s="130" t="s">
        <v>118</v>
      </c>
      <c r="G14" s="130" t="s">
        <v>100</v>
      </c>
      <c r="H14" s="327"/>
      <c r="M14" s="368"/>
      <c r="N14" s="368"/>
    </row>
    <row r="15" spans="1:14" ht="18" customHeight="1">
      <c r="A15" s="132">
        <v>1</v>
      </c>
      <c r="B15" s="132">
        <v>2</v>
      </c>
      <c r="C15" s="132">
        <v>3</v>
      </c>
      <c r="D15" s="132">
        <v>4</v>
      </c>
      <c r="E15" s="132">
        <v>5</v>
      </c>
      <c r="F15" s="132">
        <v>6</v>
      </c>
      <c r="G15" s="132" t="s">
        <v>102</v>
      </c>
      <c r="H15" s="133"/>
      <c r="M15" s="369"/>
      <c r="N15" s="369"/>
    </row>
    <row r="16" spans="1:14" ht="50.1" customHeight="1">
      <c r="A16" s="352" t="e">
        <f>#REF!</f>
        <v>#REF!</v>
      </c>
      <c r="B16" s="352" t="e">
        <f>#REF!</f>
        <v>#REF!</v>
      </c>
      <c r="C16" s="353" t="e">
        <f>#REF!</f>
        <v>#REF!</v>
      </c>
      <c r="D16" s="352" t="e">
        <f>#REF!</f>
        <v>#REF!</v>
      </c>
      <c r="E16" s="354" t="e">
        <f>#REF!</f>
        <v>#REF!</v>
      </c>
      <c r="F16" s="355" t="e">
        <f>#REF!</f>
        <v>#REF!</v>
      </c>
      <c r="G16" s="230" t="e">
        <f>IF(F16=0,"Included",IF(ISERROR(E16*F16),F16,E16*F16))</f>
        <v>#REF!</v>
      </c>
      <c r="M16" s="370"/>
      <c r="N16" s="370"/>
    </row>
    <row r="17" spans="1:14" ht="28.15" customHeight="1">
      <c r="A17" s="352" t="e">
        <f>#REF!</f>
        <v>#REF!</v>
      </c>
      <c r="B17" s="356" t="s">
        <v>119</v>
      </c>
      <c r="C17" s="356"/>
      <c r="D17" s="357"/>
      <c r="E17" s="358"/>
      <c r="F17" s="355"/>
      <c r="G17" s="359" t="e">
        <f>ROUND(SUM(G16:G16),0)</f>
        <v>#REF!</v>
      </c>
      <c r="M17" s="370"/>
      <c r="N17" s="371"/>
    </row>
    <row r="18" spans="1:14" ht="28.15" customHeight="1">
      <c r="A18" s="360"/>
      <c r="B18" s="361"/>
      <c r="C18" s="361"/>
      <c r="D18" s="362"/>
      <c r="E18" s="363"/>
      <c r="F18" s="364"/>
      <c r="G18" s="365"/>
      <c r="M18" s="370"/>
      <c r="N18" s="371"/>
    </row>
    <row r="19" spans="1:14" ht="27.75" customHeight="1">
      <c r="B19" s="366"/>
      <c r="C19" s="366"/>
      <c r="E19" s="319"/>
      <c r="F19" s="367"/>
      <c r="G19" s="367"/>
    </row>
    <row r="20" spans="1:14" ht="33.6" customHeight="1">
      <c r="A20" s="236" t="s">
        <v>110</v>
      </c>
      <c r="B20" s="347" t="e">
        <f>IF(#REF!=0,"",#REF!)</f>
        <v>#REF!</v>
      </c>
      <c r="C20" s="347"/>
      <c r="D20" s="237"/>
      <c r="E20" s="128"/>
      <c r="F20" s="238" t="s">
        <v>111</v>
      </c>
      <c r="G20" s="110"/>
      <c r="M20" s="240"/>
      <c r="N20" s="372"/>
    </row>
    <row r="21" spans="1:14" ht="33.6" customHeight="1">
      <c r="A21" s="236" t="s">
        <v>112</v>
      </c>
      <c r="B21" s="347" t="e">
        <f>IF(#REF!=0,"",#REF!)</f>
        <v>#REF!</v>
      </c>
      <c r="C21" s="347"/>
      <c r="D21" s="105"/>
      <c r="E21" s="128"/>
      <c r="F21" s="238" t="s">
        <v>113</v>
      </c>
      <c r="G21" s="117" t="e">
        <f>IF(#REF!=0,"",#REF!)</f>
        <v>#REF!</v>
      </c>
    </row>
    <row r="22" spans="1:14" ht="33.6" customHeight="1">
      <c r="A22" s="128"/>
      <c r="B22" s="108"/>
      <c r="C22" s="108"/>
      <c r="D22" s="105"/>
      <c r="E22" s="128"/>
      <c r="F22" s="238" t="s">
        <v>114</v>
      </c>
      <c r="G22" s="117" t="e">
        <f>IF(#REF!=0,"",#REF!)</f>
        <v>#REF!</v>
      </c>
    </row>
    <row r="23" spans="1:14" ht="33.6" customHeight="1">
      <c r="A23" s="128"/>
      <c r="B23" s="108"/>
      <c r="C23" s="108"/>
      <c r="D23" s="105"/>
      <c r="E23" s="128"/>
      <c r="F23" s="238" t="s">
        <v>115</v>
      </c>
      <c r="G23" s="110"/>
    </row>
    <row r="24" spans="1:14">
      <c r="A24" s="128"/>
      <c r="B24" s="653"/>
      <c r="C24" s="653"/>
      <c r="D24" s="654"/>
      <c r="E24" s="654"/>
      <c r="F24" s="654"/>
      <c r="G24" s="654"/>
    </row>
  </sheetData>
  <sheetProtection password="E848" sheet="1" objects="1" scenarios="1" selectLockedCells="1" selectUnlockedCells="1"/>
  <customSheetViews>
    <customSheetView guid="{08A645C4-A23F-4400-B0CE-1685BC312A6F}"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rintOptions horizontalCentered="1"/>
  <pageMargins left="0.51181102362204722" right="0.26" top="0.54" bottom="0.61" header="0.25" footer="0.43000000000000005"/>
  <pageSetup paperSize="9" orientation="portrait" horizontalDpi="300" verticalDpi="300"/>
  <headerFooter alignWithMargins="0">
    <oddFooter>&amp;R&amp;"Book Antiqua,Bold"&amp;10Schedule-2/ 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sheetPr>
  <dimension ref="A1:AH143"/>
  <sheetViews>
    <sheetView view="pageBreakPreview" zoomScale="60" zoomScaleNormal="85" workbookViewId="0">
      <selection activeCell="K135" sqref="K135"/>
    </sheetView>
  </sheetViews>
  <sheetFormatPr defaultColWidth="9" defaultRowHeight="21"/>
  <cols>
    <col min="1" max="1" width="10" style="517" customWidth="1"/>
    <col min="2" max="2" width="72.75" style="320" hidden="1" customWidth="1"/>
    <col min="3" max="3" width="19" style="506" customWidth="1"/>
    <col min="4" max="4" width="121.375" style="321" customWidth="1"/>
    <col min="5" max="5" width="17.5" style="321" customWidth="1"/>
    <col min="6" max="6" width="23.375" style="321" customWidth="1"/>
    <col min="7" max="7" width="22.875" style="322" customWidth="1"/>
    <col min="8" max="8" width="28.375" style="322" customWidth="1"/>
    <col min="9" max="9" width="21.75" style="322" customWidth="1"/>
    <col min="10" max="10" width="30.25" style="322" customWidth="1"/>
    <col min="11" max="11" width="22.5" style="320" customWidth="1"/>
    <col min="12" max="12" width="24.25" style="323" customWidth="1"/>
    <col min="13" max="13" width="24.25" style="324" customWidth="1"/>
    <col min="14" max="25" width="9" style="105"/>
    <col min="26" max="26" width="9" style="107"/>
    <col min="27" max="28" width="9" style="318" hidden="1" customWidth="1"/>
    <col min="29" max="29" width="9" style="325" hidden="1" customWidth="1"/>
    <col min="30" max="31" width="17.625" style="325" hidden="1" customWidth="1"/>
    <col min="32" max="33" width="9" style="325" hidden="1" customWidth="1"/>
    <col min="34" max="34" width="9" style="325"/>
    <col min="35" max="16384" width="9" style="107"/>
  </cols>
  <sheetData>
    <row r="1" spans="1:34" s="497" customFormat="1" ht="75" customHeight="1">
      <c r="A1" s="665" t="str">
        <f>Cover!B3</f>
        <v>Specification No.: ODP/BB/C&amp;M-3827/OT-09/RFx No. 5002003664/24-25</v>
      </c>
      <c r="B1" s="665"/>
      <c r="C1" s="665"/>
      <c r="D1" s="665"/>
      <c r="E1" s="665"/>
      <c r="F1" s="665"/>
      <c r="G1" s="665"/>
      <c r="H1" s="665"/>
      <c r="I1" s="665"/>
      <c r="J1" s="655" t="s">
        <v>596</v>
      </c>
      <c r="K1" s="655"/>
      <c r="L1" s="655"/>
      <c r="M1" s="655"/>
      <c r="N1" s="496"/>
      <c r="O1" s="496"/>
      <c r="P1" s="496"/>
      <c r="Q1" s="496"/>
      <c r="R1" s="496"/>
      <c r="S1" s="496"/>
      <c r="T1" s="496"/>
      <c r="U1" s="496"/>
      <c r="V1" s="496"/>
      <c r="W1" s="496"/>
      <c r="X1" s="496"/>
      <c r="Y1" s="496"/>
      <c r="AA1" s="498"/>
      <c r="AB1" s="498"/>
      <c r="AC1" s="499"/>
      <c r="AD1" s="499"/>
      <c r="AE1" s="499"/>
      <c r="AF1" s="499"/>
      <c r="AG1" s="499"/>
      <c r="AH1" s="499"/>
    </row>
    <row r="2" spans="1:34" ht="18" customHeight="1">
      <c r="A2" s="495"/>
      <c r="B2" s="154"/>
      <c r="C2" s="505"/>
      <c r="D2" s="326"/>
      <c r="E2" s="326"/>
      <c r="F2" s="326"/>
      <c r="G2" s="108"/>
      <c r="H2" s="108"/>
      <c r="I2" s="108"/>
      <c r="J2" s="108"/>
      <c r="K2" s="105"/>
      <c r="L2" s="335"/>
      <c r="M2" s="336"/>
    </row>
    <row r="3" spans="1:34" ht="54" customHeight="1">
      <c r="A3" s="664" t="str">
        <f>Cover!$B$2</f>
        <v>Construction of Academic cum Administrative Building for Govt. Industrial Training Institute (ITI) at Dharamgarh Sub-division of Kalahandi district under CSR initiative of POWERGRID</v>
      </c>
      <c r="B3" s="664"/>
      <c r="C3" s="664"/>
      <c r="D3" s="664"/>
      <c r="E3" s="664"/>
      <c r="F3" s="664"/>
      <c r="G3" s="664"/>
      <c r="H3" s="664"/>
      <c r="I3" s="664"/>
      <c r="J3" s="664"/>
      <c r="K3" s="664"/>
      <c r="L3" s="664"/>
      <c r="M3" s="664"/>
      <c r="AC3" s="342" t="s">
        <v>120</v>
      </c>
      <c r="AE3" s="343"/>
    </row>
    <row r="4" spans="1:34" ht="22.15" customHeight="1">
      <c r="A4" s="652" t="s">
        <v>121</v>
      </c>
      <c r="B4" s="652"/>
      <c r="C4" s="652"/>
      <c r="D4" s="652"/>
      <c r="E4" s="652"/>
      <c r="F4" s="652"/>
      <c r="G4" s="652"/>
      <c r="H4" s="652"/>
      <c r="I4" s="652"/>
      <c r="J4" s="652"/>
      <c r="K4" s="652"/>
      <c r="L4" s="652"/>
      <c r="M4" s="652"/>
      <c r="AC4" s="342" t="s">
        <v>122</v>
      </c>
      <c r="AE4" s="343"/>
    </row>
    <row r="5" spans="1:34" ht="18" customHeight="1">
      <c r="AC5" s="342" t="s">
        <v>123</v>
      </c>
      <c r="AE5" s="343"/>
    </row>
    <row r="6" spans="1:34" ht="18" customHeight="1">
      <c r="A6" s="518" t="s">
        <v>83</v>
      </c>
      <c r="B6" s="212"/>
      <c r="C6" s="507"/>
      <c r="D6" s="328"/>
      <c r="E6" s="328"/>
      <c r="F6" s="328"/>
      <c r="G6" s="208"/>
      <c r="H6" s="208"/>
      <c r="I6" s="208"/>
      <c r="J6" s="208"/>
      <c r="K6" s="105" t="s">
        <v>84</v>
      </c>
      <c r="L6" s="335"/>
      <c r="M6" s="336"/>
      <c r="AC6" s="342" t="s">
        <v>124</v>
      </c>
      <c r="AE6" s="343"/>
    </row>
    <row r="7" spans="1:34" ht="18" customHeight="1">
      <c r="A7" s="518" t="e">
        <f>"Bidder as "&amp;'[1]Names of Bidder'!D6</f>
        <v>#REF!</v>
      </c>
      <c r="B7" s="214"/>
      <c r="C7" s="508"/>
      <c r="D7" s="329"/>
      <c r="E7" s="329"/>
      <c r="F7" s="329"/>
      <c r="K7" s="156" t="s">
        <v>515</v>
      </c>
      <c r="L7" s="337"/>
      <c r="M7" s="338"/>
      <c r="N7" s="158"/>
      <c r="O7" s="158"/>
      <c r="P7" s="158"/>
      <c r="Q7" s="158"/>
      <c r="R7" s="158"/>
      <c r="S7" s="158"/>
      <c r="T7" s="158"/>
      <c r="U7" s="158"/>
      <c r="V7" s="158"/>
      <c r="W7" s="158"/>
      <c r="X7" s="158"/>
      <c r="Y7" s="158"/>
      <c r="AC7" s="342" t="s">
        <v>125</v>
      </c>
      <c r="AE7" s="343"/>
    </row>
    <row r="8" spans="1:34" ht="20.25">
      <c r="A8" s="519" t="s">
        <v>126</v>
      </c>
      <c r="B8" s="212"/>
      <c r="C8" s="50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ht="20.25">
      <c r="A9" s="519" t="s">
        <v>129</v>
      </c>
      <c r="B9" s="212"/>
      <c r="C9" s="50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20"/>
      <c r="B10" s="208"/>
      <c r="C10" s="50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20"/>
      <c r="B11" s="208"/>
      <c r="C11" s="50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20"/>
      <c r="B12" s="208"/>
      <c r="C12" s="510"/>
      <c r="D12" s="331"/>
      <c r="E12" s="331"/>
      <c r="F12" s="331"/>
      <c r="G12" s="328"/>
      <c r="H12" s="328"/>
      <c r="I12" s="328"/>
      <c r="J12" s="328"/>
      <c r="K12" s="208"/>
      <c r="L12" s="339"/>
      <c r="M12" s="336"/>
    </row>
    <row r="13" spans="1:34" ht="18" customHeight="1">
      <c r="A13" s="521"/>
      <c r="B13" s="332"/>
      <c r="C13" s="511"/>
      <c r="D13" s="333"/>
      <c r="E13" s="333"/>
      <c r="F13" s="333"/>
      <c r="G13" s="332"/>
      <c r="H13" s="332"/>
      <c r="I13" s="332"/>
      <c r="J13" s="332"/>
      <c r="K13" s="332"/>
      <c r="L13" s="340"/>
      <c r="M13" s="341"/>
    </row>
    <row r="14" spans="1:34" ht="41.45" customHeight="1">
      <c r="A14" s="662" t="s">
        <v>500</v>
      </c>
      <c r="B14" s="662"/>
      <c r="C14" s="662"/>
      <c r="D14" s="662"/>
      <c r="E14" s="662"/>
      <c r="F14" s="662"/>
      <c r="G14" s="212"/>
      <c r="H14" s="212"/>
      <c r="I14" s="663" t="s">
        <v>134</v>
      </c>
      <c r="J14" s="663"/>
      <c r="K14" s="663"/>
      <c r="L14" s="663"/>
      <c r="M14" s="663"/>
    </row>
    <row r="15" spans="1:34" s="128" customFormat="1" ht="156" customHeight="1">
      <c r="A15" s="512" t="s">
        <v>94</v>
      </c>
      <c r="B15" s="130" t="s">
        <v>490</v>
      </c>
      <c r="C15" s="512" t="s">
        <v>609</v>
      </c>
      <c r="D15" s="555" t="s">
        <v>95</v>
      </c>
      <c r="E15" s="571" t="s">
        <v>97</v>
      </c>
      <c r="F15" s="571" t="s">
        <v>98</v>
      </c>
      <c r="G15" s="572" t="s">
        <v>604</v>
      </c>
      <c r="H15" s="572" t="s">
        <v>605</v>
      </c>
      <c r="I15" s="572" t="s">
        <v>135</v>
      </c>
      <c r="J15" s="572" t="s">
        <v>491</v>
      </c>
      <c r="K15" s="573" t="s">
        <v>514</v>
      </c>
      <c r="L15" s="574" t="s">
        <v>136</v>
      </c>
      <c r="M15" s="575" t="s">
        <v>513</v>
      </c>
      <c r="AC15" s="504"/>
      <c r="AD15" s="368" t="s">
        <v>492</v>
      </c>
      <c r="AE15" s="368" t="s">
        <v>493</v>
      </c>
      <c r="AF15" s="504"/>
      <c r="AG15" s="504"/>
      <c r="AH15" s="504"/>
    </row>
    <row r="16" spans="1:34" ht="20.25">
      <c r="A16" s="554">
        <v>1</v>
      </c>
      <c r="B16" s="559"/>
      <c r="C16" s="554">
        <v>2</v>
      </c>
      <c r="D16" s="560">
        <v>3</v>
      </c>
      <c r="E16" s="559">
        <v>4</v>
      </c>
      <c r="F16" s="559">
        <v>5</v>
      </c>
      <c r="G16" s="559">
        <v>6</v>
      </c>
      <c r="H16" s="559">
        <v>7</v>
      </c>
      <c r="I16" s="559">
        <v>8</v>
      </c>
      <c r="J16" s="559">
        <v>9</v>
      </c>
      <c r="K16" s="559">
        <v>10</v>
      </c>
      <c r="L16" s="561">
        <v>11</v>
      </c>
      <c r="M16" s="562">
        <v>12</v>
      </c>
      <c r="AD16" s="485">
        <v>5</v>
      </c>
      <c r="AE16" s="485" t="s">
        <v>137</v>
      </c>
    </row>
    <row r="17" spans="1:34">
      <c r="A17" s="523">
        <v>1</v>
      </c>
      <c r="B17" s="486"/>
      <c r="C17" s="516"/>
      <c r="D17" s="596" t="s">
        <v>768</v>
      </c>
      <c r="E17" s="513"/>
      <c r="F17" s="547"/>
      <c r="G17" s="513"/>
      <c r="H17" s="527"/>
      <c r="I17" s="527"/>
      <c r="J17" s="527"/>
      <c r="K17" s="527"/>
      <c r="L17" s="534"/>
      <c r="M17" s="535"/>
      <c r="N17" s="570"/>
      <c r="O17" s="570"/>
      <c r="P17" s="570"/>
      <c r="Q17" s="570"/>
      <c r="R17" s="570"/>
      <c r="S17" s="570"/>
      <c r="T17" s="570"/>
      <c r="U17" s="570"/>
      <c r="V17" s="570"/>
      <c r="W17" s="570"/>
      <c r="X17" s="570"/>
      <c r="Y17" s="570"/>
      <c r="AA17" s="487"/>
      <c r="AB17" s="487"/>
      <c r="AC17" s="487"/>
      <c r="AD17" s="487"/>
      <c r="AE17" s="487"/>
      <c r="AF17" s="487"/>
      <c r="AG17" s="487"/>
      <c r="AH17" s="488"/>
    </row>
    <row r="18" spans="1:34" ht="84">
      <c r="A18" s="523">
        <v>1.1000000000000001</v>
      </c>
      <c r="B18" s="486"/>
      <c r="C18" s="516" t="s">
        <v>721</v>
      </c>
      <c r="D18" s="538" t="s">
        <v>610</v>
      </c>
      <c r="E18" s="513" t="s">
        <v>536</v>
      </c>
      <c r="F18" s="547">
        <v>1287.723</v>
      </c>
      <c r="G18" s="513">
        <v>995433</v>
      </c>
      <c r="H18" s="531" t="s">
        <v>138</v>
      </c>
      <c r="I18" s="527">
        <v>18</v>
      </c>
      <c r="J18" s="532" t="s">
        <v>138</v>
      </c>
      <c r="K18" s="533"/>
      <c r="L18" s="534">
        <f t="shared" ref="L18:L20" si="0">IF(OR(J18="",J18="Confirmed"),I18*M18%,J18*M18%)</f>
        <v>1.8000000000000002E-3</v>
      </c>
      <c r="M18" s="535" t="str">
        <f t="shared" ref="M18:M20" si="1">IF(K18=0,"0.01",K18*F18)</f>
        <v>0.01</v>
      </c>
      <c r="N18" s="570"/>
      <c r="O18" s="570"/>
      <c r="P18" s="570"/>
      <c r="Q18" s="570"/>
      <c r="R18" s="570"/>
      <c r="S18" s="570"/>
      <c r="T18" s="570"/>
      <c r="U18" s="570"/>
      <c r="V18" s="570"/>
      <c r="W18" s="570"/>
      <c r="X18" s="570"/>
      <c r="Y18" s="570"/>
      <c r="AA18" s="487"/>
      <c r="AB18" s="487"/>
      <c r="AC18" s="487"/>
      <c r="AD18" s="487"/>
      <c r="AE18" s="487"/>
      <c r="AF18" s="487"/>
      <c r="AG18" s="487"/>
      <c r="AH18" s="488"/>
    </row>
    <row r="19" spans="1:34" ht="63">
      <c r="A19" s="523">
        <v>1.2</v>
      </c>
      <c r="B19" s="486"/>
      <c r="C19" s="516">
        <v>2.25</v>
      </c>
      <c r="D19" s="538" t="s">
        <v>611</v>
      </c>
      <c r="E19" s="513" t="s">
        <v>536</v>
      </c>
      <c r="F19" s="547">
        <v>982.11199999999997</v>
      </c>
      <c r="G19" s="513">
        <v>995433</v>
      </c>
      <c r="H19" s="531" t="s">
        <v>138</v>
      </c>
      <c r="I19" s="527">
        <v>18</v>
      </c>
      <c r="J19" s="532" t="s">
        <v>138</v>
      </c>
      <c r="K19" s="533"/>
      <c r="L19" s="534">
        <f t="shared" si="0"/>
        <v>1.8000000000000002E-3</v>
      </c>
      <c r="M19" s="535" t="str">
        <f t="shared" si="1"/>
        <v>0.01</v>
      </c>
      <c r="N19" s="570"/>
      <c r="O19" s="570"/>
      <c r="P19" s="570"/>
      <c r="Q19" s="570"/>
      <c r="R19" s="570"/>
      <c r="S19" s="570"/>
      <c r="T19" s="570"/>
      <c r="U19" s="570"/>
      <c r="V19" s="570"/>
      <c r="W19" s="570"/>
      <c r="X19" s="570"/>
      <c r="Y19" s="570"/>
      <c r="AA19" s="487"/>
      <c r="AB19" s="487"/>
      <c r="AC19" s="487"/>
      <c r="AD19" s="487"/>
      <c r="AE19" s="487"/>
      <c r="AF19" s="487"/>
      <c r="AG19" s="487"/>
      <c r="AH19" s="488"/>
    </row>
    <row r="20" spans="1:34" ht="63">
      <c r="A20" s="523">
        <v>1.3</v>
      </c>
      <c r="B20" s="486"/>
      <c r="C20" s="516" t="s">
        <v>722</v>
      </c>
      <c r="D20" s="538" t="s">
        <v>612</v>
      </c>
      <c r="E20" s="513" t="s">
        <v>536</v>
      </c>
      <c r="F20" s="547">
        <v>1070.646</v>
      </c>
      <c r="G20" s="513">
        <v>995433</v>
      </c>
      <c r="H20" s="531" t="s">
        <v>138</v>
      </c>
      <c r="I20" s="527">
        <v>18</v>
      </c>
      <c r="J20" s="532" t="s">
        <v>138</v>
      </c>
      <c r="K20" s="533"/>
      <c r="L20" s="534">
        <f t="shared" si="0"/>
        <v>1.8000000000000002E-3</v>
      </c>
      <c r="M20" s="535" t="str">
        <f t="shared" si="1"/>
        <v>0.01</v>
      </c>
      <c r="N20" s="570"/>
      <c r="O20" s="570"/>
      <c r="P20" s="570"/>
      <c r="Q20" s="570"/>
      <c r="R20" s="570"/>
      <c r="S20" s="570"/>
      <c r="T20" s="570"/>
      <c r="U20" s="570"/>
      <c r="V20" s="570"/>
      <c r="W20" s="570"/>
      <c r="X20" s="570"/>
      <c r="Y20" s="570"/>
      <c r="AA20" s="487"/>
      <c r="AB20" s="487"/>
      <c r="AC20" s="487"/>
      <c r="AD20" s="487"/>
      <c r="AE20" s="487"/>
      <c r="AF20" s="487"/>
      <c r="AG20" s="487"/>
      <c r="AH20" s="488"/>
    </row>
    <row r="21" spans="1:34" ht="42">
      <c r="A21" s="523">
        <v>1.4</v>
      </c>
      <c r="B21" s="486"/>
      <c r="C21" s="516">
        <v>2.27</v>
      </c>
      <c r="D21" s="538" t="s">
        <v>613</v>
      </c>
      <c r="E21" s="513" t="s">
        <v>536</v>
      </c>
      <c r="F21" s="547">
        <v>183.501</v>
      </c>
      <c r="G21" s="513">
        <v>995433</v>
      </c>
      <c r="H21" s="531" t="s">
        <v>138</v>
      </c>
      <c r="I21" s="527">
        <v>18</v>
      </c>
      <c r="J21" s="532" t="s">
        <v>138</v>
      </c>
      <c r="K21" s="533"/>
      <c r="L21" s="534">
        <f t="shared" ref="L21" si="2">IF(OR(J21="",J21="Confirmed"),I21*M21%,J21*M21%)</f>
        <v>1.8000000000000002E-3</v>
      </c>
      <c r="M21" s="535" t="str">
        <f t="shared" ref="M21" si="3">IF(K21=0,"0.01",K21*F21)</f>
        <v>0.01</v>
      </c>
      <c r="AA21" s="487"/>
      <c r="AB21" s="487"/>
      <c r="AC21" s="487"/>
      <c r="AD21" s="487"/>
      <c r="AE21" s="487"/>
      <c r="AF21" s="487"/>
      <c r="AG21" s="487"/>
      <c r="AH21" s="488"/>
    </row>
    <row r="22" spans="1:34" ht="42">
      <c r="A22" s="523">
        <v>1.5</v>
      </c>
      <c r="B22" s="486"/>
      <c r="C22" s="516" t="s">
        <v>723</v>
      </c>
      <c r="D22" s="538" t="s">
        <v>614</v>
      </c>
      <c r="E22" s="513" t="s">
        <v>769</v>
      </c>
      <c r="F22" s="547">
        <v>184</v>
      </c>
      <c r="G22" s="513">
        <v>995435</v>
      </c>
      <c r="H22" s="531" t="s">
        <v>138</v>
      </c>
      <c r="I22" s="527">
        <v>18</v>
      </c>
      <c r="J22" s="532" t="s">
        <v>138</v>
      </c>
      <c r="K22" s="533"/>
      <c r="L22" s="534">
        <f t="shared" ref="L22:L85" si="4">IF(OR(J22="",J22="Confirmed"),I22*M22%,J22*M22%)</f>
        <v>1.8000000000000002E-3</v>
      </c>
      <c r="M22" s="535" t="str">
        <f t="shared" ref="M22:M85" si="5">IF(K22=0,"0.01",K22*F22)</f>
        <v>0.01</v>
      </c>
      <c r="AA22" s="487"/>
      <c r="AB22" s="487"/>
      <c r="AC22" s="487"/>
      <c r="AD22" s="487"/>
      <c r="AE22" s="487"/>
      <c r="AF22" s="487"/>
      <c r="AG22" s="487"/>
      <c r="AH22" s="488"/>
    </row>
    <row r="23" spans="1:34" ht="84">
      <c r="A23" s="523">
        <v>1.6</v>
      </c>
      <c r="B23" s="486"/>
      <c r="C23" s="516" t="s">
        <v>724</v>
      </c>
      <c r="D23" s="538" t="s">
        <v>615</v>
      </c>
      <c r="E23" s="513" t="s">
        <v>535</v>
      </c>
      <c r="F23" s="547">
        <v>1835.01</v>
      </c>
      <c r="G23" s="513">
        <v>995435</v>
      </c>
      <c r="H23" s="531" t="s">
        <v>138</v>
      </c>
      <c r="I23" s="527">
        <v>18</v>
      </c>
      <c r="J23" s="532" t="s">
        <v>138</v>
      </c>
      <c r="K23" s="533"/>
      <c r="L23" s="534">
        <f t="shared" si="4"/>
        <v>1.8000000000000002E-3</v>
      </c>
      <c r="M23" s="535" t="str">
        <f t="shared" si="5"/>
        <v>0.01</v>
      </c>
      <c r="AA23" s="487"/>
      <c r="AB23" s="487"/>
      <c r="AC23" s="487"/>
      <c r="AD23" s="487"/>
      <c r="AE23" s="487"/>
      <c r="AF23" s="487"/>
      <c r="AG23" s="487"/>
      <c r="AH23" s="488"/>
    </row>
    <row r="24" spans="1:34">
      <c r="A24" s="523">
        <v>2</v>
      </c>
      <c r="B24" s="486"/>
      <c r="C24" s="516"/>
      <c r="D24" s="596" t="s">
        <v>616</v>
      </c>
      <c r="E24" s="513"/>
      <c r="F24" s="547"/>
      <c r="G24" s="513"/>
      <c r="H24" s="527"/>
      <c r="I24" s="527"/>
      <c r="J24" s="527"/>
      <c r="K24" s="527"/>
      <c r="L24" s="534"/>
      <c r="M24" s="535"/>
      <c r="AA24" s="487"/>
      <c r="AB24" s="487"/>
      <c r="AC24" s="487"/>
      <c r="AD24" s="487"/>
      <c r="AE24" s="487"/>
      <c r="AF24" s="487"/>
      <c r="AG24" s="487"/>
      <c r="AH24" s="488"/>
    </row>
    <row r="25" spans="1:34" ht="63">
      <c r="A25" s="523">
        <v>2.1</v>
      </c>
      <c r="B25" s="486"/>
      <c r="C25" s="516" t="s">
        <v>725</v>
      </c>
      <c r="D25" s="538" t="s">
        <v>617</v>
      </c>
      <c r="E25" s="513" t="s">
        <v>536</v>
      </c>
      <c r="F25" s="547">
        <v>183.626</v>
      </c>
      <c r="G25" s="513">
        <v>995454</v>
      </c>
      <c r="H25" s="531" t="s">
        <v>138</v>
      </c>
      <c r="I25" s="527">
        <v>18</v>
      </c>
      <c r="J25" s="532" t="s">
        <v>138</v>
      </c>
      <c r="K25" s="533"/>
      <c r="L25" s="534">
        <f t="shared" si="4"/>
        <v>1.8000000000000002E-3</v>
      </c>
      <c r="M25" s="535" t="str">
        <f t="shared" si="5"/>
        <v>0.01</v>
      </c>
      <c r="AA25" s="487"/>
      <c r="AB25" s="487"/>
      <c r="AC25" s="487"/>
      <c r="AD25" s="487"/>
      <c r="AE25" s="487"/>
      <c r="AF25" s="487"/>
      <c r="AG25" s="487"/>
      <c r="AH25" s="488"/>
    </row>
    <row r="26" spans="1:34" ht="42">
      <c r="A26" s="523">
        <v>2.2000000000000002</v>
      </c>
      <c r="B26" s="486"/>
      <c r="C26" s="516">
        <v>4.1100000000000003</v>
      </c>
      <c r="D26" s="538" t="s">
        <v>618</v>
      </c>
      <c r="E26" s="513" t="s">
        <v>535</v>
      </c>
      <c r="F26" s="547">
        <v>60.323999999999998</v>
      </c>
      <c r="G26" s="513">
        <v>995454</v>
      </c>
      <c r="H26" s="531" t="s">
        <v>138</v>
      </c>
      <c r="I26" s="527">
        <v>18</v>
      </c>
      <c r="J26" s="532" t="s">
        <v>138</v>
      </c>
      <c r="K26" s="533"/>
      <c r="L26" s="534">
        <f t="shared" si="4"/>
        <v>1.8000000000000002E-3</v>
      </c>
      <c r="M26" s="535" t="str">
        <f t="shared" si="5"/>
        <v>0.01</v>
      </c>
      <c r="AA26" s="487"/>
      <c r="AB26" s="487"/>
      <c r="AC26" s="487"/>
      <c r="AD26" s="487"/>
      <c r="AE26" s="487"/>
      <c r="AF26" s="487"/>
      <c r="AG26" s="487"/>
      <c r="AH26" s="488"/>
    </row>
    <row r="27" spans="1:34" ht="84">
      <c r="A27" s="523">
        <v>2.2999999999999998</v>
      </c>
      <c r="B27" s="486"/>
      <c r="C27" s="516">
        <v>4.17</v>
      </c>
      <c r="D27" s="538" t="s">
        <v>619</v>
      </c>
      <c r="E27" s="513" t="s">
        <v>535</v>
      </c>
      <c r="F27" s="547">
        <v>274.05099999999999</v>
      </c>
      <c r="G27" s="513">
        <v>995454</v>
      </c>
      <c r="H27" s="531" t="s">
        <v>138</v>
      </c>
      <c r="I27" s="527">
        <v>18</v>
      </c>
      <c r="J27" s="532" t="s">
        <v>138</v>
      </c>
      <c r="K27" s="533"/>
      <c r="L27" s="534">
        <f t="shared" si="4"/>
        <v>1.8000000000000002E-3</v>
      </c>
      <c r="M27" s="535" t="str">
        <f t="shared" si="5"/>
        <v>0.01</v>
      </c>
      <c r="AA27" s="487"/>
      <c r="AB27" s="487"/>
      <c r="AC27" s="487"/>
      <c r="AD27" s="487"/>
      <c r="AE27" s="487"/>
      <c r="AF27" s="487"/>
      <c r="AG27" s="487"/>
      <c r="AH27" s="488"/>
    </row>
    <row r="28" spans="1:34">
      <c r="A28" s="523">
        <v>3</v>
      </c>
      <c r="B28" s="486"/>
      <c r="C28" s="516"/>
      <c r="D28" s="596" t="s">
        <v>620</v>
      </c>
      <c r="E28" s="513"/>
      <c r="F28" s="547"/>
      <c r="G28" s="513"/>
      <c r="H28" s="527"/>
      <c r="I28" s="527"/>
      <c r="J28" s="527"/>
      <c r="K28" s="527"/>
      <c r="L28" s="534"/>
      <c r="M28" s="535"/>
      <c r="AA28" s="487"/>
      <c r="AB28" s="487"/>
      <c r="AC28" s="487"/>
      <c r="AD28" s="487"/>
      <c r="AE28" s="487"/>
      <c r="AF28" s="487"/>
      <c r="AG28" s="487"/>
      <c r="AH28" s="488"/>
    </row>
    <row r="29" spans="1:34" ht="198" customHeight="1">
      <c r="A29" s="523" t="s">
        <v>766</v>
      </c>
      <c r="B29" s="486"/>
      <c r="C29" s="516" t="s">
        <v>726</v>
      </c>
      <c r="D29" s="538" t="s">
        <v>621</v>
      </c>
      <c r="E29" s="513" t="s">
        <v>536</v>
      </c>
      <c r="F29" s="547">
        <v>456</v>
      </c>
      <c r="G29" s="513">
        <v>995454</v>
      </c>
      <c r="H29" s="531" t="s">
        <v>138</v>
      </c>
      <c r="I29" s="527">
        <v>18</v>
      </c>
      <c r="J29" s="532" t="s">
        <v>138</v>
      </c>
      <c r="K29" s="533"/>
      <c r="L29" s="534">
        <f t="shared" si="4"/>
        <v>1.8000000000000002E-3</v>
      </c>
      <c r="M29" s="535" t="str">
        <f t="shared" si="5"/>
        <v>0.01</v>
      </c>
      <c r="AA29" s="487"/>
      <c r="AB29" s="487"/>
      <c r="AC29" s="487"/>
      <c r="AD29" s="487"/>
      <c r="AE29" s="487"/>
      <c r="AF29" s="487"/>
      <c r="AG29" s="487"/>
      <c r="AH29" s="488"/>
    </row>
    <row r="30" spans="1:34" ht="211.5" customHeight="1">
      <c r="A30" s="523" t="s">
        <v>143</v>
      </c>
      <c r="B30" s="486"/>
      <c r="C30" s="516" t="s">
        <v>727</v>
      </c>
      <c r="D30" s="538" t="s">
        <v>622</v>
      </c>
      <c r="E30" s="513" t="s">
        <v>536</v>
      </c>
      <c r="F30" s="547">
        <v>1082</v>
      </c>
      <c r="G30" s="513">
        <v>995454</v>
      </c>
      <c r="H30" s="531" t="s">
        <v>138</v>
      </c>
      <c r="I30" s="527">
        <v>18</v>
      </c>
      <c r="J30" s="532" t="s">
        <v>138</v>
      </c>
      <c r="K30" s="533"/>
      <c r="L30" s="534">
        <f t="shared" si="4"/>
        <v>1.8000000000000002E-3</v>
      </c>
      <c r="M30" s="535" t="str">
        <f t="shared" si="5"/>
        <v>0.01</v>
      </c>
      <c r="AA30" s="487"/>
      <c r="AB30" s="487"/>
      <c r="AC30" s="487"/>
      <c r="AD30" s="487"/>
      <c r="AE30" s="487"/>
      <c r="AF30" s="487"/>
      <c r="AG30" s="487"/>
      <c r="AH30" s="488"/>
    </row>
    <row r="31" spans="1:34" ht="42">
      <c r="A31" s="523">
        <v>3.2</v>
      </c>
      <c r="B31" s="486"/>
      <c r="C31" s="516">
        <v>5.35</v>
      </c>
      <c r="D31" s="538" t="s">
        <v>623</v>
      </c>
      <c r="E31" s="513" t="s">
        <v>537</v>
      </c>
      <c r="F31" s="547">
        <v>1076.5999999999999</v>
      </c>
      <c r="G31" s="513">
        <v>995454</v>
      </c>
      <c r="H31" s="531" t="s">
        <v>138</v>
      </c>
      <c r="I31" s="527">
        <v>18</v>
      </c>
      <c r="J31" s="532" t="s">
        <v>138</v>
      </c>
      <c r="K31" s="533"/>
      <c r="L31" s="534">
        <f t="shared" si="4"/>
        <v>1.8000000000000002E-3</v>
      </c>
      <c r="M31" s="535" t="str">
        <f t="shared" si="5"/>
        <v>0.01</v>
      </c>
      <c r="AA31" s="487"/>
      <c r="AB31" s="487"/>
      <c r="AC31" s="487"/>
      <c r="AD31" s="487"/>
      <c r="AE31" s="487"/>
      <c r="AF31" s="487"/>
      <c r="AG31" s="487"/>
      <c r="AH31" s="488"/>
    </row>
    <row r="32" spans="1:34" ht="42">
      <c r="A32" s="523" t="s">
        <v>767</v>
      </c>
      <c r="B32" s="486"/>
      <c r="C32" s="516" t="s">
        <v>494</v>
      </c>
      <c r="D32" s="538" t="s">
        <v>624</v>
      </c>
      <c r="E32" s="513" t="s">
        <v>535</v>
      </c>
      <c r="F32" s="547">
        <v>382.84500000000003</v>
      </c>
      <c r="G32" s="513">
        <v>995472</v>
      </c>
      <c r="H32" s="531" t="s">
        <v>138</v>
      </c>
      <c r="I32" s="527">
        <v>18</v>
      </c>
      <c r="J32" s="532" t="s">
        <v>138</v>
      </c>
      <c r="K32" s="533"/>
      <c r="L32" s="534">
        <f t="shared" si="4"/>
        <v>1.8000000000000002E-3</v>
      </c>
      <c r="M32" s="535" t="str">
        <f t="shared" si="5"/>
        <v>0.01</v>
      </c>
      <c r="AA32" s="487"/>
      <c r="AB32" s="487"/>
      <c r="AC32" s="487"/>
      <c r="AD32" s="487"/>
      <c r="AE32" s="487"/>
      <c r="AF32" s="487"/>
      <c r="AG32" s="487"/>
      <c r="AH32" s="488"/>
    </row>
    <row r="33" spans="1:34" ht="42">
      <c r="A33" s="523" t="s">
        <v>143</v>
      </c>
      <c r="B33" s="486"/>
      <c r="C33" s="516" t="s">
        <v>501</v>
      </c>
      <c r="D33" s="538" t="s">
        <v>625</v>
      </c>
      <c r="E33" s="513" t="s">
        <v>535</v>
      </c>
      <c r="F33" s="547">
        <v>3973.16</v>
      </c>
      <c r="G33" s="513">
        <v>995472</v>
      </c>
      <c r="H33" s="531" t="s">
        <v>138</v>
      </c>
      <c r="I33" s="527">
        <v>18</v>
      </c>
      <c r="J33" s="532" t="s">
        <v>138</v>
      </c>
      <c r="K33" s="533"/>
      <c r="L33" s="534">
        <f t="shared" si="4"/>
        <v>1.8000000000000002E-3</v>
      </c>
      <c r="M33" s="535" t="str">
        <f t="shared" si="5"/>
        <v>0.01</v>
      </c>
      <c r="AA33" s="487"/>
      <c r="AB33" s="487"/>
      <c r="AC33" s="487"/>
      <c r="AD33" s="487"/>
      <c r="AE33" s="487"/>
      <c r="AF33" s="487"/>
      <c r="AG33" s="487"/>
      <c r="AH33" s="488"/>
    </row>
    <row r="34" spans="1:34" ht="42">
      <c r="A34" s="523" t="s">
        <v>144</v>
      </c>
      <c r="B34" s="486"/>
      <c r="C34" s="516" t="s">
        <v>728</v>
      </c>
      <c r="D34" s="538" t="s">
        <v>626</v>
      </c>
      <c r="E34" s="513" t="s">
        <v>535</v>
      </c>
      <c r="F34" s="547">
        <v>5</v>
      </c>
      <c r="G34" s="513">
        <v>995472</v>
      </c>
      <c r="H34" s="531" t="s">
        <v>138</v>
      </c>
      <c r="I34" s="527">
        <v>18</v>
      </c>
      <c r="J34" s="532" t="s">
        <v>138</v>
      </c>
      <c r="K34" s="533"/>
      <c r="L34" s="534">
        <f t="shared" si="4"/>
        <v>1.8000000000000002E-3</v>
      </c>
      <c r="M34" s="535" t="str">
        <f t="shared" si="5"/>
        <v>0.01</v>
      </c>
      <c r="AA34" s="487"/>
      <c r="AB34" s="487"/>
      <c r="AC34" s="487"/>
      <c r="AD34" s="487"/>
      <c r="AE34" s="487"/>
      <c r="AF34" s="487"/>
      <c r="AG34" s="487"/>
      <c r="AH34" s="488"/>
    </row>
    <row r="35" spans="1:34" ht="42">
      <c r="A35" s="523" t="s">
        <v>362</v>
      </c>
      <c r="B35" s="486"/>
      <c r="C35" s="516" t="s">
        <v>495</v>
      </c>
      <c r="D35" s="538" t="s">
        <v>627</v>
      </c>
      <c r="E35" s="513" t="s">
        <v>535</v>
      </c>
      <c r="F35" s="547">
        <v>3583.3530000000001</v>
      </c>
      <c r="G35" s="513">
        <v>995472</v>
      </c>
      <c r="H35" s="531" t="s">
        <v>138</v>
      </c>
      <c r="I35" s="527">
        <v>18</v>
      </c>
      <c r="J35" s="532" t="s">
        <v>138</v>
      </c>
      <c r="K35" s="533"/>
      <c r="L35" s="534">
        <f t="shared" si="4"/>
        <v>1.8000000000000002E-3</v>
      </c>
      <c r="M35" s="535" t="str">
        <f t="shared" si="5"/>
        <v>0.01</v>
      </c>
      <c r="AA35" s="487"/>
      <c r="AB35" s="487"/>
      <c r="AC35" s="487"/>
      <c r="AD35" s="487"/>
      <c r="AE35" s="487"/>
      <c r="AF35" s="487"/>
      <c r="AG35" s="487"/>
      <c r="AH35" s="488"/>
    </row>
    <row r="36" spans="1:34" ht="42">
      <c r="A36" s="523" t="s">
        <v>364</v>
      </c>
      <c r="B36" s="486"/>
      <c r="C36" s="516" t="s">
        <v>496</v>
      </c>
      <c r="D36" s="538" t="s">
        <v>628</v>
      </c>
      <c r="E36" s="513" t="s">
        <v>535</v>
      </c>
      <c r="F36" s="547">
        <v>2169.4830000000002</v>
      </c>
      <c r="G36" s="513">
        <v>995472</v>
      </c>
      <c r="H36" s="531" t="s">
        <v>138</v>
      </c>
      <c r="I36" s="527">
        <v>18</v>
      </c>
      <c r="J36" s="532" t="s">
        <v>138</v>
      </c>
      <c r="K36" s="533"/>
      <c r="L36" s="534">
        <f t="shared" si="4"/>
        <v>1.8000000000000002E-3</v>
      </c>
      <c r="M36" s="535" t="str">
        <f t="shared" si="5"/>
        <v>0.01</v>
      </c>
      <c r="AA36" s="487"/>
      <c r="AB36" s="487"/>
      <c r="AC36" s="487"/>
      <c r="AD36" s="487"/>
      <c r="AE36" s="487"/>
      <c r="AF36" s="487"/>
      <c r="AG36" s="487"/>
      <c r="AH36" s="488"/>
    </row>
    <row r="37" spans="1:34" ht="42">
      <c r="A37" s="523" t="s">
        <v>366</v>
      </c>
      <c r="B37" s="486"/>
      <c r="C37" s="516" t="s">
        <v>502</v>
      </c>
      <c r="D37" s="538" t="s">
        <v>629</v>
      </c>
      <c r="E37" s="513" t="s">
        <v>535</v>
      </c>
      <c r="F37" s="547">
        <v>99.6</v>
      </c>
      <c r="G37" s="513">
        <v>995472</v>
      </c>
      <c r="H37" s="531" t="s">
        <v>138</v>
      </c>
      <c r="I37" s="527">
        <v>18</v>
      </c>
      <c r="J37" s="532" t="s">
        <v>138</v>
      </c>
      <c r="K37" s="533"/>
      <c r="L37" s="534">
        <f t="shared" si="4"/>
        <v>1.8000000000000002E-3</v>
      </c>
      <c r="M37" s="535" t="str">
        <f t="shared" si="5"/>
        <v>0.01</v>
      </c>
      <c r="AA37" s="487"/>
      <c r="AB37" s="487"/>
      <c r="AC37" s="487"/>
      <c r="AD37" s="487"/>
      <c r="AE37" s="487"/>
      <c r="AF37" s="487"/>
      <c r="AG37" s="487"/>
      <c r="AH37" s="488"/>
    </row>
    <row r="38" spans="1:34" ht="22.5">
      <c r="A38" s="523" t="s">
        <v>368</v>
      </c>
      <c r="B38" s="486"/>
      <c r="C38" s="516" t="s">
        <v>729</v>
      </c>
      <c r="D38" s="538" t="s">
        <v>630</v>
      </c>
      <c r="E38" s="513" t="s">
        <v>535</v>
      </c>
      <c r="F38" s="547">
        <v>5</v>
      </c>
      <c r="G38" s="513">
        <v>995472</v>
      </c>
      <c r="H38" s="531" t="s">
        <v>138</v>
      </c>
      <c r="I38" s="527">
        <v>18</v>
      </c>
      <c r="J38" s="532" t="s">
        <v>138</v>
      </c>
      <c r="K38" s="533"/>
      <c r="L38" s="534">
        <f t="shared" si="4"/>
        <v>1.8000000000000002E-3</v>
      </c>
      <c r="M38" s="535" t="str">
        <f t="shared" si="5"/>
        <v>0.01</v>
      </c>
      <c r="AA38" s="487"/>
      <c r="AB38" s="487"/>
      <c r="AC38" s="487"/>
      <c r="AD38" s="487"/>
      <c r="AE38" s="487"/>
      <c r="AF38" s="487"/>
      <c r="AG38" s="487"/>
      <c r="AH38" s="488"/>
    </row>
    <row r="39" spans="1:34" ht="63">
      <c r="A39" s="523">
        <v>3.5</v>
      </c>
      <c r="B39" s="486"/>
      <c r="C39" s="516" t="s">
        <v>530</v>
      </c>
      <c r="D39" s="538" t="s">
        <v>631</v>
      </c>
      <c r="E39" s="513" t="s">
        <v>770</v>
      </c>
      <c r="F39" s="547">
        <v>248054.079</v>
      </c>
      <c r="G39" s="513">
        <v>995454</v>
      </c>
      <c r="H39" s="531" t="s">
        <v>138</v>
      </c>
      <c r="I39" s="527">
        <v>18</v>
      </c>
      <c r="J39" s="532" t="s">
        <v>138</v>
      </c>
      <c r="K39" s="533"/>
      <c r="L39" s="534">
        <f t="shared" si="4"/>
        <v>1.8000000000000002E-3</v>
      </c>
      <c r="M39" s="535" t="str">
        <f t="shared" si="5"/>
        <v>0.01</v>
      </c>
      <c r="AA39" s="487"/>
      <c r="AB39" s="487"/>
      <c r="AC39" s="487"/>
      <c r="AD39" s="487"/>
      <c r="AE39" s="487"/>
      <c r="AF39" s="487"/>
      <c r="AG39" s="487"/>
      <c r="AH39" s="488"/>
    </row>
    <row r="40" spans="1:34">
      <c r="A40" s="523">
        <v>4</v>
      </c>
      <c r="B40" s="486"/>
      <c r="C40" s="516"/>
      <c r="D40" s="596" t="s">
        <v>632</v>
      </c>
      <c r="E40" s="513"/>
      <c r="F40" s="547"/>
      <c r="G40" s="513"/>
      <c r="H40" s="527"/>
      <c r="I40" s="527"/>
      <c r="J40" s="527"/>
      <c r="K40" s="527"/>
      <c r="L40" s="534"/>
      <c r="M40" s="535"/>
      <c r="AA40" s="487"/>
      <c r="AB40" s="487"/>
      <c r="AC40" s="487"/>
      <c r="AD40" s="487"/>
      <c r="AE40" s="487"/>
      <c r="AF40" s="487"/>
      <c r="AG40" s="487"/>
      <c r="AH40" s="488"/>
    </row>
    <row r="41" spans="1:34" ht="63">
      <c r="A41" s="523">
        <v>4.0999999999999996</v>
      </c>
      <c r="B41" s="486"/>
      <c r="C41" s="516" t="s">
        <v>730</v>
      </c>
      <c r="D41" s="538" t="s">
        <v>633</v>
      </c>
      <c r="E41" s="513" t="s">
        <v>536</v>
      </c>
      <c r="F41" s="547">
        <v>83.117000000000004</v>
      </c>
      <c r="G41" s="513">
        <v>995456</v>
      </c>
      <c r="H41" s="531" t="s">
        <v>138</v>
      </c>
      <c r="I41" s="527">
        <v>18</v>
      </c>
      <c r="J41" s="532" t="s">
        <v>138</v>
      </c>
      <c r="K41" s="533"/>
      <c r="L41" s="534">
        <f t="shared" si="4"/>
        <v>1.8000000000000002E-3</v>
      </c>
      <c r="M41" s="535" t="str">
        <f t="shared" si="5"/>
        <v>0.01</v>
      </c>
      <c r="AA41" s="487"/>
      <c r="AB41" s="487"/>
      <c r="AC41" s="487"/>
      <c r="AD41" s="487"/>
      <c r="AE41" s="487"/>
      <c r="AF41" s="487"/>
      <c r="AG41" s="487"/>
      <c r="AH41" s="488"/>
    </row>
    <row r="42" spans="1:34" ht="63">
      <c r="A42" s="523">
        <v>4.2</v>
      </c>
      <c r="B42" s="486"/>
      <c r="C42" s="516" t="s">
        <v>529</v>
      </c>
      <c r="D42" s="538" t="s">
        <v>634</v>
      </c>
      <c r="E42" s="513" t="s">
        <v>536</v>
      </c>
      <c r="F42" s="547">
        <v>756.89200000000005</v>
      </c>
      <c r="G42" s="513">
        <v>995456</v>
      </c>
      <c r="H42" s="531" t="s">
        <v>138</v>
      </c>
      <c r="I42" s="527">
        <v>18</v>
      </c>
      <c r="J42" s="532" t="s">
        <v>138</v>
      </c>
      <c r="K42" s="533"/>
      <c r="L42" s="534">
        <f t="shared" si="4"/>
        <v>1.8000000000000002E-3</v>
      </c>
      <c r="M42" s="535" t="str">
        <f t="shared" si="5"/>
        <v>0.01</v>
      </c>
      <c r="AA42" s="487"/>
      <c r="AB42" s="487"/>
      <c r="AC42" s="487"/>
      <c r="AD42" s="487"/>
      <c r="AE42" s="487"/>
      <c r="AF42" s="487"/>
      <c r="AG42" s="487"/>
      <c r="AH42" s="488"/>
    </row>
    <row r="43" spans="1:34" ht="63">
      <c r="A43" s="523">
        <v>4.3</v>
      </c>
      <c r="B43" s="486"/>
      <c r="C43" s="516" t="s">
        <v>731</v>
      </c>
      <c r="D43" s="538" t="s">
        <v>635</v>
      </c>
      <c r="E43" s="513" t="s">
        <v>535</v>
      </c>
      <c r="F43" s="547">
        <v>1317.8710000000001</v>
      </c>
      <c r="G43" s="513">
        <v>995456</v>
      </c>
      <c r="H43" s="531" t="s">
        <v>138</v>
      </c>
      <c r="I43" s="527">
        <v>18</v>
      </c>
      <c r="J43" s="532" t="s">
        <v>138</v>
      </c>
      <c r="K43" s="533"/>
      <c r="L43" s="534">
        <f t="shared" si="4"/>
        <v>1.8000000000000002E-3</v>
      </c>
      <c r="M43" s="535" t="str">
        <f t="shared" si="5"/>
        <v>0.01</v>
      </c>
      <c r="AA43" s="487"/>
      <c r="AB43" s="487"/>
      <c r="AC43" s="487"/>
      <c r="AD43" s="487"/>
      <c r="AE43" s="487"/>
      <c r="AF43" s="487"/>
      <c r="AG43" s="487"/>
      <c r="AH43" s="488"/>
    </row>
    <row r="44" spans="1:34" ht="42">
      <c r="A44" s="523">
        <v>4.4000000000000004</v>
      </c>
      <c r="B44" s="486"/>
      <c r="C44" s="516">
        <v>6.15</v>
      </c>
      <c r="D44" s="538" t="s">
        <v>636</v>
      </c>
      <c r="E44" s="513" t="s">
        <v>535</v>
      </c>
      <c r="F44" s="547">
        <v>1317.8710000000001</v>
      </c>
      <c r="G44" s="513">
        <v>995454</v>
      </c>
      <c r="H44" s="531" t="s">
        <v>138</v>
      </c>
      <c r="I44" s="527">
        <v>18</v>
      </c>
      <c r="J44" s="532" t="s">
        <v>138</v>
      </c>
      <c r="K44" s="533"/>
      <c r="L44" s="534">
        <f t="shared" si="4"/>
        <v>1.8000000000000002E-3</v>
      </c>
      <c r="M44" s="535" t="str">
        <f t="shared" si="5"/>
        <v>0.01</v>
      </c>
      <c r="AA44" s="487"/>
      <c r="AB44" s="487"/>
      <c r="AC44" s="487"/>
      <c r="AD44" s="487"/>
      <c r="AE44" s="487"/>
      <c r="AF44" s="487"/>
      <c r="AG44" s="487"/>
      <c r="AH44" s="488"/>
    </row>
    <row r="45" spans="1:34">
      <c r="A45" s="523">
        <v>5</v>
      </c>
      <c r="B45" s="486"/>
      <c r="C45" s="516"/>
      <c r="D45" s="596" t="s">
        <v>637</v>
      </c>
      <c r="E45" s="513"/>
      <c r="F45" s="547"/>
      <c r="G45" s="513"/>
      <c r="H45" s="527"/>
      <c r="I45" s="527"/>
      <c r="J45" s="527"/>
      <c r="K45" s="527"/>
      <c r="L45" s="534"/>
      <c r="M45" s="535"/>
      <c r="AA45" s="487"/>
      <c r="AB45" s="487"/>
      <c r="AC45" s="487"/>
      <c r="AD45" s="487"/>
      <c r="AE45" s="487"/>
      <c r="AF45" s="487"/>
      <c r="AG45" s="487"/>
      <c r="AH45" s="488"/>
    </row>
    <row r="46" spans="1:34" ht="201.75" customHeight="1">
      <c r="A46" s="523">
        <v>5.0999999999999996</v>
      </c>
      <c r="B46" s="486"/>
      <c r="C46" s="516">
        <v>9.1609999999999996</v>
      </c>
      <c r="D46" s="577" t="s">
        <v>638</v>
      </c>
      <c r="E46" s="513" t="s">
        <v>771</v>
      </c>
      <c r="F46" s="547">
        <v>31.5</v>
      </c>
      <c r="G46" s="513">
        <v>995476</v>
      </c>
      <c r="H46" s="531" t="s">
        <v>138</v>
      </c>
      <c r="I46" s="527">
        <v>18</v>
      </c>
      <c r="J46" s="532" t="s">
        <v>138</v>
      </c>
      <c r="K46" s="533"/>
      <c r="L46" s="534">
        <f t="shared" si="4"/>
        <v>1.8000000000000002E-3</v>
      </c>
      <c r="M46" s="535" t="str">
        <f t="shared" si="5"/>
        <v>0.01</v>
      </c>
      <c r="AA46" s="487"/>
      <c r="AB46" s="487"/>
      <c r="AC46" s="487"/>
      <c r="AD46" s="487"/>
      <c r="AE46" s="487"/>
      <c r="AF46" s="487"/>
      <c r="AG46" s="487"/>
      <c r="AH46" s="488"/>
    </row>
    <row r="47" spans="1:34" ht="200.25" customHeight="1">
      <c r="A47" s="523">
        <v>5.2</v>
      </c>
      <c r="B47" s="486"/>
      <c r="C47" s="516">
        <v>9.1620000000000008</v>
      </c>
      <c r="D47" s="577" t="s">
        <v>639</v>
      </c>
      <c r="E47" s="513" t="s">
        <v>535</v>
      </c>
      <c r="F47" s="547">
        <v>18</v>
      </c>
      <c r="G47" s="513">
        <v>995476</v>
      </c>
      <c r="H47" s="531" t="s">
        <v>138</v>
      </c>
      <c r="I47" s="527">
        <v>18</v>
      </c>
      <c r="J47" s="532" t="s">
        <v>138</v>
      </c>
      <c r="K47" s="533"/>
      <c r="L47" s="534">
        <f t="shared" si="4"/>
        <v>1.8000000000000002E-3</v>
      </c>
      <c r="M47" s="535" t="str">
        <f t="shared" si="5"/>
        <v>0.01</v>
      </c>
      <c r="AA47" s="487"/>
      <c r="AB47" s="487"/>
      <c r="AC47" s="487"/>
      <c r="AD47" s="487"/>
      <c r="AE47" s="487"/>
      <c r="AF47" s="487"/>
      <c r="AG47" s="487"/>
      <c r="AH47" s="488"/>
    </row>
    <row r="48" spans="1:34" ht="74.25" customHeight="1">
      <c r="A48" s="523">
        <v>5.3</v>
      </c>
      <c r="B48" s="486"/>
      <c r="C48" s="516">
        <v>9.1649999999999991</v>
      </c>
      <c r="D48" s="578" t="s">
        <v>640</v>
      </c>
      <c r="E48" s="513" t="s">
        <v>509</v>
      </c>
      <c r="F48" s="547">
        <v>5</v>
      </c>
      <c r="G48" s="513">
        <v>995476</v>
      </c>
      <c r="H48" s="531" t="s">
        <v>138</v>
      </c>
      <c r="I48" s="527">
        <v>18</v>
      </c>
      <c r="J48" s="532" t="s">
        <v>138</v>
      </c>
      <c r="K48" s="533"/>
      <c r="L48" s="534">
        <f t="shared" si="4"/>
        <v>1.8000000000000002E-3</v>
      </c>
      <c r="M48" s="535" t="str">
        <f t="shared" si="5"/>
        <v>0.01</v>
      </c>
      <c r="AA48" s="487"/>
      <c r="AB48" s="487"/>
      <c r="AC48" s="487"/>
      <c r="AD48" s="487"/>
      <c r="AE48" s="487"/>
      <c r="AF48" s="487"/>
      <c r="AG48" s="487"/>
      <c r="AH48" s="488"/>
    </row>
    <row r="49" spans="1:34" ht="69" customHeight="1">
      <c r="A49" s="523">
        <v>5.4</v>
      </c>
      <c r="B49" s="486"/>
      <c r="C49" s="516">
        <v>9.1389999999999993</v>
      </c>
      <c r="D49" s="578" t="s">
        <v>641</v>
      </c>
      <c r="E49" s="513" t="s">
        <v>498</v>
      </c>
      <c r="F49" s="547">
        <v>5</v>
      </c>
      <c r="G49" s="513">
        <v>995478</v>
      </c>
      <c r="H49" s="531" t="s">
        <v>138</v>
      </c>
      <c r="I49" s="527">
        <v>18</v>
      </c>
      <c r="J49" s="532" t="s">
        <v>138</v>
      </c>
      <c r="K49" s="533"/>
      <c r="L49" s="534">
        <f t="shared" si="4"/>
        <v>1.8000000000000002E-3</v>
      </c>
      <c r="M49" s="535" t="str">
        <f t="shared" si="5"/>
        <v>0.01</v>
      </c>
      <c r="AA49" s="487"/>
      <c r="AB49" s="487"/>
      <c r="AC49" s="487"/>
      <c r="AD49" s="487"/>
      <c r="AE49" s="487"/>
      <c r="AF49" s="487"/>
      <c r="AG49" s="487"/>
      <c r="AH49" s="488"/>
    </row>
    <row r="50" spans="1:34" ht="42">
      <c r="A50" s="523">
        <v>5.5</v>
      </c>
      <c r="B50" s="486"/>
      <c r="C50" s="516" t="s">
        <v>732</v>
      </c>
      <c r="D50" s="578" t="s">
        <v>642</v>
      </c>
      <c r="E50" s="513" t="s">
        <v>498</v>
      </c>
      <c r="F50" s="547">
        <v>30</v>
      </c>
      <c r="G50" s="513">
        <v>995478</v>
      </c>
      <c r="H50" s="531" t="s">
        <v>138</v>
      </c>
      <c r="I50" s="527">
        <v>18</v>
      </c>
      <c r="J50" s="532" t="s">
        <v>138</v>
      </c>
      <c r="K50" s="533"/>
      <c r="L50" s="534">
        <f t="shared" si="4"/>
        <v>1.8000000000000002E-3</v>
      </c>
      <c r="M50" s="535" t="str">
        <f t="shared" si="5"/>
        <v>0.01</v>
      </c>
      <c r="AA50" s="487"/>
      <c r="AB50" s="487"/>
      <c r="AC50" s="487"/>
      <c r="AD50" s="487"/>
      <c r="AE50" s="487"/>
      <c r="AF50" s="487"/>
      <c r="AG50" s="487"/>
      <c r="AH50" s="488"/>
    </row>
    <row r="51" spans="1:34" ht="84">
      <c r="A51" s="523">
        <v>5.6</v>
      </c>
      <c r="B51" s="486"/>
      <c r="C51" s="516">
        <v>21.18</v>
      </c>
      <c r="D51" s="578" t="s">
        <v>643</v>
      </c>
      <c r="E51" s="513" t="s">
        <v>535</v>
      </c>
      <c r="F51" s="547">
        <v>7.2</v>
      </c>
      <c r="G51" s="513">
        <v>995478</v>
      </c>
      <c r="H51" s="531" t="s">
        <v>138</v>
      </c>
      <c r="I51" s="527">
        <v>18</v>
      </c>
      <c r="J51" s="532" t="s">
        <v>138</v>
      </c>
      <c r="K51" s="533"/>
      <c r="L51" s="534">
        <f t="shared" si="4"/>
        <v>1.8000000000000002E-3</v>
      </c>
      <c r="M51" s="535" t="str">
        <f t="shared" si="5"/>
        <v>0.01</v>
      </c>
      <c r="AA51" s="487"/>
      <c r="AB51" s="487"/>
      <c r="AC51" s="487"/>
      <c r="AD51" s="487"/>
      <c r="AE51" s="487"/>
      <c r="AF51" s="487"/>
      <c r="AG51" s="487"/>
      <c r="AH51" s="488"/>
    </row>
    <row r="52" spans="1:34" ht="296.25" customHeight="1">
      <c r="A52" s="523">
        <v>5.7</v>
      </c>
      <c r="B52" s="486"/>
      <c r="C52" s="516" t="s">
        <v>733</v>
      </c>
      <c r="D52" s="578" t="s">
        <v>952</v>
      </c>
      <c r="E52" s="513" t="s">
        <v>535</v>
      </c>
      <c r="F52" s="547">
        <v>101.4</v>
      </c>
      <c r="G52" s="513">
        <v>995478</v>
      </c>
      <c r="H52" s="531" t="s">
        <v>138</v>
      </c>
      <c r="I52" s="527">
        <v>18</v>
      </c>
      <c r="J52" s="532" t="s">
        <v>138</v>
      </c>
      <c r="K52" s="533"/>
      <c r="L52" s="534">
        <f t="shared" si="4"/>
        <v>1.8000000000000002E-3</v>
      </c>
      <c r="M52" s="535" t="str">
        <f t="shared" si="5"/>
        <v>0.01</v>
      </c>
      <c r="AA52" s="487"/>
      <c r="AB52" s="487"/>
      <c r="AC52" s="487"/>
      <c r="AD52" s="487"/>
      <c r="AE52" s="487"/>
      <c r="AF52" s="487"/>
      <c r="AG52" s="487"/>
      <c r="AH52" s="488"/>
    </row>
    <row r="53" spans="1:34" ht="357">
      <c r="A53" s="523">
        <v>5.8</v>
      </c>
      <c r="B53" s="486"/>
      <c r="C53" s="516" t="s">
        <v>734</v>
      </c>
      <c r="D53" s="578" t="s">
        <v>644</v>
      </c>
      <c r="E53" s="513" t="s">
        <v>772</v>
      </c>
      <c r="F53" s="547">
        <v>287.05</v>
      </c>
      <c r="G53" s="513">
        <v>995476</v>
      </c>
      <c r="H53" s="531" t="s">
        <v>138</v>
      </c>
      <c r="I53" s="527">
        <v>18</v>
      </c>
      <c r="J53" s="532" t="s">
        <v>138</v>
      </c>
      <c r="K53" s="533"/>
      <c r="L53" s="534">
        <f t="shared" si="4"/>
        <v>1.8000000000000002E-3</v>
      </c>
      <c r="M53" s="535" t="str">
        <f t="shared" si="5"/>
        <v>0.01</v>
      </c>
      <c r="AA53" s="487"/>
      <c r="AB53" s="487"/>
      <c r="AC53" s="487"/>
      <c r="AD53" s="487"/>
      <c r="AE53" s="487"/>
      <c r="AF53" s="487"/>
      <c r="AG53" s="487"/>
      <c r="AH53" s="488"/>
    </row>
    <row r="54" spans="1:34" ht="63">
      <c r="A54" s="523">
        <v>5.9</v>
      </c>
      <c r="B54" s="486"/>
      <c r="C54" s="516" t="s">
        <v>735</v>
      </c>
      <c r="D54" s="578" t="s">
        <v>645</v>
      </c>
      <c r="E54" s="513" t="s">
        <v>536</v>
      </c>
      <c r="F54" s="547">
        <v>0.27</v>
      </c>
      <c r="G54" s="513">
        <v>995478</v>
      </c>
      <c r="H54" s="531" t="s">
        <v>138</v>
      </c>
      <c r="I54" s="527">
        <v>18</v>
      </c>
      <c r="J54" s="532" t="s">
        <v>138</v>
      </c>
      <c r="K54" s="533"/>
      <c r="L54" s="534">
        <f t="shared" si="4"/>
        <v>1.8000000000000002E-3</v>
      </c>
      <c r="M54" s="535" t="str">
        <f t="shared" si="5"/>
        <v>0.01</v>
      </c>
      <c r="AA54" s="487"/>
      <c r="AB54" s="487"/>
      <c r="AC54" s="487"/>
      <c r="AD54" s="487"/>
      <c r="AE54" s="487"/>
      <c r="AF54" s="487"/>
      <c r="AG54" s="487"/>
      <c r="AH54" s="488"/>
    </row>
    <row r="55" spans="1:34" ht="84">
      <c r="A55" s="523">
        <v>5.0999999999999996</v>
      </c>
      <c r="B55" s="486"/>
      <c r="C55" s="516" t="s">
        <v>736</v>
      </c>
      <c r="D55" s="578" t="s">
        <v>646</v>
      </c>
      <c r="E55" s="513" t="s">
        <v>535</v>
      </c>
      <c r="F55" s="547">
        <v>168.96</v>
      </c>
      <c r="G55" s="513">
        <v>995478</v>
      </c>
      <c r="H55" s="531" t="s">
        <v>138</v>
      </c>
      <c r="I55" s="527">
        <v>18</v>
      </c>
      <c r="J55" s="532" t="s">
        <v>138</v>
      </c>
      <c r="K55" s="533"/>
      <c r="L55" s="534">
        <f t="shared" si="4"/>
        <v>1.8000000000000002E-3</v>
      </c>
      <c r="M55" s="535" t="str">
        <f t="shared" si="5"/>
        <v>0.01</v>
      </c>
      <c r="AA55" s="487"/>
      <c r="AB55" s="487"/>
      <c r="AC55" s="487"/>
      <c r="AD55" s="487"/>
      <c r="AE55" s="487"/>
      <c r="AF55" s="487"/>
      <c r="AG55" s="487"/>
      <c r="AH55" s="488"/>
    </row>
    <row r="56" spans="1:34" ht="84">
      <c r="A56" s="523">
        <v>5.1100000000000003</v>
      </c>
      <c r="B56" s="486"/>
      <c r="C56" s="516">
        <v>9.1270000000000007</v>
      </c>
      <c r="D56" s="578" t="s">
        <v>647</v>
      </c>
      <c r="E56" s="513" t="s">
        <v>535</v>
      </c>
      <c r="F56" s="547">
        <v>337.92</v>
      </c>
      <c r="G56" s="513">
        <v>995478</v>
      </c>
      <c r="H56" s="531" t="s">
        <v>138</v>
      </c>
      <c r="I56" s="527">
        <v>18</v>
      </c>
      <c r="J56" s="532" t="s">
        <v>138</v>
      </c>
      <c r="K56" s="533"/>
      <c r="L56" s="534">
        <f t="shared" si="4"/>
        <v>1.8000000000000002E-3</v>
      </c>
      <c r="M56" s="535" t="str">
        <f t="shared" si="5"/>
        <v>0.01</v>
      </c>
      <c r="AA56" s="487"/>
      <c r="AB56" s="487"/>
      <c r="AC56" s="487"/>
      <c r="AD56" s="487"/>
      <c r="AE56" s="487"/>
      <c r="AF56" s="487"/>
      <c r="AG56" s="487"/>
      <c r="AH56" s="488"/>
    </row>
    <row r="57" spans="1:34" ht="42">
      <c r="A57" s="523">
        <v>5.12</v>
      </c>
      <c r="B57" s="486"/>
      <c r="C57" s="516" t="s">
        <v>737</v>
      </c>
      <c r="D57" s="578" t="s">
        <v>648</v>
      </c>
      <c r="E57" s="513" t="s">
        <v>535</v>
      </c>
      <c r="F57" s="547">
        <v>168.96</v>
      </c>
      <c r="G57" s="513">
        <v>995478</v>
      </c>
      <c r="H57" s="531" t="s">
        <v>138</v>
      </c>
      <c r="I57" s="527">
        <v>18</v>
      </c>
      <c r="J57" s="532" t="s">
        <v>138</v>
      </c>
      <c r="K57" s="533"/>
      <c r="L57" s="534">
        <f t="shared" si="4"/>
        <v>1.8000000000000002E-3</v>
      </c>
      <c r="M57" s="535" t="str">
        <f t="shared" si="5"/>
        <v>0.01</v>
      </c>
      <c r="AA57" s="487"/>
      <c r="AB57" s="487"/>
      <c r="AC57" s="487"/>
      <c r="AD57" s="487"/>
      <c r="AE57" s="487"/>
      <c r="AF57" s="487"/>
      <c r="AG57" s="487"/>
      <c r="AH57" s="488"/>
    </row>
    <row r="58" spans="1:34" ht="42">
      <c r="A58" s="523">
        <v>5.13</v>
      </c>
      <c r="B58" s="486"/>
      <c r="C58" s="516">
        <v>9.23</v>
      </c>
      <c r="D58" s="578" t="s">
        <v>649</v>
      </c>
      <c r="E58" s="513" t="s">
        <v>535</v>
      </c>
      <c r="F58" s="547">
        <v>168.96</v>
      </c>
      <c r="G58" s="513">
        <v>995478</v>
      </c>
      <c r="H58" s="531" t="s">
        <v>138</v>
      </c>
      <c r="I58" s="527">
        <v>18</v>
      </c>
      <c r="J58" s="532" t="s">
        <v>138</v>
      </c>
      <c r="K58" s="533"/>
      <c r="L58" s="534">
        <f t="shared" si="4"/>
        <v>1.8000000000000002E-3</v>
      </c>
      <c r="M58" s="535" t="str">
        <f t="shared" si="5"/>
        <v>0.01</v>
      </c>
      <c r="AA58" s="487"/>
      <c r="AB58" s="487"/>
      <c r="AC58" s="487"/>
      <c r="AD58" s="487"/>
      <c r="AE58" s="487"/>
      <c r="AF58" s="487"/>
      <c r="AG58" s="487"/>
      <c r="AH58" s="488"/>
    </row>
    <row r="59" spans="1:34" ht="22.5">
      <c r="A59" s="523">
        <v>5.14</v>
      </c>
      <c r="B59" s="486"/>
      <c r="C59" s="516">
        <v>9.26</v>
      </c>
      <c r="D59" s="578" t="s">
        <v>650</v>
      </c>
      <c r="E59" s="513" t="s">
        <v>535</v>
      </c>
      <c r="F59" s="547">
        <v>168.96</v>
      </c>
      <c r="G59" s="513">
        <v>995478</v>
      </c>
      <c r="H59" s="531" t="s">
        <v>138</v>
      </c>
      <c r="I59" s="527">
        <v>18</v>
      </c>
      <c r="J59" s="532" t="s">
        <v>138</v>
      </c>
      <c r="K59" s="533"/>
      <c r="L59" s="534">
        <f t="shared" si="4"/>
        <v>1.8000000000000002E-3</v>
      </c>
      <c r="M59" s="535" t="str">
        <f t="shared" si="5"/>
        <v>0.01</v>
      </c>
      <c r="AA59" s="487"/>
      <c r="AB59" s="487"/>
      <c r="AC59" s="487"/>
      <c r="AD59" s="487"/>
      <c r="AE59" s="487"/>
      <c r="AF59" s="487"/>
      <c r="AG59" s="487"/>
      <c r="AH59" s="488"/>
    </row>
    <row r="60" spans="1:34" ht="42">
      <c r="A60" s="523">
        <v>5.15</v>
      </c>
      <c r="B60" s="486"/>
      <c r="C60" s="516" t="s">
        <v>738</v>
      </c>
      <c r="D60" s="578" t="s">
        <v>651</v>
      </c>
      <c r="E60" s="513" t="s">
        <v>552</v>
      </c>
      <c r="F60" s="547">
        <v>30</v>
      </c>
      <c r="G60" s="513">
        <v>995478</v>
      </c>
      <c r="H60" s="531" t="s">
        <v>138</v>
      </c>
      <c r="I60" s="527">
        <v>18</v>
      </c>
      <c r="J60" s="532" t="s">
        <v>138</v>
      </c>
      <c r="K60" s="533"/>
      <c r="L60" s="534">
        <f t="shared" si="4"/>
        <v>1.8000000000000002E-3</v>
      </c>
      <c r="M60" s="535" t="str">
        <f t="shared" si="5"/>
        <v>0.01</v>
      </c>
      <c r="AA60" s="487"/>
      <c r="AB60" s="487"/>
      <c r="AC60" s="487"/>
      <c r="AD60" s="487"/>
      <c r="AE60" s="487"/>
      <c r="AF60" s="487"/>
      <c r="AG60" s="487"/>
      <c r="AH60" s="488"/>
    </row>
    <row r="61" spans="1:34" ht="84">
      <c r="A61" s="523">
        <v>5.16</v>
      </c>
      <c r="B61" s="486"/>
      <c r="C61" s="516">
        <v>10.3</v>
      </c>
      <c r="D61" s="578" t="s">
        <v>652</v>
      </c>
      <c r="E61" s="513" t="s">
        <v>535</v>
      </c>
      <c r="F61" s="547">
        <v>9.4499999999999993</v>
      </c>
      <c r="G61" s="513">
        <v>995442</v>
      </c>
      <c r="H61" s="531" t="s">
        <v>138</v>
      </c>
      <c r="I61" s="527">
        <v>18</v>
      </c>
      <c r="J61" s="532" t="s">
        <v>138</v>
      </c>
      <c r="K61" s="533"/>
      <c r="L61" s="534">
        <f t="shared" si="4"/>
        <v>1.8000000000000002E-3</v>
      </c>
      <c r="M61" s="535" t="str">
        <f t="shared" si="5"/>
        <v>0.01</v>
      </c>
      <c r="AA61" s="487"/>
      <c r="AB61" s="487"/>
      <c r="AC61" s="487"/>
      <c r="AD61" s="487"/>
      <c r="AE61" s="487"/>
      <c r="AF61" s="487"/>
      <c r="AG61" s="487"/>
      <c r="AH61" s="488"/>
    </row>
    <row r="62" spans="1:34">
      <c r="A62" s="523">
        <v>6</v>
      </c>
      <c r="B62" s="486"/>
      <c r="C62" s="516"/>
      <c r="D62" s="596" t="s">
        <v>653</v>
      </c>
      <c r="E62" s="513"/>
      <c r="F62" s="547"/>
      <c r="G62" s="513"/>
      <c r="H62" s="527"/>
      <c r="I62" s="527"/>
      <c r="J62" s="527"/>
      <c r="K62" s="527"/>
      <c r="L62" s="534"/>
      <c r="M62" s="535"/>
      <c r="AA62" s="487"/>
      <c r="AB62" s="487"/>
      <c r="AC62" s="487"/>
      <c r="AD62" s="487"/>
      <c r="AE62" s="487"/>
      <c r="AF62" s="487"/>
      <c r="AG62" s="487"/>
      <c r="AH62" s="488"/>
    </row>
    <row r="63" spans="1:34" ht="147">
      <c r="A63" s="523">
        <v>6.1</v>
      </c>
      <c r="B63" s="486"/>
      <c r="C63" s="516">
        <v>10.28</v>
      </c>
      <c r="D63" s="579" t="s">
        <v>953</v>
      </c>
      <c r="E63" s="513" t="s">
        <v>773</v>
      </c>
      <c r="F63" s="547">
        <v>1503.0119999999999</v>
      </c>
      <c r="G63" s="513">
        <v>995477</v>
      </c>
      <c r="H63" s="531" t="s">
        <v>138</v>
      </c>
      <c r="I63" s="527">
        <v>18</v>
      </c>
      <c r="J63" s="532" t="s">
        <v>138</v>
      </c>
      <c r="K63" s="533"/>
      <c r="L63" s="534">
        <f t="shared" si="4"/>
        <v>1.8000000000000002E-3</v>
      </c>
      <c r="M63" s="535" t="str">
        <f t="shared" si="5"/>
        <v>0.01</v>
      </c>
      <c r="AA63" s="487"/>
      <c r="AB63" s="487"/>
      <c r="AC63" s="487"/>
      <c r="AD63" s="487"/>
      <c r="AE63" s="487"/>
      <c r="AF63" s="487"/>
      <c r="AG63" s="487"/>
      <c r="AH63" s="488"/>
    </row>
    <row r="64" spans="1:34" s="546" customFormat="1" ht="179.25" customHeight="1">
      <c r="A64" s="523">
        <v>6.2</v>
      </c>
      <c r="B64" s="486"/>
      <c r="C64" s="516" t="s">
        <v>739</v>
      </c>
      <c r="D64" s="578" t="s">
        <v>954</v>
      </c>
      <c r="E64" s="513" t="s">
        <v>552</v>
      </c>
      <c r="F64" s="547">
        <v>354.5</v>
      </c>
      <c r="G64" s="513">
        <v>995455</v>
      </c>
      <c r="H64" s="531" t="s">
        <v>138</v>
      </c>
      <c r="I64" s="527">
        <v>18</v>
      </c>
      <c r="J64" s="532" t="s">
        <v>138</v>
      </c>
      <c r="K64" s="533"/>
      <c r="L64" s="534">
        <f t="shared" si="4"/>
        <v>1.8000000000000002E-3</v>
      </c>
      <c r="M64" s="535" t="str">
        <f t="shared" si="5"/>
        <v>0.01</v>
      </c>
      <c r="N64" s="545"/>
      <c r="O64" s="545"/>
      <c r="P64" s="545"/>
      <c r="Q64" s="545"/>
      <c r="R64" s="545"/>
      <c r="S64" s="545"/>
      <c r="T64" s="545"/>
      <c r="U64" s="545"/>
      <c r="V64" s="545"/>
      <c r="W64" s="545"/>
      <c r="X64" s="545"/>
      <c r="Y64" s="545"/>
      <c r="AA64" s="487"/>
      <c r="AB64" s="487"/>
      <c r="AC64" s="487"/>
      <c r="AD64" s="487"/>
      <c r="AE64" s="487"/>
      <c r="AF64" s="487"/>
      <c r="AG64" s="487"/>
      <c r="AH64" s="488"/>
    </row>
    <row r="65" spans="1:34" s="546" customFormat="1" ht="40.5" customHeight="1">
      <c r="A65" s="523">
        <v>7</v>
      </c>
      <c r="B65" s="486"/>
      <c r="C65" s="516"/>
      <c r="D65" s="596" t="s">
        <v>654</v>
      </c>
      <c r="E65" s="513"/>
      <c r="F65" s="547"/>
      <c r="G65" s="513"/>
      <c r="H65" s="527"/>
      <c r="I65" s="527"/>
      <c r="J65" s="527"/>
      <c r="K65" s="527"/>
      <c r="L65" s="534"/>
      <c r="M65" s="535"/>
      <c r="N65" s="545"/>
      <c r="O65" s="545"/>
      <c r="P65" s="545"/>
      <c r="Q65" s="545"/>
      <c r="R65" s="545"/>
      <c r="S65" s="545"/>
      <c r="T65" s="545"/>
      <c r="U65" s="545"/>
      <c r="V65" s="545"/>
      <c r="W65" s="545"/>
      <c r="X65" s="545"/>
      <c r="Y65" s="545"/>
      <c r="AA65" s="487"/>
      <c r="AB65" s="487"/>
      <c r="AC65" s="487"/>
      <c r="AD65" s="487"/>
      <c r="AE65" s="487"/>
      <c r="AF65" s="487"/>
      <c r="AG65" s="487"/>
      <c r="AH65" s="488"/>
    </row>
    <row r="66" spans="1:34" ht="189">
      <c r="A66" s="523">
        <v>7.1</v>
      </c>
      <c r="B66" s="486"/>
      <c r="C66" s="516" t="s">
        <v>740</v>
      </c>
      <c r="D66" s="579" t="s">
        <v>955</v>
      </c>
      <c r="E66" s="513" t="s">
        <v>539</v>
      </c>
      <c r="F66" s="547">
        <v>1167.0930000000001</v>
      </c>
      <c r="G66" s="513">
        <v>995474</v>
      </c>
      <c r="H66" s="531" t="s">
        <v>138</v>
      </c>
      <c r="I66" s="527">
        <v>18</v>
      </c>
      <c r="J66" s="532" t="s">
        <v>138</v>
      </c>
      <c r="K66" s="533"/>
      <c r="L66" s="534">
        <f t="shared" si="4"/>
        <v>1.8000000000000002E-3</v>
      </c>
      <c r="M66" s="535" t="str">
        <f t="shared" si="5"/>
        <v>0.01</v>
      </c>
      <c r="AA66" s="487"/>
      <c r="AB66" s="487"/>
      <c r="AC66" s="487"/>
      <c r="AD66" s="487"/>
      <c r="AE66" s="487"/>
      <c r="AF66" s="487"/>
      <c r="AG66" s="487"/>
      <c r="AH66" s="488"/>
    </row>
    <row r="67" spans="1:34">
      <c r="A67" s="523"/>
      <c r="B67" s="486"/>
      <c r="C67" s="516"/>
      <c r="D67" s="579" t="s">
        <v>655</v>
      </c>
      <c r="E67" s="513"/>
      <c r="F67" s="547"/>
      <c r="G67" s="513"/>
      <c r="H67" s="527"/>
      <c r="I67" s="527"/>
      <c r="J67" s="527"/>
      <c r="K67" s="527"/>
      <c r="L67" s="534"/>
      <c r="M67" s="535"/>
      <c r="AA67" s="487"/>
      <c r="AB67" s="487"/>
      <c r="AC67" s="487"/>
      <c r="AD67" s="487"/>
      <c r="AE67" s="487"/>
      <c r="AF67" s="487"/>
      <c r="AG67" s="487"/>
      <c r="AH67" s="488"/>
    </row>
    <row r="68" spans="1:34" ht="126">
      <c r="A68" s="523">
        <v>7.2</v>
      </c>
      <c r="B68" s="486"/>
      <c r="C68" s="516" t="s">
        <v>532</v>
      </c>
      <c r="D68" s="579" t="s">
        <v>656</v>
      </c>
      <c r="E68" s="513" t="s">
        <v>539</v>
      </c>
      <c r="F68" s="547">
        <v>116.709</v>
      </c>
      <c r="G68" s="513">
        <v>995474</v>
      </c>
      <c r="H68" s="531" t="s">
        <v>138</v>
      </c>
      <c r="I68" s="527">
        <v>18</v>
      </c>
      <c r="J68" s="532" t="s">
        <v>138</v>
      </c>
      <c r="K68" s="533"/>
      <c r="L68" s="534">
        <f t="shared" si="4"/>
        <v>1.8000000000000002E-3</v>
      </c>
      <c r="M68" s="535" t="str">
        <f t="shared" si="5"/>
        <v>0.01</v>
      </c>
      <c r="AA68" s="487"/>
      <c r="AB68" s="487"/>
      <c r="AC68" s="487"/>
      <c r="AD68" s="487"/>
      <c r="AE68" s="487"/>
      <c r="AF68" s="487"/>
      <c r="AG68" s="487"/>
      <c r="AH68" s="488"/>
    </row>
    <row r="69" spans="1:34" ht="84">
      <c r="A69" s="523">
        <v>7.3</v>
      </c>
      <c r="B69" s="486"/>
      <c r="C69" s="516">
        <v>11.37</v>
      </c>
      <c r="D69" s="580" t="s">
        <v>657</v>
      </c>
      <c r="E69" s="513" t="s">
        <v>539</v>
      </c>
      <c r="F69" s="547">
        <v>347.262</v>
      </c>
      <c r="G69" s="513">
        <v>995474</v>
      </c>
      <c r="H69" s="531" t="s">
        <v>138</v>
      </c>
      <c r="I69" s="527">
        <v>18</v>
      </c>
      <c r="J69" s="532" t="s">
        <v>138</v>
      </c>
      <c r="K69" s="533"/>
      <c r="L69" s="534">
        <f t="shared" si="4"/>
        <v>1.8000000000000002E-3</v>
      </c>
      <c r="M69" s="535" t="str">
        <f t="shared" si="5"/>
        <v>0.01</v>
      </c>
      <c r="AA69" s="487"/>
      <c r="AB69" s="487"/>
      <c r="AC69" s="487"/>
      <c r="AD69" s="487"/>
      <c r="AE69" s="487"/>
      <c r="AF69" s="487"/>
      <c r="AG69" s="487"/>
      <c r="AH69" s="488"/>
    </row>
    <row r="70" spans="1:34" ht="105">
      <c r="A70" s="523">
        <v>7.4</v>
      </c>
      <c r="B70" s="486"/>
      <c r="C70" s="516">
        <v>8.31</v>
      </c>
      <c r="D70" s="579" t="s">
        <v>658</v>
      </c>
      <c r="E70" s="513" t="s">
        <v>535</v>
      </c>
      <c r="F70" s="547">
        <v>1096.8589999999999</v>
      </c>
      <c r="G70" s="513">
        <v>995474</v>
      </c>
      <c r="H70" s="531" t="s">
        <v>138</v>
      </c>
      <c r="I70" s="527">
        <v>18</v>
      </c>
      <c r="J70" s="532" t="s">
        <v>138</v>
      </c>
      <c r="K70" s="533"/>
      <c r="L70" s="534">
        <f t="shared" si="4"/>
        <v>1.8000000000000002E-3</v>
      </c>
      <c r="M70" s="535" t="str">
        <f t="shared" si="5"/>
        <v>0.01</v>
      </c>
      <c r="AA70" s="487"/>
      <c r="AB70" s="487"/>
      <c r="AC70" s="487"/>
      <c r="AD70" s="487"/>
      <c r="AE70" s="487"/>
      <c r="AF70" s="487"/>
      <c r="AG70" s="487"/>
      <c r="AH70" s="488"/>
    </row>
    <row r="71" spans="1:34" ht="126">
      <c r="A71" s="523">
        <v>7.5</v>
      </c>
      <c r="B71" s="486"/>
      <c r="C71" s="516" t="s">
        <v>741</v>
      </c>
      <c r="D71" s="538" t="s">
        <v>659</v>
      </c>
      <c r="E71" s="513" t="s">
        <v>539</v>
      </c>
      <c r="F71" s="547">
        <v>27.366</v>
      </c>
      <c r="G71" s="513">
        <v>995474</v>
      </c>
      <c r="H71" s="531" t="s">
        <v>138</v>
      </c>
      <c r="I71" s="527">
        <v>18</v>
      </c>
      <c r="J71" s="532" t="s">
        <v>138</v>
      </c>
      <c r="K71" s="533"/>
      <c r="L71" s="534">
        <f t="shared" si="4"/>
        <v>1.8000000000000002E-3</v>
      </c>
      <c r="M71" s="535" t="str">
        <f t="shared" si="5"/>
        <v>0.01</v>
      </c>
      <c r="AA71" s="487"/>
      <c r="AB71" s="487"/>
      <c r="AC71" s="487"/>
      <c r="AD71" s="487"/>
      <c r="AE71" s="487"/>
      <c r="AF71" s="487"/>
      <c r="AG71" s="487"/>
      <c r="AH71" s="488"/>
    </row>
    <row r="72" spans="1:34" ht="63">
      <c r="A72" s="523">
        <v>7.6</v>
      </c>
      <c r="B72" s="486"/>
      <c r="C72" s="516" t="s">
        <v>558</v>
      </c>
      <c r="D72" s="538" t="s">
        <v>956</v>
      </c>
      <c r="E72" s="513" t="s">
        <v>552</v>
      </c>
      <c r="F72" s="547">
        <v>48.61</v>
      </c>
      <c r="G72" s="513">
        <v>995474</v>
      </c>
      <c r="H72" s="531" t="s">
        <v>138</v>
      </c>
      <c r="I72" s="527">
        <v>18</v>
      </c>
      <c r="J72" s="532" t="s">
        <v>138</v>
      </c>
      <c r="K72" s="533"/>
      <c r="L72" s="534">
        <f t="shared" si="4"/>
        <v>1.8000000000000002E-3</v>
      </c>
      <c r="M72" s="535" t="str">
        <f t="shared" si="5"/>
        <v>0.01</v>
      </c>
      <c r="AA72" s="487"/>
      <c r="AB72" s="487"/>
      <c r="AC72" s="487"/>
      <c r="AD72" s="487"/>
      <c r="AE72" s="487"/>
      <c r="AF72" s="487"/>
      <c r="AG72" s="487"/>
      <c r="AH72" s="488"/>
    </row>
    <row r="73" spans="1:34" ht="63">
      <c r="A73" s="523">
        <v>7.7</v>
      </c>
      <c r="B73" s="486"/>
      <c r="C73" s="516">
        <v>8.5</v>
      </c>
      <c r="D73" s="538" t="s">
        <v>660</v>
      </c>
      <c r="E73" s="513" t="s">
        <v>575</v>
      </c>
      <c r="F73" s="547">
        <v>45</v>
      </c>
      <c r="G73" s="513">
        <v>995474</v>
      </c>
      <c r="H73" s="531" t="s">
        <v>138</v>
      </c>
      <c r="I73" s="527">
        <v>18</v>
      </c>
      <c r="J73" s="532" t="s">
        <v>138</v>
      </c>
      <c r="K73" s="533"/>
      <c r="L73" s="534">
        <f t="shared" si="4"/>
        <v>1.8000000000000002E-3</v>
      </c>
      <c r="M73" s="535" t="str">
        <f t="shared" si="5"/>
        <v>0.01</v>
      </c>
      <c r="AA73" s="487"/>
      <c r="AB73" s="487"/>
      <c r="AC73" s="487"/>
      <c r="AD73" s="487"/>
      <c r="AE73" s="487"/>
      <c r="AF73" s="487"/>
      <c r="AG73" s="487"/>
      <c r="AH73" s="488"/>
    </row>
    <row r="74" spans="1:34" ht="147">
      <c r="A74" s="523">
        <f>7.8</f>
        <v>7.8</v>
      </c>
      <c r="B74" s="486"/>
      <c r="C74" s="516" t="s">
        <v>533</v>
      </c>
      <c r="D74" s="538" t="s">
        <v>661</v>
      </c>
      <c r="E74" s="513" t="s">
        <v>535</v>
      </c>
      <c r="F74" s="547">
        <v>1253.441</v>
      </c>
      <c r="G74" s="513">
        <v>995474</v>
      </c>
      <c r="H74" s="531" t="s">
        <v>138</v>
      </c>
      <c r="I74" s="527">
        <v>18</v>
      </c>
      <c r="J74" s="532" t="s">
        <v>138</v>
      </c>
      <c r="K74" s="533"/>
      <c r="L74" s="534">
        <f t="shared" si="4"/>
        <v>1.8000000000000002E-3</v>
      </c>
      <c r="M74" s="535" t="str">
        <f t="shared" si="5"/>
        <v>0.01</v>
      </c>
      <c r="AA74" s="487"/>
      <c r="AB74" s="487"/>
      <c r="AC74" s="487"/>
      <c r="AD74" s="487"/>
      <c r="AE74" s="487"/>
      <c r="AF74" s="487"/>
      <c r="AG74" s="487"/>
      <c r="AH74" s="488"/>
    </row>
    <row r="75" spans="1:34" s="542" customFormat="1" ht="147">
      <c r="A75" s="523">
        <v>7.9</v>
      </c>
      <c r="B75" s="486"/>
      <c r="C75" s="516" t="s">
        <v>732</v>
      </c>
      <c r="D75" s="538" t="s">
        <v>662</v>
      </c>
      <c r="E75" s="513" t="s">
        <v>535</v>
      </c>
      <c r="F75" s="547">
        <v>141.166</v>
      </c>
      <c r="G75" s="513">
        <v>995474</v>
      </c>
      <c r="H75" s="531" t="s">
        <v>138</v>
      </c>
      <c r="I75" s="527">
        <v>18</v>
      </c>
      <c r="J75" s="532" t="s">
        <v>138</v>
      </c>
      <c r="K75" s="533"/>
      <c r="L75" s="534">
        <f t="shared" si="4"/>
        <v>1.8000000000000002E-3</v>
      </c>
      <c r="M75" s="535" t="str">
        <f t="shared" si="5"/>
        <v>0.01</v>
      </c>
      <c r="N75" s="541"/>
      <c r="O75" s="541"/>
      <c r="P75" s="541"/>
      <c r="Q75" s="541"/>
      <c r="R75" s="541"/>
      <c r="S75" s="541"/>
      <c r="T75" s="541"/>
      <c r="U75" s="541"/>
      <c r="V75" s="541"/>
      <c r="W75" s="541"/>
      <c r="X75" s="541"/>
      <c r="Y75" s="541"/>
      <c r="AA75" s="543"/>
      <c r="AB75" s="543"/>
      <c r="AC75" s="543"/>
      <c r="AD75" s="543"/>
      <c r="AE75" s="543"/>
      <c r="AF75" s="543"/>
      <c r="AG75" s="543"/>
      <c r="AH75" s="544"/>
    </row>
    <row r="76" spans="1:34" ht="105">
      <c r="A76" s="523">
        <v>7.1</v>
      </c>
      <c r="B76" s="486"/>
      <c r="C76" s="516" t="s">
        <v>742</v>
      </c>
      <c r="D76" s="538" t="s">
        <v>719</v>
      </c>
      <c r="E76" s="513" t="s">
        <v>535</v>
      </c>
      <c r="F76" s="547">
        <v>12.15</v>
      </c>
      <c r="G76" s="513">
        <v>995474</v>
      </c>
      <c r="H76" s="531" t="s">
        <v>138</v>
      </c>
      <c r="I76" s="527">
        <v>18</v>
      </c>
      <c r="J76" s="532" t="s">
        <v>138</v>
      </c>
      <c r="K76" s="533"/>
      <c r="L76" s="534">
        <f t="shared" si="4"/>
        <v>1.8000000000000002E-3</v>
      </c>
      <c r="M76" s="535" t="str">
        <f t="shared" si="5"/>
        <v>0.01</v>
      </c>
      <c r="AA76" s="487"/>
      <c r="AB76" s="487"/>
      <c r="AC76" s="487"/>
      <c r="AD76" s="487"/>
      <c r="AE76" s="487"/>
      <c r="AF76" s="487"/>
      <c r="AG76" s="487"/>
      <c r="AH76" s="488"/>
    </row>
    <row r="77" spans="1:34" ht="126">
      <c r="A77" s="523">
        <v>7.11</v>
      </c>
      <c r="B77" s="486"/>
      <c r="C77" s="516">
        <v>11.4</v>
      </c>
      <c r="D77" s="538" t="s">
        <v>663</v>
      </c>
      <c r="E77" s="513" t="s">
        <v>535</v>
      </c>
      <c r="F77" s="547">
        <v>602.72199999999998</v>
      </c>
      <c r="G77" s="513">
        <v>995474</v>
      </c>
      <c r="H77" s="531" t="s">
        <v>138</v>
      </c>
      <c r="I77" s="527">
        <v>18</v>
      </c>
      <c r="J77" s="532" t="s">
        <v>138</v>
      </c>
      <c r="K77" s="533"/>
      <c r="L77" s="534">
        <f t="shared" si="4"/>
        <v>1.8000000000000002E-3</v>
      </c>
      <c r="M77" s="535" t="str">
        <f t="shared" si="5"/>
        <v>0.01</v>
      </c>
      <c r="AA77" s="487"/>
      <c r="AB77" s="487"/>
      <c r="AC77" s="487"/>
      <c r="AD77" s="487"/>
      <c r="AE77" s="487"/>
      <c r="AF77" s="487"/>
      <c r="AG77" s="487"/>
      <c r="AH77" s="488"/>
    </row>
    <row r="78" spans="1:34" ht="42">
      <c r="A78" s="523">
        <v>7.12</v>
      </c>
      <c r="B78" s="486"/>
      <c r="C78" s="516" t="s">
        <v>743</v>
      </c>
      <c r="D78" s="538" t="s">
        <v>664</v>
      </c>
      <c r="E78" s="513" t="s">
        <v>574</v>
      </c>
      <c r="F78" s="547">
        <v>821.2</v>
      </c>
      <c r="G78" s="513">
        <v>995474</v>
      </c>
      <c r="H78" s="531" t="s">
        <v>138</v>
      </c>
      <c r="I78" s="527">
        <v>18</v>
      </c>
      <c r="J78" s="532" t="s">
        <v>138</v>
      </c>
      <c r="K78" s="533"/>
      <c r="L78" s="534">
        <f t="shared" si="4"/>
        <v>1.8000000000000002E-3</v>
      </c>
      <c r="M78" s="535" t="str">
        <f t="shared" si="5"/>
        <v>0.01</v>
      </c>
      <c r="AA78" s="487"/>
      <c r="AB78" s="487"/>
      <c r="AC78" s="487"/>
      <c r="AD78" s="487"/>
      <c r="AE78" s="487"/>
      <c r="AF78" s="487"/>
      <c r="AG78" s="487"/>
      <c r="AH78" s="488"/>
    </row>
    <row r="79" spans="1:34" ht="63">
      <c r="A79" s="523">
        <v>7.13</v>
      </c>
      <c r="B79" s="486"/>
      <c r="C79" s="516" t="s">
        <v>744</v>
      </c>
      <c r="D79" s="581" t="s">
        <v>665</v>
      </c>
      <c r="E79" s="513" t="s">
        <v>535</v>
      </c>
      <c r="F79" s="547">
        <v>19.350000000000001</v>
      </c>
      <c r="G79" s="513">
        <v>995474</v>
      </c>
      <c r="H79" s="531" t="s">
        <v>138</v>
      </c>
      <c r="I79" s="527">
        <v>18</v>
      </c>
      <c r="J79" s="532" t="s">
        <v>138</v>
      </c>
      <c r="K79" s="533"/>
      <c r="L79" s="534">
        <f t="shared" si="4"/>
        <v>1.8000000000000002E-3</v>
      </c>
      <c r="M79" s="535" t="str">
        <f t="shared" si="5"/>
        <v>0.01</v>
      </c>
      <c r="AA79" s="487"/>
      <c r="AB79" s="487"/>
      <c r="AC79" s="487"/>
      <c r="AD79" s="487"/>
      <c r="AE79" s="487"/>
      <c r="AF79" s="487"/>
      <c r="AG79" s="487"/>
      <c r="AH79" s="488"/>
    </row>
    <row r="80" spans="1:34" ht="63">
      <c r="A80" s="523">
        <v>7.14</v>
      </c>
      <c r="B80" s="486"/>
      <c r="C80" s="516" t="s">
        <v>745</v>
      </c>
      <c r="D80" s="582" t="s">
        <v>666</v>
      </c>
      <c r="E80" s="513" t="s">
        <v>535</v>
      </c>
      <c r="F80" s="547">
        <v>137.99199999999999</v>
      </c>
      <c r="G80" s="513">
        <v>995474</v>
      </c>
      <c r="H80" s="531" t="s">
        <v>138</v>
      </c>
      <c r="I80" s="527">
        <v>18</v>
      </c>
      <c r="J80" s="532" t="s">
        <v>138</v>
      </c>
      <c r="K80" s="533"/>
      <c r="L80" s="534">
        <f t="shared" si="4"/>
        <v>1.8000000000000002E-3</v>
      </c>
      <c r="M80" s="535" t="str">
        <f t="shared" si="5"/>
        <v>0.01</v>
      </c>
      <c r="AA80" s="487"/>
      <c r="AB80" s="487"/>
      <c r="AC80" s="487"/>
      <c r="AD80" s="487"/>
      <c r="AE80" s="487"/>
      <c r="AF80" s="487"/>
      <c r="AG80" s="487"/>
      <c r="AH80" s="488"/>
    </row>
    <row r="81" spans="1:34" s="542" customFormat="1" ht="84">
      <c r="A81" s="523">
        <v>7.15</v>
      </c>
      <c r="B81" s="486"/>
      <c r="C81" s="516">
        <v>11.27</v>
      </c>
      <c r="D81" s="582" t="s">
        <v>667</v>
      </c>
      <c r="E81" s="513" t="s">
        <v>535</v>
      </c>
      <c r="F81" s="547">
        <v>46.569000000000003</v>
      </c>
      <c r="G81" s="513">
        <v>995474</v>
      </c>
      <c r="H81" s="531" t="s">
        <v>138</v>
      </c>
      <c r="I81" s="527">
        <v>18</v>
      </c>
      <c r="J81" s="532" t="s">
        <v>138</v>
      </c>
      <c r="K81" s="533"/>
      <c r="L81" s="534">
        <f t="shared" si="4"/>
        <v>1.8000000000000002E-3</v>
      </c>
      <c r="M81" s="535" t="str">
        <f t="shared" si="5"/>
        <v>0.01</v>
      </c>
      <c r="N81" s="541"/>
      <c r="O81" s="541"/>
      <c r="P81" s="541"/>
      <c r="Q81" s="541"/>
      <c r="R81" s="541"/>
      <c r="S81" s="541"/>
      <c r="T81" s="541"/>
      <c r="U81" s="541"/>
      <c r="V81" s="541"/>
      <c r="W81" s="541"/>
      <c r="X81" s="541"/>
      <c r="Y81" s="541"/>
      <c r="AA81" s="543"/>
      <c r="AB81" s="543"/>
      <c r="AC81" s="543"/>
      <c r="AD81" s="543"/>
      <c r="AE81" s="543"/>
      <c r="AF81" s="543"/>
      <c r="AG81" s="543"/>
      <c r="AH81" s="544"/>
    </row>
    <row r="82" spans="1:34" ht="84">
      <c r="A82" s="523">
        <v>7.16</v>
      </c>
      <c r="B82" s="486"/>
      <c r="C82" s="516" t="s">
        <v>746</v>
      </c>
      <c r="D82" s="582" t="s">
        <v>668</v>
      </c>
      <c r="E82" s="513" t="s">
        <v>535</v>
      </c>
      <c r="F82" s="547">
        <v>409.28</v>
      </c>
      <c r="G82" s="513">
        <v>995474</v>
      </c>
      <c r="H82" s="531" t="s">
        <v>138</v>
      </c>
      <c r="I82" s="527">
        <v>18</v>
      </c>
      <c r="J82" s="532" t="s">
        <v>138</v>
      </c>
      <c r="K82" s="533"/>
      <c r="L82" s="534">
        <f t="shared" si="4"/>
        <v>1.8000000000000002E-3</v>
      </c>
      <c r="M82" s="535" t="str">
        <f t="shared" si="5"/>
        <v>0.01</v>
      </c>
      <c r="AA82" s="487"/>
      <c r="AB82" s="487"/>
      <c r="AC82" s="487"/>
      <c r="AD82" s="487"/>
      <c r="AE82" s="487"/>
      <c r="AF82" s="487"/>
      <c r="AG82" s="487"/>
      <c r="AH82" s="488"/>
    </row>
    <row r="83" spans="1:34">
      <c r="A83" s="523">
        <v>8</v>
      </c>
      <c r="B83" s="486"/>
      <c r="C83" s="516"/>
      <c r="D83" s="596" t="s">
        <v>669</v>
      </c>
      <c r="E83" s="513"/>
      <c r="F83" s="547"/>
      <c r="G83" s="513"/>
      <c r="H83" s="527"/>
      <c r="I83" s="527"/>
      <c r="J83" s="527"/>
      <c r="K83" s="527"/>
      <c r="L83" s="534"/>
      <c r="M83" s="535"/>
      <c r="AA83" s="487"/>
      <c r="AB83" s="487"/>
      <c r="AC83" s="487"/>
      <c r="AD83" s="487"/>
      <c r="AE83" s="487"/>
      <c r="AF83" s="487"/>
      <c r="AG83" s="487"/>
      <c r="AH83" s="488"/>
    </row>
    <row r="84" spans="1:34">
      <c r="A84" s="523">
        <v>8.1</v>
      </c>
      <c r="B84" s="486"/>
      <c r="C84" s="516">
        <v>13.4</v>
      </c>
      <c r="D84" s="538"/>
      <c r="E84" s="513"/>
      <c r="F84" s="547"/>
      <c r="G84" s="513"/>
      <c r="H84" s="527"/>
      <c r="I84" s="527"/>
      <c r="J84" s="527"/>
      <c r="K84" s="527"/>
      <c r="L84" s="534"/>
      <c r="M84" s="535"/>
      <c r="AA84" s="487"/>
      <c r="AB84" s="487"/>
      <c r="AC84" s="487"/>
      <c r="AD84" s="487"/>
      <c r="AE84" s="487"/>
      <c r="AF84" s="487"/>
      <c r="AG84" s="487"/>
      <c r="AH84" s="488"/>
    </row>
    <row r="85" spans="1:34" ht="22.5">
      <c r="A85" s="523"/>
      <c r="B85" s="486"/>
      <c r="C85" s="516" t="s">
        <v>747</v>
      </c>
      <c r="D85" s="538" t="s">
        <v>670</v>
      </c>
      <c r="E85" s="513" t="s">
        <v>535</v>
      </c>
      <c r="F85" s="547">
        <v>9277.7469999999994</v>
      </c>
      <c r="G85" s="513">
        <v>995472</v>
      </c>
      <c r="H85" s="531" t="s">
        <v>138</v>
      </c>
      <c r="I85" s="527">
        <v>18</v>
      </c>
      <c r="J85" s="532" t="s">
        <v>138</v>
      </c>
      <c r="K85" s="533"/>
      <c r="L85" s="534">
        <f t="shared" si="4"/>
        <v>1.8000000000000002E-3</v>
      </c>
      <c r="M85" s="535" t="str">
        <f t="shared" si="5"/>
        <v>0.01</v>
      </c>
      <c r="AA85" s="487"/>
      <c r="AB85" s="487"/>
      <c r="AC85" s="487"/>
      <c r="AD85" s="487"/>
      <c r="AE85" s="487"/>
      <c r="AF85" s="487"/>
      <c r="AG85" s="487"/>
      <c r="AH85" s="488"/>
    </row>
    <row r="86" spans="1:34" ht="22.5">
      <c r="A86" s="523">
        <v>8.1999999999999993</v>
      </c>
      <c r="B86" s="486"/>
      <c r="C86" s="516" t="s">
        <v>516</v>
      </c>
      <c r="D86" s="538" t="s">
        <v>671</v>
      </c>
      <c r="E86" s="513" t="s">
        <v>535</v>
      </c>
      <c r="F86" s="547">
        <v>3973.16</v>
      </c>
      <c r="G86" s="513">
        <v>995472</v>
      </c>
      <c r="H86" s="531" t="s">
        <v>138</v>
      </c>
      <c r="I86" s="527">
        <v>18</v>
      </c>
      <c r="J86" s="532" t="s">
        <v>138</v>
      </c>
      <c r="K86" s="533"/>
      <c r="L86" s="534">
        <f t="shared" ref="L86:L135" si="6">IF(OR(J86="",J86="Confirmed"),I86*M86%,J86*M86%)</f>
        <v>1.8000000000000002E-3</v>
      </c>
      <c r="M86" s="535" t="str">
        <f t="shared" ref="M86:M135" si="7">IF(K86=0,"0.01",K86*F86)</f>
        <v>0.01</v>
      </c>
      <c r="AA86" s="487"/>
      <c r="AB86" s="487"/>
      <c r="AC86" s="487"/>
      <c r="AD86" s="487"/>
      <c r="AE86" s="487"/>
      <c r="AF86" s="487"/>
      <c r="AG86" s="487"/>
      <c r="AH86" s="488"/>
    </row>
    <row r="87" spans="1:34" ht="63">
      <c r="A87" s="523">
        <v>8.3000000000000007</v>
      </c>
      <c r="B87" s="486"/>
      <c r="C87" s="516">
        <v>13.12</v>
      </c>
      <c r="D87" s="538" t="s">
        <v>672</v>
      </c>
      <c r="E87" s="513" t="s">
        <v>535</v>
      </c>
      <c r="F87" s="547">
        <v>4845.5590000000002</v>
      </c>
      <c r="G87" s="513">
        <v>995472</v>
      </c>
      <c r="H87" s="531" t="s">
        <v>138</v>
      </c>
      <c r="I87" s="527">
        <v>18</v>
      </c>
      <c r="J87" s="532" t="s">
        <v>138</v>
      </c>
      <c r="K87" s="533"/>
      <c r="L87" s="534">
        <f t="shared" si="6"/>
        <v>1.8000000000000002E-3</v>
      </c>
      <c r="M87" s="535" t="str">
        <f t="shared" si="7"/>
        <v>0.01</v>
      </c>
      <c r="AA87" s="487"/>
      <c r="AB87" s="487"/>
      <c r="AC87" s="487"/>
      <c r="AD87" s="487"/>
      <c r="AE87" s="487"/>
      <c r="AF87" s="487"/>
      <c r="AG87" s="487"/>
      <c r="AH87" s="488"/>
    </row>
    <row r="88" spans="1:34" s="542" customFormat="1" ht="63">
      <c r="A88" s="523">
        <v>8.4</v>
      </c>
      <c r="B88" s="486"/>
      <c r="C88" s="516" t="s">
        <v>531</v>
      </c>
      <c r="D88" s="538" t="s">
        <v>673</v>
      </c>
      <c r="E88" s="513" t="s">
        <v>535</v>
      </c>
      <c r="F88" s="547">
        <v>4845.5590000000002</v>
      </c>
      <c r="G88" s="513">
        <v>995473</v>
      </c>
      <c r="H88" s="531" t="s">
        <v>138</v>
      </c>
      <c r="I88" s="527">
        <v>18</v>
      </c>
      <c r="J88" s="532" t="s">
        <v>138</v>
      </c>
      <c r="K88" s="533"/>
      <c r="L88" s="534">
        <f t="shared" si="6"/>
        <v>1.8000000000000002E-3</v>
      </c>
      <c r="M88" s="535" t="str">
        <f t="shared" si="7"/>
        <v>0.01</v>
      </c>
      <c r="N88" s="541"/>
      <c r="O88" s="541"/>
      <c r="P88" s="541"/>
      <c r="Q88" s="541"/>
      <c r="R88" s="541"/>
      <c r="S88" s="541"/>
      <c r="T88" s="541"/>
      <c r="U88" s="541"/>
      <c r="V88" s="541"/>
      <c r="W88" s="541"/>
      <c r="X88" s="541"/>
      <c r="Y88" s="541"/>
      <c r="AA88" s="543"/>
      <c r="AB88" s="543"/>
      <c r="AC88" s="543"/>
      <c r="AD88" s="543"/>
      <c r="AE88" s="543"/>
      <c r="AF88" s="543"/>
      <c r="AG88" s="543"/>
      <c r="AH88" s="544"/>
    </row>
    <row r="89" spans="1:34" ht="63">
      <c r="A89" s="523">
        <v>8.5</v>
      </c>
      <c r="B89" s="486"/>
      <c r="C89" s="516">
        <v>13.8</v>
      </c>
      <c r="D89" s="538" t="s">
        <v>674</v>
      </c>
      <c r="E89" s="513" t="s">
        <v>535</v>
      </c>
      <c r="F89" s="547">
        <v>18096.466</v>
      </c>
      <c r="G89" s="513">
        <v>995473</v>
      </c>
      <c r="H89" s="531" t="s">
        <v>138</v>
      </c>
      <c r="I89" s="527">
        <v>18</v>
      </c>
      <c r="J89" s="532" t="s">
        <v>138</v>
      </c>
      <c r="K89" s="533"/>
      <c r="L89" s="534">
        <f t="shared" si="6"/>
        <v>1.8000000000000002E-3</v>
      </c>
      <c r="M89" s="535" t="str">
        <f t="shared" si="7"/>
        <v>0.01</v>
      </c>
      <c r="AA89" s="487"/>
      <c r="AB89" s="487"/>
      <c r="AC89" s="487"/>
      <c r="AD89" s="487"/>
      <c r="AE89" s="487"/>
      <c r="AF89" s="487"/>
      <c r="AG89" s="487"/>
      <c r="AH89" s="488"/>
    </row>
    <row r="90" spans="1:34" ht="63">
      <c r="A90" s="523">
        <v>8.6</v>
      </c>
      <c r="B90" s="486"/>
      <c r="C90" s="516" t="s">
        <v>748</v>
      </c>
      <c r="D90" s="580" t="s">
        <v>675</v>
      </c>
      <c r="E90" s="513" t="s">
        <v>535</v>
      </c>
      <c r="F90" s="547">
        <v>2422.779</v>
      </c>
      <c r="G90" s="513">
        <v>995473</v>
      </c>
      <c r="H90" s="531" t="s">
        <v>138</v>
      </c>
      <c r="I90" s="527">
        <v>18</v>
      </c>
      <c r="J90" s="532" t="s">
        <v>138</v>
      </c>
      <c r="K90" s="533"/>
      <c r="L90" s="534">
        <f t="shared" si="6"/>
        <v>1.8000000000000002E-3</v>
      </c>
      <c r="M90" s="535" t="str">
        <f t="shared" si="7"/>
        <v>0.01</v>
      </c>
      <c r="AA90" s="487"/>
      <c r="AB90" s="487"/>
      <c r="AC90" s="487"/>
      <c r="AD90" s="487"/>
      <c r="AE90" s="487"/>
      <c r="AF90" s="487"/>
      <c r="AG90" s="487"/>
      <c r="AH90" s="488"/>
    </row>
    <row r="91" spans="1:34" s="542" customFormat="1" ht="105">
      <c r="A91" s="523">
        <v>8.6999999999999993</v>
      </c>
      <c r="B91" s="486"/>
      <c r="C91" s="516" t="s">
        <v>749</v>
      </c>
      <c r="D91" s="538" t="s">
        <v>676</v>
      </c>
      <c r="E91" s="513" t="s">
        <v>535</v>
      </c>
      <c r="F91" s="547">
        <v>13250.906999999999</v>
      </c>
      <c r="G91" s="513">
        <v>995473</v>
      </c>
      <c r="H91" s="531" t="s">
        <v>138</v>
      </c>
      <c r="I91" s="527">
        <v>18</v>
      </c>
      <c r="J91" s="532" t="s">
        <v>138</v>
      </c>
      <c r="K91" s="533"/>
      <c r="L91" s="534">
        <f t="shared" si="6"/>
        <v>1.8000000000000002E-3</v>
      </c>
      <c r="M91" s="535" t="str">
        <f t="shared" si="7"/>
        <v>0.01</v>
      </c>
      <c r="N91" s="541"/>
      <c r="O91" s="541"/>
      <c r="P91" s="541"/>
      <c r="Q91" s="541"/>
      <c r="R91" s="541"/>
      <c r="S91" s="541"/>
      <c r="T91" s="541"/>
      <c r="U91" s="541"/>
      <c r="V91" s="541"/>
      <c r="W91" s="541"/>
      <c r="X91" s="541"/>
      <c r="Y91" s="541"/>
      <c r="AA91" s="543"/>
      <c r="AB91" s="543"/>
      <c r="AC91" s="543"/>
      <c r="AD91" s="543"/>
      <c r="AE91" s="543"/>
      <c r="AF91" s="543"/>
      <c r="AG91" s="543"/>
      <c r="AH91" s="544"/>
    </row>
    <row r="92" spans="1:34" ht="42">
      <c r="A92" s="523">
        <v>8.8000000000000007</v>
      </c>
      <c r="B92" s="486"/>
      <c r="C92" s="516" t="s">
        <v>732</v>
      </c>
      <c r="D92" s="538" t="s">
        <v>677</v>
      </c>
      <c r="E92" s="513" t="s">
        <v>535</v>
      </c>
      <c r="F92" s="547">
        <v>396.25200000000001</v>
      </c>
      <c r="G92" s="513">
        <v>995473</v>
      </c>
      <c r="H92" s="531" t="s">
        <v>138</v>
      </c>
      <c r="I92" s="527">
        <v>18</v>
      </c>
      <c r="J92" s="532" t="s">
        <v>138</v>
      </c>
      <c r="K92" s="533"/>
      <c r="L92" s="534">
        <f t="shared" si="6"/>
        <v>1.8000000000000002E-3</v>
      </c>
      <c r="M92" s="535" t="str">
        <f t="shared" si="7"/>
        <v>0.01</v>
      </c>
      <c r="AA92" s="487"/>
      <c r="AB92" s="487"/>
      <c r="AC92" s="487"/>
      <c r="AD92" s="487"/>
      <c r="AE92" s="487"/>
      <c r="AF92" s="487"/>
      <c r="AG92" s="487"/>
      <c r="AH92" s="488"/>
    </row>
    <row r="93" spans="1:34">
      <c r="A93" s="523">
        <v>9</v>
      </c>
      <c r="B93" s="486"/>
      <c r="C93" s="516"/>
      <c r="D93" s="596" t="s">
        <v>678</v>
      </c>
      <c r="E93" s="513"/>
      <c r="F93" s="547"/>
      <c r="G93" s="513"/>
      <c r="H93" s="527"/>
      <c r="I93" s="527"/>
      <c r="J93" s="527"/>
      <c r="K93" s="527"/>
      <c r="L93" s="534"/>
      <c r="M93" s="535"/>
      <c r="AA93" s="487"/>
      <c r="AB93" s="487"/>
      <c r="AC93" s="487"/>
      <c r="AD93" s="487"/>
      <c r="AE93" s="487"/>
      <c r="AF93" s="487"/>
      <c r="AG93" s="487"/>
      <c r="AH93" s="488"/>
    </row>
    <row r="94" spans="1:34" s="542" customFormat="1" ht="303" customHeight="1">
      <c r="A94" s="523"/>
      <c r="B94" s="486"/>
      <c r="C94" s="516"/>
      <c r="D94" s="579" t="s">
        <v>679</v>
      </c>
      <c r="E94" s="513"/>
      <c r="F94" s="547"/>
      <c r="G94" s="513"/>
      <c r="H94" s="527"/>
      <c r="I94" s="527"/>
      <c r="J94" s="527"/>
      <c r="K94" s="527"/>
      <c r="L94" s="534"/>
      <c r="M94" s="535"/>
      <c r="N94" s="541"/>
      <c r="O94" s="541"/>
      <c r="P94" s="541"/>
      <c r="Q94" s="541"/>
      <c r="R94" s="541"/>
      <c r="S94" s="541"/>
      <c r="T94" s="541"/>
      <c r="U94" s="541"/>
      <c r="V94" s="541"/>
      <c r="W94" s="541"/>
      <c r="X94" s="541"/>
      <c r="Y94" s="541"/>
      <c r="AA94" s="543"/>
      <c r="AB94" s="543"/>
      <c r="AC94" s="543"/>
      <c r="AD94" s="543"/>
      <c r="AE94" s="543"/>
      <c r="AF94" s="543"/>
      <c r="AG94" s="543"/>
      <c r="AH94" s="544"/>
    </row>
    <row r="95" spans="1:34" ht="42">
      <c r="A95" s="523"/>
      <c r="B95" s="486"/>
      <c r="C95" s="516" t="s">
        <v>750</v>
      </c>
      <c r="D95" s="579" t="s">
        <v>680</v>
      </c>
      <c r="E95" s="513"/>
      <c r="F95" s="547"/>
      <c r="G95" s="513"/>
      <c r="H95" s="527"/>
      <c r="I95" s="527"/>
      <c r="J95" s="527"/>
      <c r="K95" s="527"/>
      <c r="L95" s="534"/>
      <c r="M95" s="535"/>
      <c r="AA95" s="487"/>
      <c r="AB95" s="487"/>
      <c r="AC95" s="487"/>
      <c r="AD95" s="487"/>
      <c r="AE95" s="487"/>
      <c r="AF95" s="487"/>
      <c r="AG95" s="487"/>
      <c r="AH95" s="488"/>
    </row>
    <row r="96" spans="1:34" ht="105">
      <c r="A96" s="523">
        <v>9.1</v>
      </c>
      <c r="B96" s="486"/>
      <c r="C96" s="516" t="s">
        <v>751</v>
      </c>
      <c r="D96" s="579" t="s">
        <v>681</v>
      </c>
      <c r="E96" s="513" t="s">
        <v>535</v>
      </c>
      <c r="F96" s="547">
        <v>353.21499999999997</v>
      </c>
      <c r="G96" s="513">
        <v>995476</v>
      </c>
      <c r="H96" s="531" t="s">
        <v>138</v>
      </c>
      <c r="I96" s="527">
        <v>18</v>
      </c>
      <c r="J96" s="532" t="s">
        <v>138</v>
      </c>
      <c r="K96" s="533"/>
      <c r="L96" s="534">
        <f t="shared" si="6"/>
        <v>1.8000000000000002E-3</v>
      </c>
      <c r="M96" s="535" t="str">
        <f t="shared" si="7"/>
        <v>0.01</v>
      </c>
      <c r="AA96" s="487"/>
      <c r="AB96" s="487"/>
      <c r="AC96" s="487"/>
      <c r="AD96" s="487"/>
      <c r="AE96" s="487"/>
      <c r="AF96" s="487"/>
      <c r="AG96" s="487"/>
      <c r="AH96" s="488"/>
    </row>
    <row r="97" spans="1:34" s="542" customFormat="1" ht="105">
      <c r="A97" s="523">
        <v>9.1999999999999993</v>
      </c>
      <c r="B97" s="486"/>
      <c r="C97" s="516" t="s">
        <v>752</v>
      </c>
      <c r="D97" s="579" t="s">
        <v>682</v>
      </c>
      <c r="E97" s="513" t="s">
        <v>535</v>
      </c>
      <c r="F97" s="547">
        <v>41.212000000000003</v>
      </c>
      <c r="G97" s="513">
        <v>995476</v>
      </c>
      <c r="H97" s="531" t="s">
        <v>138</v>
      </c>
      <c r="I97" s="527">
        <v>18</v>
      </c>
      <c r="J97" s="532" t="s">
        <v>138</v>
      </c>
      <c r="K97" s="533"/>
      <c r="L97" s="534">
        <f t="shared" si="6"/>
        <v>1.8000000000000002E-3</v>
      </c>
      <c r="M97" s="535" t="str">
        <f t="shared" si="7"/>
        <v>0.01</v>
      </c>
      <c r="N97" s="541"/>
      <c r="O97" s="541"/>
      <c r="P97" s="541"/>
      <c r="Q97" s="541"/>
      <c r="R97" s="541"/>
      <c r="S97" s="541"/>
      <c r="T97" s="541"/>
      <c r="U97" s="541"/>
      <c r="V97" s="541"/>
      <c r="W97" s="541"/>
      <c r="X97" s="541"/>
      <c r="Y97" s="541"/>
      <c r="AA97" s="543"/>
      <c r="AB97" s="543"/>
      <c r="AC97" s="543"/>
      <c r="AD97" s="543"/>
      <c r="AE97" s="543"/>
      <c r="AF97" s="543"/>
      <c r="AG97" s="543"/>
      <c r="AH97" s="544"/>
    </row>
    <row r="98" spans="1:34" ht="51.75" customHeight="1">
      <c r="A98" s="523">
        <v>9.3000000000000007</v>
      </c>
      <c r="B98" s="486"/>
      <c r="C98" s="516" t="s">
        <v>753</v>
      </c>
      <c r="D98" s="579" t="s">
        <v>683</v>
      </c>
      <c r="E98" s="513" t="s">
        <v>535</v>
      </c>
      <c r="F98" s="547">
        <v>353.21499999999997</v>
      </c>
      <c r="G98" s="513">
        <v>995476</v>
      </c>
      <c r="H98" s="531" t="s">
        <v>138</v>
      </c>
      <c r="I98" s="527">
        <v>18</v>
      </c>
      <c r="J98" s="532" t="s">
        <v>138</v>
      </c>
      <c r="K98" s="533"/>
      <c r="L98" s="534">
        <f t="shared" si="6"/>
        <v>1.8000000000000002E-3</v>
      </c>
      <c r="M98" s="535" t="str">
        <f t="shared" si="7"/>
        <v>0.01</v>
      </c>
      <c r="AA98" s="487"/>
      <c r="AB98" s="487"/>
      <c r="AC98" s="487"/>
      <c r="AD98" s="487"/>
      <c r="AE98" s="487"/>
      <c r="AF98" s="487"/>
      <c r="AG98" s="487"/>
      <c r="AH98" s="488"/>
    </row>
    <row r="99" spans="1:34" ht="84">
      <c r="A99" s="523">
        <v>9.4</v>
      </c>
      <c r="B99" s="486"/>
      <c r="C99" s="516" t="s">
        <v>754</v>
      </c>
      <c r="D99" s="579" t="s">
        <v>684</v>
      </c>
      <c r="E99" s="513" t="s">
        <v>535</v>
      </c>
      <c r="F99" s="547">
        <v>349.01499999999999</v>
      </c>
      <c r="G99" s="513">
        <v>995476</v>
      </c>
      <c r="H99" s="531" t="s">
        <v>138</v>
      </c>
      <c r="I99" s="527">
        <v>18</v>
      </c>
      <c r="J99" s="532" t="s">
        <v>138</v>
      </c>
      <c r="K99" s="533"/>
      <c r="L99" s="534">
        <f t="shared" si="6"/>
        <v>1.8000000000000002E-3</v>
      </c>
      <c r="M99" s="535" t="str">
        <f t="shared" si="7"/>
        <v>0.01</v>
      </c>
      <c r="AA99" s="487"/>
      <c r="AB99" s="487"/>
      <c r="AC99" s="487"/>
      <c r="AD99" s="487"/>
      <c r="AE99" s="487"/>
      <c r="AF99" s="487"/>
      <c r="AG99" s="487"/>
      <c r="AH99" s="488"/>
    </row>
    <row r="100" spans="1:34" ht="130.5" customHeight="1">
      <c r="A100" s="523">
        <v>9.5</v>
      </c>
      <c r="B100" s="486"/>
      <c r="C100" s="516" t="s">
        <v>755</v>
      </c>
      <c r="D100" s="583" t="s">
        <v>685</v>
      </c>
      <c r="E100" s="513" t="s">
        <v>509</v>
      </c>
      <c r="F100" s="547">
        <v>4</v>
      </c>
      <c r="G100" s="513">
        <v>995476</v>
      </c>
      <c r="H100" s="531" t="s">
        <v>138</v>
      </c>
      <c r="I100" s="527">
        <v>18</v>
      </c>
      <c r="J100" s="532" t="s">
        <v>138</v>
      </c>
      <c r="K100" s="533"/>
      <c r="L100" s="534">
        <f t="shared" si="6"/>
        <v>1.8000000000000002E-3</v>
      </c>
      <c r="M100" s="535" t="str">
        <f t="shared" si="7"/>
        <v>0.01</v>
      </c>
      <c r="AA100" s="487"/>
      <c r="AB100" s="487"/>
      <c r="AC100" s="487"/>
      <c r="AD100" s="487"/>
      <c r="AE100" s="487"/>
      <c r="AF100" s="487"/>
      <c r="AG100" s="487"/>
      <c r="AH100" s="488"/>
    </row>
    <row r="101" spans="1:34" ht="42">
      <c r="A101" s="523">
        <v>9.6</v>
      </c>
      <c r="B101" s="486"/>
      <c r="C101" s="516" t="s">
        <v>756</v>
      </c>
      <c r="D101" s="579" t="s">
        <v>686</v>
      </c>
      <c r="E101" s="513" t="s">
        <v>509</v>
      </c>
      <c r="F101" s="547">
        <v>60</v>
      </c>
      <c r="G101" s="513">
        <v>995476</v>
      </c>
      <c r="H101" s="531" t="s">
        <v>138</v>
      </c>
      <c r="I101" s="527">
        <v>18</v>
      </c>
      <c r="J101" s="532" t="s">
        <v>138</v>
      </c>
      <c r="K101" s="533"/>
      <c r="L101" s="534">
        <f t="shared" si="6"/>
        <v>1.8000000000000002E-3</v>
      </c>
      <c r="M101" s="535" t="str">
        <f t="shared" si="7"/>
        <v>0.01</v>
      </c>
      <c r="N101" s="570"/>
      <c r="O101" s="570"/>
      <c r="P101" s="570"/>
      <c r="Q101" s="570"/>
      <c r="R101" s="570"/>
      <c r="S101" s="570"/>
      <c r="T101" s="570"/>
      <c r="U101" s="570"/>
      <c r="V101" s="570"/>
      <c r="W101" s="570"/>
      <c r="X101" s="570"/>
      <c r="Y101" s="570"/>
      <c r="AA101" s="487"/>
      <c r="AB101" s="487"/>
      <c r="AC101" s="487"/>
      <c r="AD101" s="487"/>
      <c r="AE101" s="487"/>
      <c r="AF101" s="487"/>
      <c r="AG101" s="487"/>
      <c r="AH101" s="488"/>
    </row>
    <row r="102" spans="1:34" ht="42">
      <c r="A102" s="523">
        <v>9.6999999999999993</v>
      </c>
      <c r="B102" s="486"/>
      <c r="C102" s="516" t="s">
        <v>757</v>
      </c>
      <c r="D102" s="579" t="s">
        <v>687</v>
      </c>
      <c r="E102" s="513" t="s">
        <v>509</v>
      </c>
      <c r="F102" s="547">
        <v>132</v>
      </c>
      <c r="G102" s="513">
        <v>995476</v>
      </c>
      <c r="H102" s="531" t="s">
        <v>138</v>
      </c>
      <c r="I102" s="527">
        <v>18</v>
      </c>
      <c r="J102" s="532" t="s">
        <v>138</v>
      </c>
      <c r="K102" s="533"/>
      <c r="L102" s="534">
        <f t="shared" si="6"/>
        <v>1.8000000000000002E-3</v>
      </c>
      <c r="M102" s="535" t="str">
        <f t="shared" si="7"/>
        <v>0.01</v>
      </c>
      <c r="N102" s="570"/>
      <c r="O102" s="570"/>
      <c r="P102" s="570"/>
      <c r="Q102" s="570"/>
      <c r="R102" s="570"/>
      <c r="S102" s="570"/>
      <c r="T102" s="570"/>
      <c r="U102" s="570"/>
      <c r="V102" s="570"/>
      <c r="W102" s="570"/>
      <c r="X102" s="570"/>
      <c r="Y102" s="570"/>
      <c r="AA102" s="487"/>
      <c r="AB102" s="487"/>
      <c r="AC102" s="487"/>
      <c r="AD102" s="487"/>
      <c r="AE102" s="487"/>
      <c r="AF102" s="487"/>
      <c r="AG102" s="487"/>
      <c r="AH102" s="488"/>
    </row>
    <row r="103" spans="1:34" ht="22.5">
      <c r="A103" s="523">
        <v>9.8000000000000007</v>
      </c>
      <c r="B103" s="486"/>
      <c r="C103" s="516" t="s">
        <v>758</v>
      </c>
      <c r="D103" s="579" t="s">
        <v>688</v>
      </c>
      <c r="E103" s="513" t="s">
        <v>509</v>
      </c>
      <c r="F103" s="547">
        <v>60</v>
      </c>
      <c r="G103" s="513">
        <v>995476</v>
      </c>
      <c r="H103" s="531" t="s">
        <v>138</v>
      </c>
      <c r="I103" s="527">
        <v>18</v>
      </c>
      <c r="J103" s="532" t="s">
        <v>138</v>
      </c>
      <c r="K103" s="533"/>
      <c r="L103" s="534">
        <f t="shared" si="6"/>
        <v>1.8000000000000002E-3</v>
      </c>
      <c r="M103" s="535" t="str">
        <f t="shared" si="7"/>
        <v>0.01</v>
      </c>
      <c r="N103" s="570"/>
      <c r="O103" s="570"/>
      <c r="P103" s="570"/>
      <c r="Q103" s="570"/>
      <c r="R103" s="570"/>
      <c r="S103" s="570"/>
      <c r="T103" s="570"/>
      <c r="U103" s="570"/>
      <c r="V103" s="570"/>
      <c r="W103" s="570"/>
      <c r="X103" s="570"/>
      <c r="Y103" s="570"/>
      <c r="AA103" s="487"/>
      <c r="AB103" s="487"/>
      <c r="AC103" s="487"/>
      <c r="AD103" s="487"/>
      <c r="AE103" s="487"/>
      <c r="AF103" s="487"/>
      <c r="AG103" s="487"/>
      <c r="AH103" s="488"/>
    </row>
    <row r="104" spans="1:34" ht="84">
      <c r="A104" s="523">
        <v>9.9</v>
      </c>
      <c r="B104" s="486"/>
      <c r="C104" s="516" t="s">
        <v>759</v>
      </c>
      <c r="D104" s="579" t="s">
        <v>689</v>
      </c>
      <c r="E104" s="513" t="s">
        <v>509</v>
      </c>
      <c r="F104" s="547">
        <v>78</v>
      </c>
      <c r="G104" s="513">
        <v>995476</v>
      </c>
      <c r="H104" s="531" t="s">
        <v>138</v>
      </c>
      <c r="I104" s="527">
        <v>18</v>
      </c>
      <c r="J104" s="532" t="s">
        <v>138</v>
      </c>
      <c r="K104" s="533"/>
      <c r="L104" s="534">
        <f t="shared" si="6"/>
        <v>1.8000000000000002E-3</v>
      </c>
      <c r="M104" s="535" t="str">
        <f t="shared" si="7"/>
        <v>0.01</v>
      </c>
      <c r="N104" s="570"/>
      <c r="O104" s="570"/>
      <c r="P104" s="570"/>
      <c r="Q104" s="570"/>
      <c r="R104" s="570"/>
      <c r="S104" s="570"/>
      <c r="T104" s="570"/>
      <c r="U104" s="570"/>
      <c r="V104" s="570"/>
      <c r="W104" s="570"/>
      <c r="X104" s="570"/>
      <c r="Y104" s="570"/>
      <c r="AA104" s="487"/>
      <c r="AB104" s="487"/>
      <c r="AC104" s="487"/>
      <c r="AD104" s="487"/>
      <c r="AE104" s="487"/>
      <c r="AF104" s="487"/>
      <c r="AG104" s="487"/>
      <c r="AH104" s="488"/>
    </row>
    <row r="105" spans="1:34" ht="63">
      <c r="A105" s="523">
        <v>9.1</v>
      </c>
      <c r="B105" s="486"/>
      <c r="C105" s="516">
        <v>9.83</v>
      </c>
      <c r="D105" s="579" t="s">
        <v>690</v>
      </c>
      <c r="E105" s="513" t="s">
        <v>509</v>
      </c>
      <c r="F105" s="547">
        <v>57</v>
      </c>
      <c r="G105" s="513">
        <v>995476</v>
      </c>
      <c r="H105" s="531" t="s">
        <v>138</v>
      </c>
      <c r="I105" s="527">
        <v>18</v>
      </c>
      <c r="J105" s="532" t="s">
        <v>138</v>
      </c>
      <c r="K105" s="533"/>
      <c r="L105" s="534">
        <f t="shared" si="6"/>
        <v>1.8000000000000002E-3</v>
      </c>
      <c r="M105" s="535" t="str">
        <f t="shared" si="7"/>
        <v>0.01</v>
      </c>
      <c r="N105" s="570"/>
      <c r="O105" s="570"/>
      <c r="P105" s="570"/>
      <c r="Q105" s="570"/>
      <c r="R105" s="570"/>
      <c r="S105" s="570"/>
      <c r="T105" s="570"/>
      <c r="U105" s="570"/>
      <c r="V105" s="570"/>
      <c r="W105" s="570"/>
      <c r="X105" s="570"/>
      <c r="Y105" s="570"/>
      <c r="AA105" s="487"/>
      <c r="AB105" s="487"/>
      <c r="AC105" s="487"/>
      <c r="AD105" s="487"/>
      <c r="AE105" s="487"/>
      <c r="AF105" s="487"/>
      <c r="AG105" s="487"/>
      <c r="AH105" s="488"/>
    </row>
    <row r="106" spans="1:34">
      <c r="A106" s="523">
        <v>10</v>
      </c>
      <c r="B106" s="486"/>
      <c r="C106" s="516"/>
      <c r="D106" s="596" t="s">
        <v>720</v>
      </c>
      <c r="E106" s="513"/>
      <c r="F106" s="547"/>
      <c r="G106" s="513"/>
      <c r="H106" s="527"/>
      <c r="I106" s="527"/>
      <c r="J106" s="527"/>
      <c r="K106" s="527"/>
      <c r="L106" s="534"/>
      <c r="M106" s="535"/>
      <c r="N106" s="570"/>
      <c r="O106" s="570"/>
      <c r="P106" s="570"/>
      <c r="Q106" s="570"/>
      <c r="R106" s="570"/>
      <c r="S106" s="570"/>
      <c r="T106" s="570"/>
      <c r="U106" s="570"/>
      <c r="V106" s="570"/>
      <c r="W106" s="570"/>
      <c r="X106" s="570"/>
      <c r="Y106" s="570"/>
      <c r="AA106" s="487"/>
      <c r="AB106" s="487"/>
      <c r="AC106" s="487"/>
      <c r="AD106" s="487"/>
      <c r="AE106" s="487"/>
      <c r="AF106" s="487"/>
      <c r="AG106" s="487"/>
      <c r="AH106" s="488"/>
    </row>
    <row r="107" spans="1:34" ht="42">
      <c r="A107" s="523">
        <v>10.1</v>
      </c>
      <c r="B107" s="486"/>
      <c r="C107" s="516" t="s">
        <v>760</v>
      </c>
      <c r="D107" s="580" t="s">
        <v>691</v>
      </c>
      <c r="E107" s="513"/>
      <c r="F107" s="547"/>
      <c r="G107" s="513"/>
      <c r="H107" s="527"/>
      <c r="I107" s="527"/>
      <c r="J107" s="527"/>
      <c r="K107" s="527"/>
      <c r="L107" s="534"/>
      <c r="M107" s="535"/>
      <c r="N107" s="570"/>
      <c r="O107" s="570"/>
      <c r="P107" s="570"/>
      <c r="Q107" s="570"/>
      <c r="R107" s="570"/>
      <c r="S107" s="570"/>
      <c r="T107" s="570"/>
      <c r="U107" s="570"/>
      <c r="V107" s="570"/>
      <c r="W107" s="570"/>
      <c r="X107" s="570"/>
      <c r="Y107" s="570"/>
      <c r="AA107" s="487"/>
      <c r="AB107" s="487"/>
      <c r="AC107" s="487"/>
      <c r="AD107" s="487"/>
      <c r="AE107" s="487"/>
      <c r="AF107" s="487"/>
      <c r="AG107" s="487"/>
      <c r="AH107" s="488"/>
    </row>
    <row r="108" spans="1:34" ht="63">
      <c r="A108" s="523"/>
      <c r="B108" s="486"/>
      <c r="C108" s="516"/>
      <c r="D108" s="538" t="s">
        <v>692</v>
      </c>
      <c r="E108" s="513"/>
      <c r="F108" s="547"/>
      <c r="G108" s="513"/>
      <c r="H108" s="527"/>
      <c r="I108" s="527"/>
      <c r="J108" s="527"/>
      <c r="K108" s="527"/>
      <c r="L108" s="534"/>
      <c r="M108" s="535"/>
      <c r="N108" s="570"/>
      <c r="O108" s="570"/>
      <c r="P108" s="570"/>
      <c r="Q108" s="570"/>
      <c r="R108" s="570"/>
      <c r="S108" s="570"/>
      <c r="T108" s="570"/>
      <c r="U108" s="570"/>
      <c r="V108" s="570"/>
      <c r="W108" s="570"/>
      <c r="X108" s="570"/>
      <c r="Y108" s="570"/>
      <c r="AA108" s="487"/>
      <c r="AB108" s="487"/>
      <c r="AC108" s="487"/>
      <c r="AD108" s="487"/>
      <c r="AE108" s="487"/>
      <c r="AF108" s="487"/>
      <c r="AG108" s="487"/>
      <c r="AH108" s="488"/>
    </row>
    <row r="109" spans="1:34" ht="126">
      <c r="A109" s="523"/>
      <c r="B109" s="486"/>
      <c r="C109" s="516"/>
      <c r="D109" s="538" t="s">
        <v>693</v>
      </c>
      <c r="E109" s="513"/>
      <c r="F109" s="547"/>
      <c r="G109" s="513"/>
      <c r="H109" s="527"/>
      <c r="I109" s="527"/>
      <c r="J109" s="527"/>
      <c r="K109" s="527"/>
      <c r="L109" s="534"/>
      <c r="M109" s="535"/>
      <c r="N109" s="570"/>
      <c r="O109" s="570"/>
      <c r="P109" s="570"/>
      <c r="Q109" s="570"/>
      <c r="R109" s="570"/>
      <c r="S109" s="570"/>
      <c r="T109" s="570"/>
      <c r="U109" s="570"/>
      <c r="V109" s="570"/>
      <c r="W109" s="570"/>
      <c r="X109" s="570"/>
      <c r="Y109" s="570"/>
      <c r="AA109" s="487"/>
      <c r="AB109" s="487"/>
      <c r="AC109" s="487"/>
      <c r="AD109" s="487"/>
      <c r="AE109" s="487"/>
      <c r="AF109" s="487"/>
      <c r="AG109" s="487"/>
      <c r="AH109" s="488"/>
    </row>
    <row r="110" spans="1:34" ht="63">
      <c r="A110" s="523"/>
      <c r="B110" s="486"/>
      <c r="C110" s="516"/>
      <c r="D110" s="538" t="s">
        <v>694</v>
      </c>
      <c r="E110" s="513"/>
      <c r="F110" s="547"/>
      <c r="G110" s="513"/>
      <c r="H110" s="527"/>
      <c r="I110" s="527"/>
      <c r="J110" s="527"/>
      <c r="K110" s="527"/>
      <c r="L110" s="534"/>
      <c r="M110" s="535"/>
      <c r="N110" s="570"/>
      <c r="O110" s="570"/>
      <c r="P110" s="570"/>
      <c r="Q110" s="570"/>
      <c r="R110" s="570"/>
      <c r="S110" s="570"/>
      <c r="T110" s="570"/>
      <c r="U110" s="570"/>
      <c r="V110" s="570"/>
      <c r="W110" s="570"/>
      <c r="X110" s="570"/>
      <c r="Y110" s="570"/>
      <c r="AA110" s="487"/>
      <c r="AB110" s="487"/>
      <c r="AC110" s="487"/>
      <c r="AD110" s="487"/>
      <c r="AE110" s="487"/>
      <c r="AF110" s="487"/>
      <c r="AG110" s="487"/>
      <c r="AH110" s="488"/>
    </row>
    <row r="111" spans="1:34" ht="105">
      <c r="A111" s="523"/>
      <c r="B111" s="486"/>
      <c r="C111" s="516"/>
      <c r="D111" s="538" t="s">
        <v>695</v>
      </c>
      <c r="E111" s="513"/>
      <c r="F111" s="547"/>
      <c r="G111" s="513"/>
      <c r="H111" s="527"/>
      <c r="I111" s="527"/>
      <c r="J111" s="527"/>
      <c r="K111" s="527"/>
      <c r="L111" s="534"/>
      <c r="M111" s="535"/>
      <c r="N111" s="570"/>
      <c r="O111" s="570"/>
      <c r="P111" s="570"/>
      <c r="Q111" s="570"/>
      <c r="R111" s="570"/>
      <c r="S111" s="570"/>
      <c r="T111" s="570"/>
      <c r="U111" s="570"/>
      <c r="V111" s="570"/>
      <c r="W111" s="570"/>
      <c r="X111" s="570"/>
      <c r="Y111" s="570"/>
      <c r="AA111" s="487"/>
      <c r="AB111" s="487"/>
      <c r="AC111" s="487"/>
      <c r="AD111" s="487"/>
      <c r="AE111" s="487"/>
      <c r="AF111" s="487"/>
      <c r="AG111" s="487"/>
      <c r="AH111" s="488"/>
    </row>
    <row r="112" spans="1:34" ht="84">
      <c r="A112" s="523"/>
      <c r="B112" s="486"/>
      <c r="C112" s="516"/>
      <c r="D112" s="538" t="s">
        <v>696</v>
      </c>
      <c r="E112" s="513" t="s">
        <v>535</v>
      </c>
      <c r="F112" s="547">
        <v>1509.68</v>
      </c>
      <c r="G112" s="513">
        <v>995453</v>
      </c>
      <c r="H112" s="531" t="s">
        <v>138</v>
      </c>
      <c r="I112" s="527">
        <v>18</v>
      </c>
      <c r="J112" s="532" t="s">
        <v>138</v>
      </c>
      <c r="K112" s="533"/>
      <c r="L112" s="534">
        <f t="shared" si="6"/>
        <v>1.8000000000000002E-3</v>
      </c>
      <c r="M112" s="535" t="str">
        <f t="shared" si="7"/>
        <v>0.01</v>
      </c>
      <c r="N112" s="570"/>
      <c r="O112" s="570"/>
      <c r="P112" s="570"/>
      <c r="Q112" s="570"/>
      <c r="R112" s="570"/>
      <c r="S112" s="570"/>
      <c r="T112" s="570"/>
      <c r="U112" s="570"/>
      <c r="V112" s="570"/>
      <c r="W112" s="570"/>
      <c r="X112" s="570"/>
      <c r="Y112" s="570"/>
      <c r="AA112" s="487"/>
      <c r="AB112" s="487"/>
      <c r="AC112" s="487"/>
      <c r="AD112" s="487"/>
      <c r="AE112" s="487"/>
      <c r="AF112" s="487"/>
      <c r="AG112" s="487"/>
      <c r="AH112" s="488"/>
    </row>
    <row r="113" spans="1:34">
      <c r="A113" s="523"/>
      <c r="B113" s="486"/>
      <c r="C113" s="516"/>
      <c r="D113" s="587" t="s">
        <v>697</v>
      </c>
      <c r="E113" s="513"/>
      <c r="F113" s="547"/>
      <c r="G113" s="513"/>
      <c r="H113" s="527"/>
      <c r="I113" s="527"/>
      <c r="J113" s="527"/>
      <c r="K113" s="527"/>
      <c r="L113" s="534"/>
      <c r="M113" s="535"/>
      <c r="N113" s="570"/>
      <c r="O113" s="570"/>
      <c r="P113" s="570"/>
      <c r="Q113" s="570"/>
      <c r="R113" s="570"/>
      <c r="S113" s="570"/>
      <c r="T113" s="570"/>
      <c r="U113" s="570"/>
      <c r="V113" s="570"/>
      <c r="W113" s="570"/>
      <c r="X113" s="570"/>
      <c r="Y113" s="570"/>
      <c r="AA113" s="487"/>
      <c r="AB113" s="487"/>
      <c r="AC113" s="487"/>
      <c r="AD113" s="487"/>
      <c r="AE113" s="487"/>
      <c r="AF113" s="487"/>
      <c r="AG113" s="487"/>
      <c r="AH113" s="488"/>
    </row>
    <row r="114" spans="1:34" ht="42">
      <c r="A114" s="523">
        <v>10.199999999999999</v>
      </c>
      <c r="B114" s="486"/>
      <c r="C114" s="516">
        <v>22.5</v>
      </c>
      <c r="D114" s="538" t="s">
        <v>698</v>
      </c>
      <c r="E114" s="513"/>
      <c r="F114" s="547"/>
      <c r="G114" s="513"/>
      <c r="H114" s="527"/>
      <c r="I114" s="527"/>
      <c r="J114" s="527"/>
      <c r="K114" s="527"/>
      <c r="L114" s="534"/>
      <c r="M114" s="535"/>
      <c r="N114" s="570"/>
      <c r="O114" s="570"/>
      <c r="P114" s="570"/>
      <c r="Q114" s="570"/>
      <c r="R114" s="570"/>
      <c r="S114" s="570"/>
      <c r="T114" s="570"/>
      <c r="U114" s="570"/>
      <c r="V114" s="570"/>
      <c r="W114" s="570"/>
      <c r="X114" s="570"/>
      <c r="Y114" s="570"/>
      <c r="AA114" s="487"/>
      <c r="AB114" s="487"/>
      <c r="AC114" s="487"/>
      <c r="AD114" s="487"/>
      <c r="AE114" s="487"/>
      <c r="AF114" s="487"/>
      <c r="AG114" s="487"/>
      <c r="AH114" s="488"/>
    </row>
    <row r="115" spans="1:34" ht="42">
      <c r="A115" s="523"/>
      <c r="B115" s="486"/>
      <c r="C115" s="516"/>
      <c r="D115" s="538" t="s">
        <v>699</v>
      </c>
      <c r="E115" s="513"/>
      <c r="F115" s="547"/>
      <c r="G115" s="513"/>
      <c r="H115" s="527"/>
      <c r="I115" s="527"/>
      <c r="J115" s="527"/>
      <c r="K115" s="527"/>
      <c r="L115" s="534"/>
      <c r="M115" s="535"/>
      <c r="N115" s="570"/>
      <c r="O115" s="570"/>
      <c r="P115" s="570"/>
      <c r="Q115" s="570"/>
      <c r="R115" s="570"/>
      <c r="S115" s="570"/>
      <c r="T115" s="570"/>
      <c r="U115" s="570"/>
      <c r="V115" s="570"/>
      <c r="W115" s="570"/>
      <c r="X115" s="570"/>
      <c r="Y115" s="570"/>
      <c r="AA115" s="487"/>
      <c r="AB115" s="487"/>
      <c r="AC115" s="487"/>
      <c r="AD115" s="487"/>
      <c r="AE115" s="487"/>
      <c r="AF115" s="487"/>
      <c r="AG115" s="487"/>
      <c r="AH115" s="488"/>
    </row>
    <row r="116" spans="1:34" ht="84">
      <c r="A116" s="523"/>
      <c r="B116" s="486"/>
      <c r="C116" s="516"/>
      <c r="D116" s="538" t="s">
        <v>700</v>
      </c>
      <c r="E116" s="513" t="s">
        <v>535</v>
      </c>
      <c r="F116" s="547">
        <v>347.262</v>
      </c>
      <c r="G116" s="513">
        <v>995453</v>
      </c>
      <c r="H116" s="531" t="s">
        <v>138</v>
      </c>
      <c r="I116" s="527">
        <v>18</v>
      </c>
      <c r="J116" s="532" t="s">
        <v>138</v>
      </c>
      <c r="K116" s="533"/>
      <c r="L116" s="534">
        <f t="shared" si="6"/>
        <v>1.8000000000000002E-3</v>
      </c>
      <c r="M116" s="535" t="str">
        <f t="shared" si="7"/>
        <v>0.01</v>
      </c>
      <c r="N116" s="570"/>
      <c r="O116" s="570"/>
      <c r="P116" s="570"/>
      <c r="Q116" s="570"/>
      <c r="R116" s="570"/>
      <c r="S116" s="570"/>
      <c r="T116" s="570"/>
      <c r="U116" s="570"/>
      <c r="V116" s="570"/>
      <c r="W116" s="570"/>
      <c r="X116" s="570"/>
      <c r="Y116" s="570"/>
      <c r="AA116" s="487"/>
      <c r="AB116" s="487"/>
      <c r="AC116" s="487"/>
      <c r="AD116" s="487"/>
      <c r="AE116" s="487"/>
      <c r="AF116" s="487"/>
      <c r="AG116" s="487"/>
      <c r="AH116" s="488"/>
    </row>
    <row r="117" spans="1:34" ht="63">
      <c r="A117" s="523">
        <v>10.3</v>
      </c>
      <c r="B117" s="486"/>
      <c r="C117" s="516" t="s">
        <v>761</v>
      </c>
      <c r="D117" s="580" t="s">
        <v>701</v>
      </c>
      <c r="E117" s="513" t="s">
        <v>552</v>
      </c>
      <c r="F117" s="547">
        <v>409.49</v>
      </c>
      <c r="G117" s="513">
        <v>995453</v>
      </c>
      <c r="H117" s="531" t="s">
        <v>138</v>
      </c>
      <c r="I117" s="527">
        <v>18</v>
      </c>
      <c r="J117" s="532" t="s">
        <v>138</v>
      </c>
      <c r="K117" s="533"/>
      <c r="L117" s="534">
        <f t="shared" si="6"/>
        <v>1.8000000000000002E-3</v>
      </c>
      <c r="M117" s="535" t="str">
        <f t="shared" si="7"/>
        <v>0.01</v>
      </c>
      <c r="N117" s="570"/>
      <c r="O117" s="570"/>
      <c r="P117" s="570"/>
      <c r="Q117" s="570"/>
      <c r="R117" s="570"/>
      <c r="S117" s="570"/>
      <c r="T117" s="570"/>
      <c r="U117" s="570"/>
      <c r="V117" s="570"/>
      <c r="W117" s="570"/>
      <c r="X117" s="570"/>
      <c r="Y117" s="570"/>
      <c r="AA117" s="487"/>
      <c r="AB117" s="487"/>
      <c r="AC117" s="487"/>
      <c r="AD117" s="487"/>
      <c r="AE117" s="487"/>
      <c r="AF117" s="487"/>
      <c r="AG117" s="487"/>
      <c r="AH117" s="488"/>
    </row>
    <row r="118" spans="1:34" ht="84">
      <c r="A118" s="523">
        <v>10.4</v>
      </c>
      <c r="B118" s="486"/>
      <c r="C118" s="516">
        <v>12.22</v>
      </c>
      <c r="D118" s="580" t="s">
        <v>702</v>
      </c>
      <c r="E118" s="513" t="s">
        <v>575</v>
      </c>
      <c r="F118" s="547">
        <v>20</v>
      </c>
      <c r="G118" s="513">
        <v>995453</v>
      </c>
      <c r="H118" s="531" t="s">
        <v>138</v>
      </c>
      <c r="I118" s="527">
        <v>18</v>
      </c>
      <c r="J118" s="532" t="s">
        <v>138</v>
      </c>
      <c r="K118" s="533"/>
      <c r="L118" s="534">
        <f t="shared" si="6"/>
        <v>1.8000000000000002E-3</v>
      </c>
      <c r="M118" s="535" t="str">
        <f t="shared" si="7"/>
        <v>0.01</v>
      </c>
      <c r="N118" s="570"/>
      <c r="O118" s="570"/>
      <c r="P118" s="570"/>
      <c r="Q118" s="570"/>
      <c r="R118" s="570"/>
      <c r="S118" s="570"/>
      <c r="T118" s="570"/>
      <c r="U118" s="570"/>
      <c r="V118" s="570"/>
      <c r="W118" s="570"/>
      <c r="X118" s="570"/>
      <c r="Y118" s="570"/>
      <c r="AA118" s="487"/>
      <c r="AB118" s="487"/>
      <c r="AC118" s="487"/>
      <c r="AD118" s="487"/>
      <c r="AE118" s="487"/>
      <c r="AF118" s="487"/>
      <c r="AG118" s="487"/>
      <c r="AH118" s="488"/>
    </row>
    <row r="119" spans="1:34">
      <c r="A119" s="523"/>
      <c r="B119" s="486"/>
      <c r="C119" s="516"/>
      <c r="D119" s="576" t="s">
        <v>703</v>
      </c>
      <c r="E119" s="513"/>
      <c r="F119" s="547"/>
      <c r="G119" s="513"/>
      <c r="H119" s="527"/>
      <c r="I119" s="527"/>
      <c r="J119" s="527"/>
      <c r="K119" s="527"/>
      <c r="L119" s="534"/>
      <c r="M119" s="535"/>
      <c r="N119" s="570"/>
      <c r="O119" s="570"/>
      <c r="P119" s="570"/>
      <c r="Q119" s="570"/>
      <c r="R119" s="570"/>
      <c r="S119" s="570"/>
      <c r="T119" s="570"/>
      <c r="U119" s="570"/>
      <c r="V119" s="570"/>
      <c r="W119" s="570"/>
      <c r="X119" s="570"/>
      <c r="Y119" s="570"/>
      <c r="AA119" s="487"/>
      <c r="AB119" s="487"/>
      <c r="AC119" s="487"/>
      <c r="AD119" s="487"/>
      <c r="AE119" s="487"/>
      <c r="AF119" s="487"/>
      <c r="AG119" s="487"/>
      <c r="AH119" s="488"/>
    </row>
    <row r="120" spans="1:34" ht="42">
      <c r="A120" s="523">
        <v>10.5</v>
      </c>
      <c r="B120" s="486"/>
      <c r="C120" s="516" t="s">
        <v>732</v>
      </c>
      <c r="D120" s="580" t="s">
        <v>704</v>
      </c>
      <c r="E120" s="513" t="s">
        <v>575</v>
      </c>
      <c r="F120" s="547">
        <v>1</v>
      </c>
      <c r="G120" s="513">
        <v>995466</v>
      </c>
      <c r="H120" s="531" t="s">
        <v>138</v>
      </c>
      <c r="I120" s="527">
        <v>18</v>
      </c>
      <c r="J120" s="532" t="s">
        <v>138</v>
      </c>
      <c r="K120" s="533"/>
      <c r="L120" s="534">
        <f t="shared" si="6"/>
        <v>1.8000000000000002E-3</v>
      </c>
      <c r="M120" s="535" t="str">
        <f t="shared" si="7"/>
        <v>0.01</v>
      </c>
      <c r="N120" s="570"/>
      <c r="O120" s="570"/>
      <c r="P120" s="570"/>
      <c r="Q120" s="570"/>
      <c r="R120" s="570"/>
      <c r="S120" s="570"/>
      <c r="T120" s="570"/>
      <c r="U120" s="570"/>
      <c r="V120" s="570"/>
      <c r="W120" s="570"/>
      <c r="X120" s="570"/>
      <c r="Y120" s="570"/>
      <c r="AA120" s="487"/>
      <c r="AB120" s="487"/>
      <c r="AC120" s="487"/>
      <c r="AD120" s="487"/>
      <c r="AE120" s="487"/>
      <c r="AF120" s="487"/>
      <c r="AG120" s="487"/>
      <c r="AH120" s="488"/>
    </row>
    <row r="121" spans="1:34">
      <c r="A121" s="523">
        <v>11</v>
      </c>
      <c r="B121" s="486"/>
      <c r="C121" s="516"/>
      <c r="D121" s="596" t="s">
        <v>705</v>
      </c>
      <c r="E121" s="513"/>
      <c r="F121" s="547"/>
      <c r="G121" s="513"/>
      <c r="H121" s="527"/>
      <c r="I121" s="527"/>
      <c r="J121" s="527"/>
      <c r="K121" s="527"/>
      <c r="L121" s="534"/>
      <c r="M121" s="535"/>
      <c r="N121" s="570"/>
      <c r="O121" s="570"/>
      <c r="P121" s="570"/>
      <c r="Q121" s="570"/>
      <c r="R121" s="570"/>
      <c r="S121" s="570"/>
      <c r="T121" s="570"/>
      <c r="U121" s="570"/>
      <c r="V121" s="570"/>
      <c r="W121" s="570"/>
      <c r="X121" s="570"/>
      <c r="Y121" s="570"/>
      <c r="AA121" s="487"/>
      <c r="AB121" s="487"/>
      <c r="AC121" s="487"/>
      <c r="AD121" s="487"/>
      <c r="AE121" s="487"/>
      <c r="AF121" s="487"/>
      <c r="AG121" s="487"/>
      <c r="AH121" s="488"/>
    </row>
    <row r="122" spans="1:34" ht="147">
      <c r="A122" s="523">
        <v>11.1</v>
      </c>
      <c r="B122" s="486"/>
      <c r="C122" s="516" t="s">
        <v>762</v>
      </c>
      <c r="D122" s="580" t="s">
        <v>706</v>
      </c>
      <c r="E122" s="513" t="s">
        <v>497</v>
      </c>
      <c r="F122" s="547">
        <v>856.8</v>
      </c>
      <c r="G122" s="513">
        <v>995471</v>
      </c>
      <c r="H122" s="531" t="s">
        <v>138</v>
      </c>
      <c r="I122" s="527">
        <v>18</v>
      </c>
      <c r="J122" s="532" t="s">
        <v>138</v>
      </c>
      <c r="K122" s="533"/>
      <c r="L122" s="534">
        <f t="shared" si="6"/>
        <v>1.8000000000000002E-3</v>
      </c>
      <c r="M122" s="535" t="str">
        <f t="shared" si="7"/>
        <v>0.01</v>
      </c>
      <c r="N122" s="570"/>
      <c r="O122" s="570"/>
      <c r="P122" s="570"/>
      <c r="Q122" s="570"/>
      <c r="R122" s="570"/>
      <c r="S122" s="570"/>
      <c r="T122" s="570"/>
      <c r="U122" s="570"/>
      <c r="V122" s="570"/>
      <c r="W122" s="570"/>
      <c r="X122" s="570"/>
      <c r="Y122" s="570"/>
      <c r="AA122" s="487"/>
      <c r="AB122" s="487"/>
      <c r="AC122" s="487"/>
      <c r="AD122" s="487"/>
      <c r="AE122" s="487"/>
      <c r="AF122" s="487"/>
      <c r="AG122" s="487"/>
      <c r="AH122" s="488"/>
    </row>
    <row r="123" spans="1:34" ht="63">
      <c r="A123" s="523">
        <v>11.2</v>
      </c>
      <c r="B123" s="486"/>
      <c r="C123" s="516" t="s">
        <v>763</v>
      </c>
      <c r="D123" s="580" t="s">
        <v>707</v>
      </c>
      <c r="E123" s="513"/>
      <c r="F123" s="547"/>
      <c r="G123" s="513"/>
      <c r="H123" s="527"/>
      <c r="I123" s="527"/>
      <c r="J123" s="527"/>
      <c r="K123" s="527"/>
      <c r="L123" s="534"/>
      <c r="M123" s="535"/>
      <c r="N123" s="570"/>
      <c r="O123" s="570"/>
      <c r="P123" s="570"/>
      <c r="Q123" s="570"/>
      <c r="R123" s="570"/>
      <c r="S123" s="570"/>
      <c r="T123" s="570"/>
      <c r="U123" s="570"/>
      <c r="V123" s="570"/>
      <c r="W123" s="570"/>
      <c r="X123" s="570"/>
      <c r="Y123" s="570"/>
      <c r="AA123" s="487"/>
      <c r="AB123" s="487"/>
      <c r="AC123" s="487"/>
      <c r="AD123" s="487"/>
      <c r="AE123" s="487"/>
      <c r="AF123" s="487"/>
      <c r="AG123" s="487"/>
      <c r="AH123" s="488"/>
    </row>
    <row r="124" spans="1:34" ht="147">
      <c r="A124" s="523"/>
      <c r="B124" s="486"/>
      <c r="C124" s="516"/>
      <c r="D124" s="580" t="s">
        <v>708</v>
      </c>
      <c r="E124" s="513"/>
      <c r="F124" s="547"/>
      <c r="G124" s="513"/>
      <c r="H124" s="527"/>
      <c r="I124" s="527"/>
      <c r="J124" s="527"/>
      <c r="K124" s="527"/>
      <c r="L124" s="534"/>
      <c r="M124" s="535"/>
      <c r="N124" s="570"/>
      <c r="O124" s="570"/>
      <c r="P124" s="570"/>
      <c r="Q124" s="570"/>
      <c r="R124" s="570"/>
      <c r="S124" s="570"/>
      <c r="T124" s="570"/>
      <c r="U124" s="570"/>
      <c r="V124" s="570"/>
      <c r="W124" s="570"/>
      <c r="X124" s="570"/>
      <c r="Y124" s="570"/>
      <c r="AA124" s="487"/>
      <c r="AB124" s="487"/>
      <c r="AC124" s="487"/>
      <c r="AD124" s="487"/>
      <c r="AE124" s="487"/>
      <c r="AF124" s="487"/>
      <c r="AG124" s="487"/>
      <c r="AH124" s="488"/>
    </row>
    <row r="125" spans="1:34" ht="126">
      <c r="A125" s="523"/>
      <c r="B125" s="486"/>
      <c r="C125" s="516"/>
      <c r="D125" s="580" t="s">
        <v>709</v>
      </c>
      <c r="E125" s="513"/>
      <c r="F125" s="547"/>
      <c r="G125" s="513"/>
      <c r="H125" s="527"/>
      <c r="I125" s="527"/>
      <c r="J125" s="527"/>
      <c r="K125" s="527"/>
      <c r="L125" s="534"/>
      <c r="M125" s="535"/>
      <c r="N125" s="570"/>
      <c r="O125" s="570"/>
      <c r="P125" s="570"/>
      <c r="Q125" s="570"/>
      <c r="R125" s="570"/>
      <c r="S125" s="570"/>
      <c r="T125" s="570"/>
      <c r="U125" s="570"/>
      <c r="V125" s="570"/>
      <c r="W125" s="570"/>
      <c r="X125" s="570"/>
      <c r="Y125" s="570"/>
      <c r="AA125" s="487"/>
      <c r="AB125" s="487"/>
      <c r="AC125" s="487"/>
      <c r="AD125" s="487"/>
      <c r="AE125" s="487"/>
      <c r="AF125" s="487"/>
      <c r="AG125" s="487"/>
      <c r="AH125" s="488"/>
    </row>
    <row r="126" spans="1:34" ht="105">
      <c r="A126" s="523"/>
      <c r="B126" s="486"/>
      <c r="C126" s="516"/>
      <c r="D126" s="580" t="s">
        <v>710</v>
      </c>
      <c r="E126" s="513"/>
      <c r="F126" s="547"/>
      <c r="G126" s="513"/>
      <c r="H126" s="527"/>
      <c r="I126" s="527"/>
      <c r="J126" s="527"/>
      <c r="K126" s="527"/>
      <c r="L126" s="534"/>
      <c r="M126" s="535"/>
      <c r="N126" s="570"/>
      <c r="O126" s="570"/>
      <c r="P126" s="570"/>
      <c r="Q126" s="570"/>
      <c r="R126" s="570"/>
      <c r="S126" s="570"/>
      <c r="T126" s="570"/>
      <c r="U126" s="570"/>
      <c r="V126" s="570"/>
      <c r="W126" s="570"/>
      <c r="X126" s="570"/>
      <c r="Y126" s="570"/>
      <c r="AA126" s="487"/>
      <c r="AB126" s="487"/>
      <c r="AC126" s="487"/>
      <c r="AD126" s="487"/>
      <c r="AE126" s="487"/>
      <c r="AF126" s="487"/>
      <c r="AG126" s="487"/>
      <c r="AH126" s="488"/>
    </row>
    <row r="127" spans="1:34" ht="63">
      <c r="A127" s="523"/>
      <c r="B127" s="486"/>
      <c r="C127" s="516"/>
      <c r="D127" s="580" t="s">
        <v>711</v>
      </c>
      <c r="E127" s="513"/>
      <c r="F127" s="547"/>
      <c r="G127" s="513"/>
      <c r="H127" s="527"/>
      <c r="I127" s="527"/>
      <c r="J127" s="527"/>
      <c r="K127" s="527"/>
      <c r="L127" s="534"/>
      <c r="M127" s="535"/>
      <c r="N127" s="570"/>
      <c r="O127" s="570"/>
      <c r="P127" s="570"/>
      <c r="Q127" s="570"/>
      <c r="R127" s="570"/>
      <c r="S127" s="570"/>
      <c r="T127" s="570"/>
      <c r="U127" s="570"/>
      <c r="V127" s="570"/>
      <c r="W127" s="570"/>
      <c r="X127" s="570"/>
      <c r="Y127" s="570"/>
      <c r="AA127" s="487"/>
      <c r="AB127" s="487"/>
      <c r="AC127" s="487"/>
      <c r="AD127" s="487"/>
      <c r="AE127" s="487"/>
      <c r="AF127" s="487"/>
      <c r="AG127" s="487"/>
      <c r="AH127" s="488"/>
    </row>
    <row r="128" spans="1:34" ht="326.25" customHeight="1">
      <c r="A128" s="523"/>
      <c r="B128" s="486"/>
      <c r="C128" s="516"/>
      <c r="D128" s="580" t="s">
        <v>712</v>
      </c>
      <c r="E128" s="513"/>
      <c r="F128" s="547"/>
      <c r="G128" s="513"/>
      <c r="H128" s="527"/>
      <c r="I128" s="527"/>
      <c r="J128" s="527"/>
      <c r="K128" s="527"/>
      <c r="L128" s="534"/>
      <c r="M128" s="535"/>
      <c r="N128" s="570"/>
      <c r="O128" s="570"/>
      <c r="P128" s="570"/>
      <c r="Q128" s="570"/>
      <c r="R128" s="570"/>
      <c r="S128" s="570"/>
      <c r="T128" s="570"/>
      <c r="U128" s="570"/>
      <c r="V128" s="570"/>
      <c r="W128" s="570"/>
      <c r="X128" s="570"/>
      <c r="Y128" s="570"/>
      <c r="AA128" s="487"/>
      <c r="AB128" s="487"/>
      <c r="AC128" s="487"/>
      <c r="AD128" s="487"/>
      <c r="AE128" s="487"/>
      <c r="AF128" s="487"/>
      <c r="AG128" s="487"/>
      <c r="AH128" s="488"/>
    </row>
    <row r="129" spans="1:34" ht="112.5" customHeight="1">
      <c r="A129" s="523"/>
      <c r="B129" s="486"/>
      <c r="C129" s="516"/>
      <c r="D129" s="580" t="s">
        <v>713</v>
      </c>
      <c r="E129" s="513"/>
      <c r="F129" s="547"/>
      <c r="G129" s="513"/>
      <c r="H129" s="527"/>
      <c r="I129" s="527"/>
      <c r="J129" s="527"/>
      <c r="K129" s="527"/>
      <c r="L129" s="534"/>
      <c r="M129" s="535"/>
      <c r="N129" s="570"/>
      <c r="O129" s="570"/>
      <c r="P129" s="570"/>
      <c r="Q129" s="570"/>
      <c r="R129" s="570"/>
      <c r="S129" s="570"/>
      <c r="T129" s="570"/>
      <c r="U129" s="570"/>
      <c r="V129" s="570"/>
      <c r="W129" s="570"/>
      <c r="X129" s="570"/>
      <c r="Y129" s="570"/>
      <c r="AA129" s="487"/>
      <c r="AB129" s="487"/>
      <c r="AC129" s="487"/>
      <c r="AD129" s="487"/>
      <c r="AE129" s="487"/>
      <c r="AF129" s="487"/>
      <c r="AG129" s="487"/>
      <c r="AH129" s="488"/>
    </row>
    <row r="130" spans="1:34" ht="84">
      <c r="A130" s="523"/>
      <c r="B130" s="486"/>
      <c r="C130" s="516"/>
      <c r="D130" s="580" t="s">
        <v>714</v>
      </c>
      <c r="E130" s="513"/>
      <c r="F130" s="547"/>
      <c r="G130" s="513"/>
      <c r="H130" s="527"/>
      <c r="I130" s="527"/>
      <c r="J130" s="527"/>
      <c r="K130" s="527"/>
      <c r="L130" s="534"/>
      <c r="M130" s="535"/>
      <c r="N130" s="570"/>
      <c r="O130" s="570"/>
      <c r="P130" s="570"/>
      <c r="Q130" s="570"/>
      <c r="R130" s="570"/>
      <c r="S130" s="570"/>
      <c r="T130" s="570"/>
      <c r="U130" s="570"/>
      <c r="V130" s="570"/>
      <c r="W130" s="570"/>
      <c r="X130" s="570"/>
      <c r="Y130" s="570"/>
      <c r="AA130" s="487"/>
      <c r="AB130" s="487"/>
      <c r="AC130" s="487"/>
      <c r="AD130" s="487"/>
      <c r="AE130" s="487"/>
      <c r="AF130" s="487"/>
      <c r="AG130" s="487"/>
      <c r="AH130" s="488"/>
    </row>
    <row r="131" spans="1:34" ht="84">
      <c r="A131" s="523"/>
      <c r="B131" s="486"/>
      <c r="C131" s="516"/>
      <c r="D131" s="580" t="s">
        <v>715</v>
      </c>
      <c r="E131" s="513"/>
      <c r="F131" s="547"/>
      <c r="G131" s="513"/>
      <c r="H131" s="527"/>
      <c r="I131" s="527"/>
      <c r="J131" s="527"/>
      <c r="K131" s="527"/>
      <c r="L131" s="534"/>
      <c r="M131" s="535"/>
      <c r="N131" s="570"/>
      <c r="O131" s="570"/>
      <c r="P131" s="570"/>
      <c r="Q131" s="570"/>
      <c r="R131" s="570"/>
      <c r="S131" s="570"/>
      <c r="T131" s="570"/>
      <c r="U131" s="570"/>
      <c r="V131" s="570"/>
      <c r="W131" s="570"/>
      <c r="X131" s="570"/>
      <c r="Y131" s="570"/>
      <c r="AA131" s="487"/>
      <c r="AB131" s="487"/>
      <c r="AC131" s="487"/>
      <c r="AD131" s="487"/>
      <c r="AE131" s="487"/>
      <c r="AF131" s="487"/>
      <c r="AG131" s="487"/>
      <c r="AH131" s="488"/>
    </row>
    <row r="132" spans="1:34" ht="189">
      <c r="A132" s="523"/>
      <c r="B132" s="486"/>
      <c r="C132" s="516"/>
      <c r="D132" s="580" t="s">
        <v>774</v>
      </c>
      <c r="E132" s="513" t="s">
        <v>539</v>
      </c>
      <c r="F132" s="547">
        <v>122.4</v>
      </c>
      <c r="G132" s="513">
        <v>995471</v>
      </c>
      <c r="H132" s="531" t="s">
        <v>138</v>
      </c>
      <c r="I132" s="527">
        <v>18</v>
      </c>
      <c r="J132" s="532" t="s">
        <v>138</v>
      </c>
      <c r="K132" s="533"/>
      <c r="L132" s="534">
        <f t="shared" si="6"/>
        <v>1.8000000000000002E-3</v>
      </c>
      <c r="M132" s="535" t="str">
        <f t="shared" si="7"/>
        <v>0.01</v>
      </c>
      <c r="N132" s="570"/>
      <c r="O132" s="570"/>
      <c r="P132" s="570"/>
      <c r="Q132" s="570"/>
      <c r="R132" s="570"/>
      <c r="S132" s="570"/>
      <c r="T132" s="570"/>
      <c r="U132" s="570"/>
      <c r="V132" s="570"/>
      <c r="W132" s="570"/>
      <c r="X132" s="570"/>
      <c r="Y132" s="570"/>
      <c r="AA132" s="487"/>
      <c r="AB132" s="487"/>
      <c r="AC132" s="487"/>
      <c r="AD132" s="487"/>
      <c r="AE132" s="487"/>
      <c r="AF132" s="487"/>
      <c r="AG132" s="487"/>
      <c r="AH132" s="488"/>
    </row>
    <row r="133" spans="1:34" ht="105">
      <c r="A133" s="523">
        <v>11.3</v>
      </c>
      <c r="B133" s="486"/>
      <c r="C133" s="516" t="s">
        <v>732</v>
      </c>
      <c r="D133" s="580" t="s">
        <v>716</v>
      </c>
      <c r="E133" s="513" t="s">
        <v>539</v>
      </c>
      <c r="F133" s="547">
        <v>122.4</v>
      </c>
      <c r="G133" s="513">
        <v>995471</v>
      </c>
      <c r="H133" s="531" t="s">
        <v>138</v>
      </c>
      <c r="I133" s="527">
        <v>18</v>
      </c>
      <c r="J133" s="532" t="s">
        <v>138</v>
      </c>
      <c r="K133" s="533"/>
      <c r="L133" s="534">
        <f t="shared" si="6"/>
        <v>1.8000000000000002E-3</v>
      </c>
      <c r="M133" s="535" t="str">
        <f t="shared" si="7"/>
        <v>0.01</v>
      </c>
      <c r="N133" s="570"/>
      <c r="O133" s="570"/>
      <c r="P133" s="570"/>
      <c r="Q133" s="570"/>
      <c r="R133" s="570"/>
      <c r="S133" s="570"/>
      <c r="T133" s="570"/>
      <c r="U133" s="570"/>
      <c r="V133" s="570"/>
      <c r="W133" s="570"/>
      <c r="X133" s="570"/>
      <c r="Y133" s="570"/>
      <c r="AA133" s="487"/>
      <c r="AB133" s="487"/>
      <c r="AC133" s="487"/>
      <c r="AD133" s="487"/>
      <c r="AE133" s="487"/>
      <c r="AF133" s="487"/>
      <c r="AG133" s="487"/>
      <c r="AH133" s="488"/>
    </row>
    <row r="134" spans="1:34" ht="126">
      <c r="A134" s="523">
        <v>11.4</v>
      </c>
      <c r="B134" s="486"/>
      <c r="C134" s="516" t="s">
        <v>764</v>
      </c>
      <c r="D134" s="580" t="s">
        <v>717</v>
      </c>
      <c r="E134" s="513" t="s">
        <v>539</v>
      </c>
      <c r="F134" s="547">
        <v>12.24</v>
      </c>
      <c r="G134" s="513">
        <v>995471</v>
      </c>
      <c r="H134" s="531" t="s">
        <v>138</v>
      </c>
      <c r="I134" s="527">
        <v>18</v>
      </c>
      <c r="J134" s="532" t="s">
        <v>138</v>
      </c>
      <c r="K134" s="533"/>
      <c r="L134" s="534">
        <f t="shared" si="6"/>
        <v>1.8000000000000002E-3</v>
      </c>
      <c r="M134" s="535" t="str">
        <f t="shared" si="7"/>
        <v>0.01</v>
      </c>
      <c r="N134" s="570"/>
      <c r="O134" s="570"/>
      <c r="P134" s="570"/>
      <c r="Q134" s="570"/>
      <c r="R134" s="570"/>
      <c r="S134" s="570"/>
      <c r="T134" s="570"/>
      <c r="U134" s="570"/>
      <c r="V134" s="570"/>
      <c r="W134" s="570"/>
      <c r="X134" s="570"/>
      <c r="Y134" s="570"/>
      <c r="AA134" s="487"/>
      <c r="AB134" s="487"/>
      <c r="AC134" s="487"/>
      <c r="AD134" s="487"/>
      <c r="AE134" s="487"/>
      <c r="AF134" s="487"/>
      <c r="AG134" s="487"/>
      <c r="AH134" s="488"/>
    </row>
    <row r="135" spans="1:34" ht="105">
      <c r="A135" s="523">
        <v>11.5</v>
      </c>
      <c r="B135" s="486"/>
      <c r="C135" s="516" t="s">
        <v>765</v>
      </c>
      <c r="D135" s="580" t="s">
        <v>718</v>
      </c>
      <c r="E135" s="513" t="s">
        <v>539</v>
      </c>
      <c r="F135" s="547">
        <v>1404.42</v>
      </c>
      <c r="G135" s="513">
        <v>995471</v>
      </c>
      <c r="H135" s="531" t="s">
        <v>138</v>
      </c>
      <c r="I135" s="527">
        <v>18</v>
      </c>
      <c r="J135" s="532" t="s">
        <v>138</v>
      </c>
      <c r="K135" s="533"/>
      <c r="L135" s="534">
        <f t="shared" si="6"/>
        <v>1.8000000000000002E-3</v>
      </c>
      <c r="M135" s="535" t="str">
        <f t="shared" si="7"/>
        <v>0.01</v>
      </c>
      <c r="N135" s="570"/>
      <c r="O135" s="570"/>
      <c r="P135" s="570"/>
      <c r="Q135" s="570"/>
      <c r="R135" s="570"/>
      <c r="S135" s="570"/>
      <c r="T135" s="570"/>
      <c r="U135" s="570"/>
      <c r="V135" s="570"/>
      <c r="W135" s="570"/>
      <c r="X135" s="570"/>
      <c r="Y135" s="570"/>
      <c r="AA135" s="487"/>
      <c r="AB135" s="487"/>
      <c r="AC135" s="487"/>
      <c r="AD135" s="487"/>
      <c r="AE135" s="487"/>
      <c r="AF135" s="487"/>
      <c r="AG135" s="487"/>
      <c r="AH135" s="488"/>
    </row>
    <row r="136" spans="1:34" ht="40.5" customHeight="1">
      <c r="A136" s="524"/>
      <c r="B136" s="489"/>
      <c r="C136" s="514"/>
      <c r="D136" s="656" t="s">
        <v>499</v>
      </c>
      <c r="E136" s="657"/>
      <c r="F136" s="657"/>
      <c r="G136" s="657"/>
      <c r="H136" s="657"/>
      <c r="I136" s="657"/>
      <c r="J136" s="657"/>
      <c r="K136" s="658"/>
      <c r="L136" s="529">
        <f>SUM(L17:L135)</f>
        <v>0.15479999999999985</v>
      </c>
      <c r="M136" s="530">
        <f>SUM(M17:M135)</f>
        <v>0</v>
      </c>
      <c r="AD136" s="490"/>
      <c r="AE136" s="350" t="e">
        <f>ROUND(SUM(#REF!),0)</f>
        <v>#REF!</v>
      </c>
    </row>
    <row r="137" spans="1:34" ht="20.25">
      <c r="A137" s="525"/>
      <c r="B137" s="344"/>
      <c r="C137" s="515"/>
      <c r="D137" s="345"/>
      <c r="E137" s="345"/>
      <c r="F137" s="345"/>
      <c r="G137" s="344"/>
      <c r="H137" s="344"/>
      <c r="I137" s="344"/>
      <c r="J137" s="344"/>
      <c r="K137" s="344"/>
      <c r="L137" s="491"/>
      <c r="M137" s="348"/>
      <c r="AD137" s="490"/>
      <c r="AE137" s="350"/>
    </row>
    <row r="138" spans="1:34" ht="45" customHeight="1">
      <c r="A138" s="659" t="s">
        <v>606</v>
      </c>
      <c r="B138" s="660"/>
      <c r="C138" s="660"/>
      <c r="D138" s="660"/>
      <c r="E138" s="660"/>
      <c r="F138" s="660"/>
      <c r="G138" s="660"/>
      <c r="H138" s="660"/>
      <c r="I138" s="660"/>
      <c r="J138" s="660"/>
      <c r="K138" s="660"/>
      <c r="L138" s="661"/>
      <c r="M138" s="348"/>
      <c r="AD138" s="490"/>
      <c r="AE138" s="350"/>
    </row>
    <row r="139" spans="1:34" ht="20.25">
      <c r="A139" s="525"/>
      <c r="B139" s="344"/>
      <c r="C139" s="515"/>
      <c r="D139" s="345"/>
      <c r="E139" s="345"/>
      <c r="F139" s="345"/>
      <c r="G139" s="346"/>
      <c r="H139" s="346"/>
      <c r="I139" s="346"/>
      <c r="J139" s="346"/>
      <c r="K139" s="346"/>
      <c r="L139" s="491"/>
      <c r="M139" s="348"/>
      <c r="AD139" s="490"/>
      <c r="AE139" s="350"/>
    </row>
    <row r="140" spans="1:34" ht="20.25">
      <c r="A140" s="525"/>
      <c r="B140" s="344"/>
      <c r="C140" s="515"/>
      <c r="D140" s="345"/>
      <c r="E140" s="345"/>
      <c r="F140" s="345"/>
      <c r="G140" s="346"/>
      <c r="H140" s="346"/>
      <c r="I140" s="346"/>
      <c r="J140" s="346"/>
      <c r="K140" s="346"/>
      <c r="L140" s="491"/>
      <c r="M140" s="348"/>
      <c r="AD140" s="490"/>
      <c r="AE140" s="350"/>
    </row>
    <row r="141" spans="1:34" ht="33.6" customHeight="1">
      <c r="A141" s="539" t="s">
        <v>110</v>
      </c>
      <c r="B141" s="540"/>
      <c r="C141" s="539"/>
      <c r="D141" s="347" t="str">
        <f>IF('[2]Names of Bidder'!D21=0,"",'[2]Names of Bidder'!D21)</f>
        <v/>
      </c>
      <c r="E141" s="492"/>
      <c r="F141" s="492"/>
      <c r="G141" s="347"/>
      <c r="H141" s="347"/>
      <c r="I141" s="347"/>
      <c r="J141" s="347"/>
      <c r="L141" s="349" t="s">
        <v>113</v>
      </c>
      <c r="M141" s="493" t="str">
        <f>IF('[2]Names of Bidder'!D18=0,"",'[2]Names of Bidder'!D18)</f>
        <v/>
      </c>
    </row>
    <row r="142" spans="1:34" ht="33.6" customHeight="1">
      <c r="A142" s="539" t="s">
        <v>112</v>
      </c>
      <c r="B142" s="540"/>
      <c r="C142" s="539"/>
      <c r="D142" s="347" t="str">
        <f>IF('[2]Names of Bidder'!D22=0,"",'[2]Names of Bidder'!D22)</f>
        <v/>
      </c>
      <c r="E142" s="492"/>
      <c r="F142" s="492"/>
      <c r="G142" s="347"/>
      <c r="H142" s="347"/>
      <c r="I142" s="347"/>
      <c r="J142" s="347"/>
      <c r="L142" s="349" t="s">
        <v>114</v>
      </c>
      <c r="M142" s="493" t="str">
        <f>IF('[2]Names of Bidder'!D19=0,"",'[2]Names of Bidder'!D19)</f>
        <v/>
      </c>
    </row>
    <row r="143" spans="1:34" ht="33.6" customHeight="1">
      <c r="A143" s="495"/>
      <c r="B143" s="128"/>
      <c r="C143" s="495"/>
      <c r="D143" s="494"/>
      <c r="E143" s="494"/>
      <c r="F143" s="494"/>
      <c r="G143" s="108"/>
      <c r="H143" s="108"/>
      <c r="I143" s="108"/>
      <c r="J143" s="108"/>
    </row>
  </sheetData>
  <sheetProtection algorithmName="SHA-512" hashValue="tBY06IMS+94KIo7YS5H/eG/iTh7aOIZgHsfiVbS0xFb1po4Gk8J2WaZCPjkI1WzEvNtYAnh6nVFIdVOtuebmzw==" saltValue="FPzP668iXOfyrk92eDfIEA==" spinCount="100000" sheet="1" formatColumns="0" formatRows="0" selectLockedCells="1"/>
  <autoFilter ref="A15:M136" xr:uid="{00000000-0001-0000-0600-000000000000}"/>
  <customSheetViews>
    <customSheetView guid="{08A645C4-A23F-4400-B0CE-1685BC312A6F}">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headerFooter alignWithMargins="0">
        <oddFooter>&amp;R&amp;"Book Antiqua,Bold"&amp;10Page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s>
  <mergeCells count="8">
    <mergeCell ref="J1:M1"/>
    <mergeCell ref="D136:K136"/>
    <mergeCell ref="A138:L138"/>
    <mergeCell ref="A14:F14"/>
    <mergeCell ref="I14:M14"/>
    <mergeCell ref="A3:M3"/>
    <mergeCell ref="A4:M4"/>
    <mergeCell ref="A1:I1"/>
  </mergeCells>
  <dataValidations count="2">
    <dataValidation type="list" allowBlank="1" showInputMessage="1" showErrorMessage="1" sqref="J18:J23 J25:J27 J29:J39 J41:J44 J46:J61 J63:J64 J66 J68:J82 J85:J92 J96:J105 J112 J116:J118 J120 J122 J132:J135" xr:uid="{00000000-0002-0000-0600-000000000000}">
      <formula1>"Confirmed, 0,5,12,18,28"</formula1>
    </dataValidation>
    <dataValidation operator="greaterThan" allowBlank="1" showInputMessage="1" showErrorMessage="1" sqref="L17:L135" xr:uid="{00000000-0002-0000-0600-000001000000}"/>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rowBreaks count="1" manualBreakCount="1">
    <brk id="71" min="1" max="12"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19D3-3A3E-42DA-8A72-3281F44A44B0}">
  <sheetPr codeName="Sheet2">
    <tabColor indexed="10"/>
  </sheetPr>
  <dimension ref="A1:AK170"/>
  <sheetViews>
    <sheetView view="pageBreakPreview" zoomScale="60" zoomScaleNormal="85" workbookViewId="0">
      <selection activeCell="H19" sqref="H19"/>
    </sheetView>
  </sheetViews>
  <sheetFormatPr defaultColWidth="9" defaultRowHeight="21"/>
  <cols>
    <col min="1" max="1" width="10" style="517" customWidth="1"/>
    <col min="2" max="2" width="72.75" style="320" hidden="1" customWidth="1"/>
    <col min="3" max="3" width="19" style="506" customWidth="1"/>
    <col min="4" max="4" width="121.375" style="321" customWidth="1"/>
    <col min="5" max="5" width="17.5" style="321" customWidth="1"/>
    <col min="6" max="6" width="23.375" style="321" customWidth="1"/>
    <col min="7" max="8" width="22.875" style="322" customWidth="1"/>
    <col min="9" max="9" width="21.75" style="322" customWidth="1"/>
    <col min="10" max="10" width="22.75" style="322" customWidth="1"/>
    <col min="11" max="11" width="22.5" style="320" customWidth="1"/>
    <col min="12" max="12" width="22.625" style="323" customWidth="1"/>
    <col min="13" max="13" width="24.25" style="324" customWidth="1"/>
    <col min="14" max="14" width="16.75" style="105" customWidth="1"/>
    <col min="15" max="25" width="9" style="105"/>
    <col min="26" max="26" width="9" style="107"/>
    <col min="27" max="28" width="9" style="318" hidden="1" customWidth="1"/>
    <col min="29" max="29" width="9" style="325" hidden="1" customWidth="1"/>
    <col min="30" max="31" width="17.625" style="325" hidden="1" customWidth="1"/>
    <col min="32" max="33" width="9" style="325" hidden="1" customWidth="1"/>
    <col min="34" max="34" width="9" style="325"/>
    <col min="35" max="16384" width="9" style="107"/>
  </cols>
  <sheetData>
    <row r="1" spans="1:34" s="497" customFormat="1" ht="75" customHeight="1">
      <c r="A1" s="665" t="str">
        <f>Cover!B3</f>
        <v>Specification No.: ODP/BB/C&amp;M-3827/OT-09/RFx No. 5002003664/24-25</v>
      </c>
      <c r="B1" s="665"/>
      <c r="C1" s="665"/>
      <c r="D1" s="665"/>
      <c r="E1" s="665"/>
      <c r="F1" s="665"/>
      <c r="G1" s="665"/>
      <c r="H1" s="665"/>
      <c r="I1" s="665"/>
      <c r="J1" s="655" t="s">
        <v>775</v>
      </c>
      <c r="K1" s="655"/>
      <c r="L1" s="655"/>
      <c r="M1" s="655"/>
      <c r="N1" s="496"/>
      <c r="O1" s="496"/>
      <c r="P1" s="496"/>
      <c r="Q1" s="496"/>
      <c r="R1" s="496"/>
      <c r="S1" s="496"/>
      <c r="T1" s="496"/>
      <c r="U1" s="496"/>
      <c r="V1" s="496"/>
      <c r="W1" s="496"/>
      <c r="X1" s="496"/>
      <c r="Y1" s="496"/>
      <c r="AA1" s="498"/>
      <c r="AB1" s="498"/>
      <c r="AC1" s="499"/>
      <c r="AD1" s="499"/>
      <c r="AE1" s="499"/>
      <c r="AF1" s="499"/>
      <c r="AG1" s="499"/>
      <c r="AH1" s="499"/>
    </row>
    <row r="2" spans="1:34" ht="18" customHeight="1">
      <c r="A2" s="495"/>
      <c r="B2" s="154"/>
      <c r="C2" s="505"/>
      <c r="D2" s="326"/>
      <c r="E2" s="326"/>
      <c r="F2" s="326"/>
      <c r="G2" s="108"/>
      <c r="H2" s="108"/>
      <c r="I2" s="108"/>
      <c r="J2" s="108"/>
      <c r="K2" s="105"/>
      <c r="L2" s="335"/>
      <c r="M2" s="336"/>
    </row>
    <row r="3" spans="1:34" ht="54" customHeight="1">
      <c r="A3" s="669" t="str">
        <f>Cover!$B$2</f>
        <v>Construction of Academic cum Administrative Building for Govt. Industrial Training Institute (ITI) at Dharamgarh Sub-division of Kalahandi district under CSR initiative of POWERGRID</v>
      </c>
      <c r="B3" s="669"/>
      <c r="C3" s="669"/>
      <c r="D3" s="669"/>
      <c r="E3" s="669"/>
      <c r="F3" s="669"/>
      <c r="G3" s="669"/>
      <c r="H3" s="669"/>
      <c r="I3" s="669"/>
      <c r="J3" s="669"/>
      <c r="K3" s="669"/>
      <c r="L3" s="669"/>
      <c r="M3" s="669"/>
      <c r="AC3" s="342" t="s">
        <v>120</v>
      </c>
      <c r="AE3" s="343"/>
    </row>
    <row r="4" spans="1:34" ht="22.15" customHeight="1">
      <c r="A4" s="652" t="s">
        <v>121</v>
      </c>
      <c r="B4" s="652"/>
      <c r="C4" s="652"/>
      <c r="D4" s="652"/>
      <c r="E4" s="652"/>
      <c r="F4" s="652"/>
      <c r="G4" s="652"/>
      <c r="H4" s="652"/>
      <c r="I4" s="652"/>
      <c r="J4" s="652"/>
      <c r="K4" s="652"/>
      <c r="L4" s="652"/>
      <c r="M4" s="652"/>
      <c r="AC4" s="342" t="s">
        <v>122</v>
      </c>
      <c r="AE4" s="343"/>
    </row>
    <row r="5" spans="1:34" ht="18" customHeight="1">
      <c r="AC5" s="342" t="s">
        <v>123</v>
      </c>
      <c r="AE5" s="343"/>
    </row>
    <row r="6" spans="1:34" ht="18" customHeight="1">
      <c r="A6" s="518" t="s">
        <v>83</v>
      </c>
      <c r="B6" s="212"/>
      <c r="C6" s="507"/>
      <c r="D6" s="328"/>
      <c r="E6" s="328"/>
      <c r="F6" s="328"/>
      <c r="G6" s="208"/>
      <c r="H6" s="208"/>
      <c r="I6" s="208"/>
      <c r="J6" s="208"/>
      <c r="K6" s="105" t="s">
        <v>84</v>
      </c>
      <c r="L6" s="335"/>
      <c r="M6" s="336"/>
      <c r="AC6" s="342" t="s">
        <v>124</v>
      </c>
      <c r="AE6" s="343"/>
    </row>
    <row r="7" spans="1:34" ht="18" customHeight="1">
      <c r="A7" s="518" t="e">
        <f>"Bidder as "&amp;'[1]Names of Bidder'!D6</f>
        <v>#REF!</v>
      </c>
      <c r="B7" s="214"/>
      <c r="C7" s="508"/>
      <c r="D7" s="329"/>
      <c r="E7" s="329"/>
      <c r="F7" s="329"/>
      <c r="K7" s="156" t="s">
        <v>515</v>
      </c>
      <c r="L7" s="337"/>
      <c r="M7" s="338"/>
      <c r="N7" s="158"/>
      <c r="O7" s="158"/>
      <c r="P7" s="158"/>
      <c r="Q7" s="158"/>
      <c r="R7" s="158"/>
      <c r="S7" s="158"/>
      <c r="T7" s="158"/>
      <c r="U7" s="158"/>
      <c r="V7" s="158"/>
      <c r="W7" s="158"/>
      <c r="X7" s="158"/>
      <c r="Y7" s="158"/>
      <c r="AC7" s="342" t="s">
        <v>125</v>
      </c>
      <c r="AE7" s="343"/>
    </row>
    <row r="8" spans="1:34" ht="20.25">
      <c r="A8" s="519" t="s">
        <v>126</v>
      </c>
      <c r="B8" s="212"/>
      <c r="C8" s="50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ht="20.25">
      <c r="A9" s="519" t="s">
        <v>129</v>
      </c>
      <c r="B9" s="212"/>
      <c r="C9" s="50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20"/>
      <c r="B10" s="208"/>
      <c r="C10" s="50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20"/>
      <c r="B11" s="208"/>
      <c r="C11" s="50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20"/>
      <c r="B12" s="208"/>
      <c r="C12" s="510"/>
      <c r="D12" s="331"/>
      <c r="E12" s="331"/>
      <c r="F12" s="331"/>
      <c r="G12" s="328"/>
      <c r="H12" s="328"/>
      <c r="I12" s="328"/>
      <c r="J12" s="328"/>
      <c r="K12" s="208"/>
      <c r="L12" s="339"/>
      <c r="M12" s="336"/>
    </row>
    <row r="13" spans="1:34" ht="18" customHeight="1">
      <c r="A13" s="521"/>
      <c r="B13" s="332"/>
      <c r="C13" s="511"/>
      <c r="D13" s="333"/>
      <c r="E13" s="333"/>
      <c r="F13" s="333"/>
      <c r="G13" s="332"/>
      <c r="H13" s="332"/>
      <c r="I13" s="332"/>
      <c r="J13" s="332"/>
      <c r="K13" s="332"/>
      <c r="L13" s="340"/>
      <c r="M13" s="341"/>
    </row>
    <row r="14" spans="1:34" ht="41.45" customHeight="1">
      <c r="A14" s="662" t="s">
        <v>562</v>
      </c>
      <c r="B14" s="662"/>
      <c r="C14" s="662"/>
      <c r="D14" s="662"/>
      <c r="E14" s="662"/>
      <c r="F14" s="662"/>
      <c r="G14" s="212"/>
      <c r="H14" s="212"/>
      <c r="I14" s="663" t="s">
        <v>134</v>
      </c>
      <c r="J14" s="663"/>
      <c r="K14" s="663"/>
      <c r="L14" s="663"/>
      <c r="M14" s="663"/>
    </row>
    <row r="15" spans="1:34" s="128" customFormat="1" ht="129" customHeight="1">
      <c r="A15" s="512" t="s">
        <v>94</v>
      </c>
      <c r="B15" s="512" t="s">
        <v>490</v>
      </c>
      <c r="C15" s="512" t="s">
        <v>776</v>
      </c>
      <c r="D15" s="555" t="s">
        <v>95</v>
      </c>
      <c r="E15" s="554" t="s">
        <v>97</v>
      </c>
      <c r="F15" s="554" t="s">
        <v>98</v>
      </c>
      <c r="G15" s="500" t="s">
        <v>604</v>
      </c>
      <c r="H15" s="500" t="s">
        <v>605</v>
      </c>
      <c r="I15" s="512" t="s">
        <v>135</v>
      </c>
      <c r="J15" s="512" t="s">
        <v>491</v>
      </c>
      <c r="K15" s="556" t="s">
        <v>514</v>
      </c>
      <c r="L15" s="557" t="s">
        <v>136</v>
      </c>
      <c r="M15" s="558" t="s">
        <v>513</v>
      </c>
      <c r="AC15" s="504"/>
      <c r="AD15" s="368" t="s">
        <v>492</v>
      </c>
      <c r="AE15" s="368" t="s">
        <v>493</v>
      </c>
      <c r="AF15" s="504"/>
      <c r="AG15" s="504"/>
      <c r="AH15" s="504"/>
    </row>
    <row r="16" spans="1:34" ht="20.25">
      <c r="A16" s="554">
        <v>1</v>
      </c>
      <c r="B16" s="559"/>
      <c r="C16" s="554">
        <v>2</v>
      </c>
      <c r="D16" s="560">
        <v>3</v>
      </c>
      <c r="E16" s="559">
        <v>4</v>
      </c>
      <c r="F16" s="559">
        <v>5</v>
      </c>
      <c r="G16" s="559">
        <v>6</v>
      </c>
      <c r="H16" s="559">
        <v>7</v>
      </c>
      <c r="I16" s="559">
        <v>8</v>
      </c>
      <c r="J16" s="559">
        <v>9</v>
      </c>
      <c r="K16" s="559">
        <v>10</v>
      </c>
      <c r="L16" s="561">
        <v>11</v>
      </c>
      <c r="M16" s="562">
        <v>12</v>
      </c>
      <c r="AD16" s="485">
        <v>5</v>
      </c>
      <c r="AE16" s="485" t="s">
        <v>137</v>
      </c>
    </row>
    <row r="17" spans="1:34" s="550" customFormat="1">
      <c r="A17" s="523" t="s">
        <v>948</v>
      </c>
      <c r="B17" s="549"/>
      <c r="C17" s="516"/>
      <c r="D17" s="597" t="s">
        <v>802</v>
      </c>
      <c r="E17" s="526"/>
      <c r="F17" s="548"/>
      <c r="G17" s="526"/>
      <c r="H17" s="526"/>
      <c r="I17" s="526"/>
      <c r="J17" s="526"/>
      <c r="K17" s="526"/>
      <c r="L17" s="526"/>
      <c r="M17" s="526"/>
      <c r="N17" s="528"/>
      <c r="O17" s="528"/>
      <c r="P17" s="528"/>
      <c r="Q17" s="528"/>
      <c r="R17" s="528"/>
      <c r="S17" s="528"/>
      <c r="T17" s="528"/>
      <c r="U17" s="528"/>
      <c r="V17" s="528"/>
      <c r="W17" s="528"/>
      <c r="X17" s="528"/>
      <c r="Y17" s="528"/>
      <c r="AA17" s="551"/>
      <c r="AB17" s="551"/>
      <c r="AC17" s="551"/>
      <c r="AD17" s="551"/>
      <c r="AE17" s="551"/>
      <c r="AF17" s="551"/>
      <c r="AG17" s="551"/>
      <c r="AH17" s="552"/>
    </row>
    <row r="18" spans="1:34" s="550" customFormat="1" ht="84">
      <c r="A18" s="523">
        <v>1.01</v>
      </c>
      <c r="B18" s="549"/>
      <c r="C18" s="516">
        <v>17.2</v>
      </c>
      <c r="D18" s="563" t="s">
        <v>777</v>
      </c>
      <c r="E18" s="526"/>
      <c r="F18" s="548"/>
      <c r="G18" s="526"/>
      <c r="H18" s="526"/>
      <c r="I18" s="526"/>
      <c r="J18" s="526"/>
      <c r="K18" s="526"/>
      <c r="L18" s="526"/>
      <c r="M18" s="526"/>
      <c r="N18" s="528"/>
      <c r="O18" s="528"/>
      <c r="P18" s="528"/>
      <c r="Q18" s="528"/>
      <c r="R18" s="528"/>
      <c r="S18" s="528"/>
      <c r="T18" s="528"/>
      <c r="U18" s="528"/>
      <c r="V18" s="528"/>
      <c r="W18" s="528"/>
      <c r="X18" s="528"/>
      <c r="Y18" s="528"/>
      <c r="AA18" s="551"/>
      <c r="AB18" s="551"/>
      <c r="AC18" s="551"/>
      <c r="AD18" s="551"/>
      <c r="AE18" s="551"/>
      <c r="AF18" s="551"/>
      <c r="AG18" s="551"/>
      <c r="AH18" s="552"/>
    </row>
    <row r="19" spans="1:34" s="550" customFormat="1">
      <c r="A19" s="523"/>
      <c r="B19" s="549"/>
      <c r="C19" s="516" t="s">
        <v>566</v>
      </c>
      <c r="D19" s="563" t="s">
        <v>778</v>
      </c>
      <c r="E19" s="526" t="s">
        <v>509</v>
      </c>
      <c r="F19" s="548">
        <v>33</v>
      </c>
      <c r="G19" s="526">
        <v>995468</v>
      </c>
      <c r="H19" s="532" t="s">
        <v>138</v>
      </c>
      <c r="I19" s="527">
        <v>18</v>
      </c>
      <c r="J19" s="532" t="s">
        <v>138</v>
      </c>
      <c r="K19" s="533"/>
      <c r="L19" s="534">
        <f t="shared" ref="L19:L73" si="0">IF(OR(J19="",J19="Confirmed"),I19*M19%,J19*M19%)</f>
        <v>1.8000000000000002E-3</v>
      </c>
      <c r="M19" s="535" t="str">
        <f t="shared" ref="M19:M73" si="1">IF(K19=0,"0.01",K19*F19)</f>
        <v>0.01</v>
      </c>
      <c r="N19" s="528"/>
      <c r="O19" s="528"/>
      <c r="P19" s="528"/>
      <c r="Q19" s="528"/>
      <c r="R19" s="528"/>
      <c r="S19" s="528"/>
      <c r="T19" s="528"/>
      <c r="U19" s="528"/>
      <c r="V19" s="528"/>
      <c r="W19" s="528"/>
      <c r="X19" s="528"/>
      <c r="Y19" s="528"/>
      <c r="AA19" s="551"/>
      <c r="AB19" s="551"/>
      <c r="AC19" s="551"/>
      <c r="AD19" s="551"/>
      <c r="AE19" s="551"/>
      <c r="AF19" s="551"/>
      <c r="AG19" s="551"/>
      <c r="AH19" s="552"/>
    </row>
    <row r="20" spans="1:34" s="550" customFormat="1" ht="84">
      <c r="A20" s="523">
        <v>1.02</v>
      </c>
      <c r="B20" s="549"/>
      <c r="C20" s="516">
        <v>17.100000000000001</v>
      </c>
      <c r="D20" s="563" t="s">
        <v>779</v>
      </c>
      <c r="E20" s="526"/>
      <c r="F20" s="548"/>
      <c r="G20" s="526"/>
      <c r="H20" s="526"/>
      <c r="I20" s="526"/>
      <c r="J20" s="526"/>
      <c r="K20" s="526"/>
      <c r="L20" s="526"/>
      <c r="M20" s="526"/>
      <c r="N20" s="528"/>
      <c r="O20" s="528"/>
      <c r="P20" s="528"/>
      <c r="Q20" s="528"/>
      <c r="R20" s="528"/>
      <c r="S20" s="528"/>
      <c r="T20" s="528"/>
      <c r="U20" s="528"/>
      <c r="V20" s="528"/>
      <c r="W20" s="528"/>
      <c r="X20" s="528"/>
      <c r="Y20" s="528"/>
      <c r="AA20" s="551"/>
      <c r="AB20" s="551"/>
      <c r="AC20" s="551"/>
      <c r="AD20" s="551"/>
      <c r="AE20" s="551"/>
      <c r="AF20" s="551"/>
      <c r="AG20" s="551"/>
      <c r="AH20" s="552"/>
    </row>
    <row r="21" spans="1:34" s="550" customFormat="1">
      <c r="A21" s="523"/>
      <c r="B21" s="549"/>
      <c r="C21" s="516" t="s">
        <v>902</v>
      </c>
      <c r="D21" s="563" t="s">
        <v>780</v>
      </c>
      <c r="E21" s="526" t="s">
        <v>509</v>
      </c>
      <c r="F21" s="548">
        <v>2</v>
      </c>
      <c r="G21" s="526">
        <v>995468</v>
      </c>
      <c r="H21" s="532" t="s">
        <v>138</v>
      </c>
      <c r="I21" s="527">
        <v>18</v>
      </c>
      <c r="J21" s="532" t="s">
        <v>138</v>
      </c>
      <c r="K21" s="533"/>
      <c r="L21" s="534">
        <f t="shared" si="0"/>
        <v>1.8000000000000002E-3</v>
      </c>
      <c r="M21" s="535" t="str">
        <f t="shared" si="1"/>
        <v>0.01</v>
      </c>
      <c r="N21" s="528"/>
      <c r="O21" s="528"/>
      <c r="P21" s="528"/>
      <c r="Q21" s="528"/>
      <c r="R21" s="528"/>
      <c r="S21" s="528"/>
      <c r="T21" s="528"/>
      <c r="U21" s="528"/>
      <c r="V21" s="528"/>
      <c r="W21" s="528"/>
      <c r="X21" s="528"/>
      <c r="Y21" s="528"/>
      <c r="AA21" s="551"/>
      <c r="AB21" s="551"/>
      <c r="AC21" s="551"/>
      <c r="AD21" s="551"/>
      <c r="AE21" s="551"/>
      <c r="AF21" s="551"/>
      <c r="AG21" s="551"/>
      <c r="AH21" s="552"/>
    </row>
    <row r="22" spans="1:34" s="550" customFormat="1" ht="84">
      <c r="A22" s="523">
        <v>1.03</v>
      </c>
      <c r="B22" s="549"/>
      <c r="C22" s="516">
        <v>17.8</v>
      </c>
      <c r="D22" s="563" t="s">
        <v>781</v>
      </c>
      <c r="E22" s="526" t="s">
        <v>509</v>
      </c>
      <c r="F22" s="548">
        <v>24</v>
      </c>
      <c r="G22" s="526">
        <v>995468</v>
      </c>
      <c r="H22" s="532" t="s">
        <v>138</v>
      </c>
      <c r="I22" s="527">
        <v>18</v>
      </c>
      <c r="J22" s="532" t="s">
        <v>138</v>
      </c>
      <c r="K22" s="533"/>
      <c r="L22" s="534">
        <f t="shared" si="0"/>
        <v>1.8000000000000002E-3</v>
      </c>
      <c r="M22" s="535" t="str">
        <f t="shared" si="1"/>
        <v>0.01</v>
      </c>
      <c r="N22" s="528"/>
      <c r="O22" s="528"/>
      <c r="P22" s="528"/>
      <c r="Q22" s="528"/>
      <c r="R22" s="528"/>
      <c r="S22" s="528"/>
      <c r="T22" s="528"/>
      <c r="U22" s="528"/>
      <c r="V22" s="528"/>
      <c r="W22" s="528"/>
      <c r="X22" s="528"/>
      <c r="Y22" s="528"/>
      <c r="AA22" s="551"/>
      <c r="AB22" s="551"/>
      <c r="AC22" s="551"/>
      <c r="AD22" s="551"/>
      <c r="AE22" s="551"/>
      <c r="AF22" s="551"/>
      <c r="AG22" s="551"/>
      <c r="AH22" s="552"/>
    </row>
    <row r="23" spans="1:34" s="550" customFormat="1" ht="42">
      <c r="A23" s="523">
        <v>1.04</v>
      </c>
      <c r="B23" s="549"/>
      <c r="C23" s="516" t="s">
        <v>903</v>
      </c>
      <c r="D23" s="563" t="s">
        <v>782</v>
      </c>
      <c r="E23" s="526" t="s">
        <v>509</v>
      </c>
      <c r="F23" s="548">
        <v>105</v>
      </c>
      <c r="G23" s="526">
        <v>995468</v>
      </c>
      <c r="H23" s="532" t="s">
        <v>138</v>
      </c>
      <c r="I23" s="527">
        <v>18</v>
      </c>
      <c r="J23" s="532" t="s">
        <v>138</v>
      </c>
      <c r="K23" s="533"/>
      <c r="L23" s="534">
        <f t="shared" si="0"/>
        <v>1.8000000000000002E-3</v>
      </c>
      <c r="M23" s="535" t="str">
        <f t="shared" si="1"/>
        <v>0.01</v>
      </c>
      <c r="N23" s="528"/>
      <c r="O23" s="528"/>
      <c r="P23" s="528"/>
      <c r="Q23" s="528"/>
      <c r="R23" s="528"/>
      <c r="S23" s="528"/>
      <c r="T23" s="528"/>
      <c r="U23" s="528"/>
      <c r="V23" s="528"/>
      <c r="W23" s="528"/>
      <c r="X23" s="528"/>
      <c r="Y23" s="528"/>
      <c r="AA23" s="551"/>
      <c r="AB23" s="551"/>
      <c r="AC23" s="551"/>
      <c r="AD23" s="551"/>
      <c r="AE23" s="551"/>
      <c r="AF23" s="551"/>
      <c r="AG23" s="551"/>
      <c r="AH23" s="552"/>
    </row>
    <row r="24" spans="1:34" s="550" customFormat="1" ht="63">
      <c r="A24" s="523">
        <v>1.05</v>
      </c>
      <c r="B24" s="549"/>
      <c r="C24" s="516">
        <v>17.7</v>
      </c>
      <c r="D24" s="563" t="s">
        <v>783</v>
      </c>
      <c r="E24" s="526"/>
      <c r="F24" s="548"/>
      <c r="G24" s="526"/>
      <c r="H24" s="526"/>
      <c r="I24" s="526"/>
      <c r="J24" s="526"/>
      <c r="K24" s="526"/>
      <c r="L24" s="526"/>
      <c r="M24" s="526"/>
      <c r="N24" s="528"/>
      <c r="O24" s="528"/>
      <c r="P24" s="528"/>
      <c r="Q24" s="528"/>
      <c r="R24" s="528"/>
      <c r="S24" s="528"/>
      <c r="T24" s="528"/>
      <c r="U24" s="528"/>
      <c r="V24" s="528"/>
      <c r="W24" s="528"/>
      <c r="X24" s="528"/>
      <c r="Y24" s="528"/>
      <c r="AA24" s="551"/>
      <c r="AB24" s="551"/>
      <c r="AC24" s="551"/>
      <c r="AD24" s="551"/>
      <c r="AE24" s="551"/>
      <c r="AF24" s="551"/>
      <c r="AG24" s="551"/>
      <c r="AH24" s="552"/>
    </row>
    <row r="25" spans="1:34" s="550" customFormat="1" ht="42">
      <c r="A25" s="523"/>
      <c r="B25" s="549"/>
      <c r="C25" s="516" t="s">
        <v>904</v>
      </c>
      <c r="D25" s="563" t="s">
        <v>784</v>
      </c>
      <c r="E25" s="526" t="s">
        <v>509</v>
      </c>
      <c r="F25" s="548">
        <v>45</v>
      </c>
      <c r="G25" s="526">
        <v>995468</v>
      </c>
      <c r="H25" s="532" t="s">
        <v>138</v>
      </c>
      <c r="I25" s="527">
        <v>18</v>
      </c>
      <c r="J25" s="532" t="s">
        <v>138</v>
      </c>
      <c r="K25" s="533"/>
      <c r="L25" s="534">
        <f t="shared" si="0"/>
        <v>1.8000000000000002E-3</v>
      </c>
      <c r="M25" s="535" t="str">
        <f t="shared" si="1"/>
        <v>0.01</v>
      </c>
      <c r="N25" s="528"/>
      <c r="O25" s="528"/>
      <c r="P25" s="528"/>
      <c r="Q25" s="528"/>
      <c r="R25" s="528"/>
      <c r="S25" s="528"/>
      <c r="T25" s="528"/>
      <c r="U25" s="528"/>
      <c r="V25" s="528"/>
      <c r="W25" s="528"/>
      <c r="X25" s="528"/>
      <c r="Y25" s="528"/>
      <c r="AA25" s="551"/>
      <c r="AB25" s="551"/>
      <c r="AC25" s="551"/>
      <c r="AD25" s="551"/>
      <c r="AE25" s="551"/>
      <c r="AF25" s="551"/>
      <c r="AG25" s="551"/>
      <c r="AH25" s="552"/>
    </row>
    <row r="26" spans="1:34" s="550" customFormat="1" ht="63">
      <c r="A26" s="523">
        <v>1.06</v>
      </c>
      <c r="B26" s="549"/>
      <c r="C26" s="516">
        <v>17.309999999999999</v>
      </c>
      <c r="D26" s="563" t="s">
        <v>517</v>
      </c>
      <c r="E26" s="526" t="s">
        <v>509</v>
      </c>
      <c r="F26" s="548">
        <v>45</v>
      </c>
      <c r="G26" s="526">
        <v>995468</v>
      </c>
      <c r="H26" s="532" t="s">
        <v>138</v>
      </c>
      <c r="I26" s="527">
        <v>18</v>
      </c>
      <c r="J26" s="532" t="s">
        <v>138</v>
      </c>
      <c r="K26" s="533"/>
      <c r="L26" s="534">
        <f t="shared" si="0"/>
        <v>1.8000000000000002E-3</v>
      </c>
      <c r="M26" s="535" t="str">
        <f t="shared" si="1"/>
        <v>0.01</v>
      </c>
      <c r="N26" s="528"/>
      <c r="O26" s="528"/>
      <c r="P26" s="528"/>
      <c r="Q26" s="528"/>
      <c r="R26" s="528"/>
      <c r="S26" s="528"/>
      <c r="T26" s="528"/>
      <c r="U26" s="528"/>
      <c r="V26" s="528"/>
      <c r="W26" s="528"/>
      <c r="X26" s="528"/>
      <c r="Y26" s="528"/>
      <c r="AA26" s="551"/>
      <c r="AB26" s="551"/>
      <c r="AC26" s="551"/>
      <c r="AD26" s="551"/>
      <c r="AE26" s="551"/>
      <c r="AF26" s="551"/>
      <c r="AG26" s="551"/>
      <c r="AH26" s="552"/>
    </row>
    <row r="27" spans="1:34" s="550" customFormat="1">
      <c r="A27" s="523">
        <v>1.07</v>
      </c>
      <c r="B27" s="549"/>
      <c r="C27" s="516">
        <v>17.34</v>
      </c>
      <c r="D27" s="563" t="s">
        <v>785</v>
      </c>
      <c r="E27" s="526"/>
      <c r="F27" s="548"/>
      <c r="G27" s="526"/>
      <c r="H27" s="526"/>
      <c r="I27" s="526"/>
      <c r="J27" s="526"/>
      <c r="K27" s="526"/>
      <c r="L27" s="526"/>
      <c r="M27" s="526"/>
      <c r="N27" s="528"/>
      <c r="O27" s="528"/>
      <c r="P27" s="528"/>
      <c r="Q27" s="528"/>
      <c r="R27" s="528"/>
      <c r="S27" s="528"/>
      <c r="T27" s="528"/>
      <c r="U27" s="528"/>
      <c r="V27" s="528"/>
      <c r="W27" s="528"/>
      <c r="X27" s="528"/>
      <c r="Y27" s="528"/>
      <c r="AA27" s="551"/>
      <c r="AB27" s="551"/>
      <c r="AC27" s="551"/>
      <c r="AD27" s="551"/>
      <c r="AE27" s="551"/>
      <c r="AF27" s="551"/>
      <c r="AG27" s="551"/>
      <c r="AH27" s="552"/>
    </row>
    <row r="28" spans="1:34" s="550" customFormat="1">
      <c r="A28" s="523"/>
      <c r="B28" s="549"/>
      <c r="C28" s="516" t="s">
        <v>905</v>
      </c>
      <c r="D28" s="563" t="s">
        <v>786</v>
      </c>
      <c r="E28" s="526" t="s">
        <v>509</v>
      </c>
      <c r="F28" s="548">
        <v>33</v>
      </c>
      <c r="G28" s="526">
        <v>995468</v>
      </c>
      <c r="H28" s="532" t="s">
        <v>138</v>
      </c>
      <c r="I28" s="527">
        <v>18</v>
      </c>
      <c r="J28" s="532" t="s">
        <v>138</v>
      </c>
      <c r="K28" s="533"/>
      <c r="L28" s="534">
        <f t="shared" si="0"/>
        <v>1.8000000000000002E-3</v>
      </c>
      <c r="M28" s="535" t="str">
        <f t="shared" si="1"/>
        <v>0.01</v>
      </c>
      <c r="N28" s="528"/>
      <c r="O28" s="528"/>
      <c r="P28" s="528"/>
      <c r="Q28" s="528"/>
      <c r="R28" s="528"/>
      <c r="S28" s="528"/>
      <c r="T28" s="528"/>
      <c r="U28" s="528"/>
      <c r="V28" s="528"/>
      <c r="W28" s="528"/>
      <c r="X28" s="528"/>
      <c r="Y28" s="528"/>
      <c r="AA28" s="551"/>
      <c r="AB28" s="551"/>
      <c r="AC28" s="551"/>
      <c r="AD28" s="551"/>
      <c r="AE28" s="551"/>
      <c r="AF28" s="551"/>
      <c r="AG28" s="551"/>
      <c r="AH28" s="552"/>
    </row>
    <row r="29" spans="1:34" s="550" customFormat="1" ht="84">
      <c r="A29" s="523">
        <v>1.08</v>
      </c>
      <c r="B29" s="549"/>
      <c r="C29" s="516">
        <v>17.71</v>
      </c>
      <c r="D29" s="563" t="s">
        <v>787</v>
      </c>
      <c r="E29" s="526" t="s">
        <v>509</v>
      </c>
      <c r="F29" s="548">
        <v>12</v>
      </c>
      <c r="G29" s="526">
        <v>995468</v>
      </c>
      <c r="H29" s="532" t="s">
        <v>138</v>
      </c>
      <c r="I29" s="527">
        <v>18</v>
      </c>
      <c r="J29" s="532" t="s">
        <v>138</v>
      </c>
      <c r="K29" s="533"/>
      <c r="L29" s="534">
        <f t="shared" si="0"/>
        <v>1.8000000000000002E-3</v>
      </c>
      <c r="M29" s="535" t="str">
        <f t="shared" si="1"/>
        <v>0.01</v>
      </c>
      <c r="N29" s="528"/>
      <c r="O29" s="528"/>
      <c r="P29" s="528"/>
      <c r="Q29" s="528"/>
      <c r="R29" s="528"/>
      <c r="S29" s="528"/>
      <c r="T29" s="528"/>
      <c r="U29" s="528"/>
      <c r="V29" s="528"/>
      <c r="W29" s="528"/>
      <c r="X29" s="528"/>
      <c r="Y29" s="528"/>
      <c r="AA29" s="551"/>
      <c r="AB29" s="551"/>
      <c r="AC29" s="551"/>
      <c r="AD29" s="551"/>
      <c r="AE29" s="551"/>
      <c r="AF29" s="551"/>
      <c r="AG29" s="551"/>
      <c r="AH29" s="552"/>
    </row>
    <row r="30" spans="1:34" s="550" customFormat="1" ht="42">
      <c r="A30" s="523">
        <v>1.0900000000000001</v>
      </c>
      <c r="B30" s="549"/>
      <c r="C30" s="516" t="s">
        <v>906</v>
      </c>
      <c r="D30" s="563" t="s">
        <v>788</v>
      </c>
      <c r="E30" s="526" t="s">
        <v>509</v>
      </c>
      <c r="F30" s="548">
        <v>107</v>
      </c>
      <c r="G30" s="526">
        <v>995468</v>
      </c>
      <c r="H30" s="532" t="s">
        <v>138</v>
      </c>
      <c r="I30" s="527">
        <v>18</v>
      </c>
      <c r="J30" s="532" t="s">
        <v>138</v>
      </c>
      <c r="K30" s="533"/>
      <c r="L30" s="534">
        <f t="shared" si="0"/>
        <v>1.8000000000000002E-3</v>
      </c>
      <c r="M30" s="535" t="str">
        <f t="shared" si="1"/>
        <v>0.01</v>
      </c>
      <c r="N30" s="528"/>
      <c r="O30" s="528"/>
      <c r="P30" s="528"/>
      <c r="Q30" s="528"/>
      <c r="R30" s="528"/>
      <c r="S30" s="528"/>
      <c r="T30" s="528"/>
      <c r="U30" s="528"/>
      <c r="V30" s="528"/>
      <c r="W30" s="528"/>
      <c r="X30" s="528"/>
      <c r="Y30" s="528"/>
      <c r="AA30" s="551"/>
      <c r="AB30" s="551"/>
      <c r="AC30" s="551"/>
      <c r="AD30" s="551"/>
      <c r="AE30" s="551"/>
      <c r="AF30" s="551"/>
      <c r="AG30" s="551"/>
      <c r="AH30" s="552"/>
    </row>
    <row r="31" spans="1:34" s="550" customFormat="1" ht="63">
      <c r="A31" s="523">
        <v>1.1000000000000001</v>
      </c>
      <c r="B31" s="549"/>
      <c r="C31" s="516">
        <v>17.72</v>
      </c>
      <c r="D31" s="563" t="s">
        <v>789</v>
      </c>
      <c r="E31" s="526" t="s">
        <v>509</v>
      </c>
      <c r="F31" s="548">
        <v>18</v>
      </c>
      <c r="G31" s="526">
        <v>995468</v>
      </c>
      <c r="H31" s="532" t="s">
        <v>138</v>
      </c>
      <c r="I31" s="527">
        <v>18</v>
      </c>
      <c r="J31" s="532" t="s">
        <v>138</v>
      </c>
      <c r="K31" s="533"/>
      <c r="L31" s="534">
        <f t="shared" si="0"/>
        <v>1.8000000000000002E-3</v>
      </c>
      <c r="M31" s="535" t="str">
        <f t="shared" si="1"/>
        <v>0.01</v>
      </c>
      <c r="N31" s="528"/>
      <c r="O31" s="528"/>
      <c r="P31" s="528"/>
      <c r="Q31" s="528"/>
      <c r="R31" s="528"/>
      <c r="S31" s="528"/>
      <c r="T31" s="528"/>
      <c r="U31" s="528"/>
      <c r="V31" s="528"/>
      <c r="W31" s="528"/>
      <c r="X31" s="528"/>
      <c r="Y31" s="528"/>
      <c r="AA31" s="551"/>
      <c r="AB31" s="551"/>
      <c r="AC31" s="551"/>
      <c r="AD31" s="551"/>
      <c r="AE31" s="551"/>
      <c r="AF31" s="551"/>
      <c r="AG31" s="551"/>
      <c r="AH31" s="552"/>
    </row>
    <row r="32" spans="1:34" s="550" customFormat="1" ht="42">
      <c r="A32" s="523">
        <v>1.1100000000000001</v>
      </c>
      <c r="B32" s="549"/>
      <c r="C32" s="516" t="s">
        <v>907</v>
      </c>
      <c r="D32" s="563" t="s">
        <v>790</v>
      </c>
      <c r="E32" s="526" t="s">
        <v>509</v>
      </c>
      <c r="F32" s="548">
        <v>33</v>
      </c>
      <c r="G32" s="526">
        <v>995468</v>
      </c>
      <c r="H32" s="532" t="s">
        <v>138</v>
      </c>
      <c r="I32" s="527">
        <v>18</v>
      </c>
      <c r="J32" s="532" t="s">
        <v>138</v>
      </c>
      <c r="K32" s="533"/>
      <c r="L32" s="534">
        <f t="shared" si="0"/>
        <v>1.8000000000000002E-3</v>
      </c>
      <c r="M32" s="535" t="str">
        <f t="shared" si="1"/>
        <v>0.01</v>
      </c>
      <c r="N32" s="528"/>
      <c r="O32" s="528"/>
      <c r="P32" s="528"/>
      <c r="Q32" s="528"/>
      <c r="R32" s="528"/>
      <c r="S32" s="528"/>
      <c r="T32" s="528"/>
      <c r="U32" s="528"/>
      <c r="V32" s="528"/>
      <c r="W32" s="528"/>
      <c r="X32" s="528"/>
      <c r="Y32" s="528"/>
      <c r="AA32" s="551"/>
      <c r="AB32" s="551"/>
      <c r="AC32" s="551"/>
      <c r="AD32" s="551"/>
      <c r="AE32" s="551"/>
      <c r="AF32" s="551"/>
      <c r="AG32" s="551"/>
      <c r="AH32" s="552"/>
    </row>
    <row r="33" spans="1:34" s="550" customFormat="1" ht="84">
      <c r="A33" s="523">
        <v>1.1200000000000001</v>
      </c>
      <c r="B33" s="549"/>
      <c r="C33" s="516" t="s">
        <v>907</v>
      </c>
      <c r="D33" s="563" t="s">
        <v>791</v>
      </c>
      <c r="E33" s="526" t="s">
        <v>509</v>
      </c>
      <c r="F33" s="548">
        <v>33</v>
      </c>
      <c r="G33" s="526">
        <v>995468</v>
      </c>
      <c r="H33" s="532" t="s">
        <v>138</v>
      </c>
      <c r="I33" s="527">
        <v>18</v>
      </c>
      <c r="J33" s="532" t="s">
        <v>138</v>
      </c>
      <c r="K33" s="533"/>
      <c r="L33" s="534">
        <f t="shared" si="0"/>
        <v>1.8000000000000002E-3</v>
      </c>
      <c r="M33" s="535" t="str">
        <f t="shared" si="1"/>
        <v>0.01</v>
      </c>
      <c r="N33" s="528"/>
      <c r="O33" s="528"/>
      <c r="P33" s="528"/>
      <c r="Q33" s="528"/>
      <c r="R33" s="528"/>
      <c r="S33" s="528"/>
      <c r="T33" s="528"/>
      <c r="U33" s="528"/>
      <c r="V33" s="528"/>
      <c r="W33" s="528"/>
      <c r="X33" s="528"/>
      <c r="Y33" s="528"/>
      <c r="AA33" s="551"/>
      <c r="AB33" s="551"/>
      <c r="AC33" s="551"/>
      <c r="AD33" s="551"/>
      <c r="AE33" s="551"/>
      <c r="AF33" s="551"/>
      <c r="AG33" s="551"/>
      <c r="AH33" s="552"/>
    </row>
    <row r="34" spans="1:34" s="550" customFormat="1">
      <c r="A34" s="523">
        <v>1.1300000000000001</v>
      </c>
      <c r="B34" s="549"/>
      <c r="C34" s="516">
        <v>18.489999999999998</v>
      </c>
      <c r="D34" s="563" t="s">
        <v>792</v>
      </c>
      <c r="E34" s="526" t="s">
        <v>509</v>
      </c>
      <c r="F34" s="548">
        <v>45</v>
      </c>
      <c r="G34" s="526">
        <v>995468</v>
      </c>
      <c r="H34" s="532" t="s">
        <v>138</v>
      </c>
      <c r="I34" s="527">
        <v>18</v>
      </c>
      <c r="J34" s="532" t="s">
        <v>138</v>
      </c>
      <c r="K34" s="533"/>
      <c r="L34" s="534">
        <f t="shared" si="0"/>
        <v>1.8000000000000002E-3</v>
      </c>
      <c r="M34" s="535" t="str">
        <f t="shared" si="1"/>
        <v>0.01</v>
      </c>
      <c r="N34" s="528"/>
      <c r="O34" s="528"/>
      <c r="P34" s="528"/>
      <c r="Q34" s="528"/>
      <c r="R34" s="528"/>
      <c r="S34" s="528"/>
      <c r="T34" s="528"/>
      <c r="U34" s="528"/>
      <c r="V34" s="528"/>
      <c r="W34" s="528"/>
      <c r="X34" s="528"/>
      <c r="Y34" s="528"/>
      <c r="AA34" s="551"/>
      <c r="AB34" s="551"/>
      <c r="AC34" s="551"/>
      <c r="AD34" s="551"/>
      <c r="AE34" s="551"/>
      <c r="AF34" s="551"/>
      <c r="AG34" s="551"/>
      <c r="AH34" s="552"/>
    </row>
    <row r="35" spans="1:34" s="550" customFormat="1" ht="63">
      <c r="A35" s="523">
        <v>1.1400000000000001</v>
      </c>
      <c r="B35" s="549"/>
      <c r="C35" s="516" t="s">
        <v>908</v>
      </c>
      <c r="D35" s="563" t="s">
        <v>793</v>
      </c>
      <c r="E35" s="526" t="s">
        <v>509</v>
      </c>
      <c r="F35" s="548">
        <v>33</v>
      </c>
      <c r="G35" s="526">
        <v>995468</v>
      </c>
      <c r="H35" s="532" t="s">
        <v>138</v>
      </c>
      <c r="I35" s="527">
        <v>18</v>
      </c>
      <c r="J35" s="532" t="s">
        <v>138</v>
      </c>
      <c r="K35" s="533"/>
      <c r="L35" s="534">
        <f t="shared" si="0"/>
        <v>1.8000000000000002E-3</v>
      </c>
      <c r="M35" s="535" t="str">
        <f t="shared" si="1"/>
        <v>0.01</v>
      </c>
      <c r="N35" s="528"/>
      <c r="O35" s="528"/>
      <c r="P35" s="528"/>
      <c r="Q35" s="528"/>
      <c r="R35" s="528"/>
      <c r="S35" s="528"/>
      <c r="T35" s="528"/>
      <c r="U35" s="528"/>
      <c r="V35" s="528"/>
      <c r="W35" s="528"/>
      <c r="X35" s="528"/>
      <c r="Y35" s="528"/>
      <c r="AA35" s="551"/>
      <c r="AB35" s="551"/>
      <c r="AC35" s="551"/>
      <c r="AD35" s="551"/>
      <c r="AE35" s="551"/>
      <c r="AF35" s="551"/>
      <c r="AG35" s="551"/>
      <c r="AH35" s="552"/>
    </row>
    <row r="36" spans="1:34" s="550" customFormat="1" ht="63">
      <c r="A36" s="523">
        <v>1.1500000000000001</v>
      </c>
      <c r="B36" s="549"/>
      <c r="C36" s="516">
        <v>18.510000000000002</v>
      </c>
      <c r="D36" s="563" t="s">
        <v>794</v>
      </c>
      <c r="E36" s="526"/>
      <c r="F36" s="548"/>
      <c r="G36" s="526"/>
      <c r="H36" s="526"/>
      <c r="I36" s="526"/>
      <c r="J36" s="526"/>
      <c r="K36" s="526"/>
      <c r="L36" s="526"/>
      <c r="M36" s="526"/>
      <c r="N36" s="528"/>
      <c r="O36" s="528"/>
      <c r="P36" s="528"/>
      <c r="Q36" s="528"/>
      <c r="R36" s="528"/>
      <c r="S36" s="528"/>
      <c r="T36" s="528"/>
      <c r="U36" s="528"/>
      <c r="V36" s="528"/>
      <c r="W36" s="528"/>
      <c r="X36" s="528"/>
      <c r="Y36" s="528"/>
      <c r="AA36" s="551"/>
      <c r="AB36" s="551"/>
      <c r="AC36" s="551"/>
      <c r="AD36" s="551"/>
      <c r="AE36" s="551"/>
      <c r="AF36" s="551"/>
      <c r="AG36" s="551"/>
      <c r="AH36" s="552"/>
    </row>
    <row r="37" spans="1:34" s="550" customFormat="1" ht="42">
      <c r="A37" s="523"/>
      <c r="B37" s="549"/>
      <c r="C37" s="516" t="s">
        <v>909</v>
      </c>
      <c r="D37" s="563" t="s">
        <v>795</v>
      </c>
      <c r="E37" s="526" t="s">
        <v>509</v>
      </c>
      <c r="F37" s="548">
        <v>2</v>
      </c>
      <c r="G37" s="526">
        <v>995468</v>
      </c>
      <c r="H37" s="532" t="s">
        <v>138</v>
      </c>
      <c r="I37" s="527">
        <v>18</v>
      </c>
      <c r="J37" s="532" t="s">
        <v>138</v>
      </c>
      <c r="K37" s="533"/>
      <c r="L37" s="534">
        <f t="shared" si="0"/>
        <v>1.8000000000000002E-3</v>
      </c>
      <c r="M37" s="535" t="str">
        <f t="shared" si="1"/>
        <v>0.01</v>
      </c>
      <c r="N37" s="528"/>
      <c r="O37" s="528"/>
      <c r="P37" s="528"/>
      <c r="Q37" s="528"/>
      <c r="R37" s="528"/>
      <c r="S37" s="528"/>
      <c r="T37" s="528"/>
      <c r="U37" s="528"/>
      <c r="V37" s="528"/>
      <c r="W37" s="528"/>
      <c r="X37" s="528"/>
      <c r="Y37" s="528"/>
      <c r="AA37" s="551"/>
      <c r="AB37" s="551"/>
      <c r="AC37" s="551"/>
      <c r="AD37" s="551"/>
      <c r="AE37" s="551"/>
      <c r="AF37" s="551"/>
      <c r="AG37" s="551"/>
      <c r="AH37" s="552"/>
    </row>
    <row r="38" spans="1:34" s="550" customFormat="1" ht="63">
      <c r="A38" s="523">
        <v>1.1600000000000001</v>
      </c>
      <c r="B38" s="549"/>
      <c r="C38" s="516" t="s">
        <v>910</v>
      </c>
      <c r="D38" s="563" t="s">
        <v>796</v>
      </c>
      <c r="E38" s="526" t="s">
        <v>509</v>
      </c>
      <c r="F38" s="548">
        <v>4</v>
      </c>
      <c r="G38" s="526">
        <v>995468</v>
      </c>
      <c r="H38" s="532" t="s">
        <v>138</v>
      </c>
      <c r="I38" s="527">
        <v>18</v>
      </c>
      <c r="J38" s="532" t="s">
        <v>138</v>
      </c>
      <c r="K38" s="533"/>
      <c r="L38" s="534">
        <f t="shared" si="0"/>
        <v>1.8000000000000002E-3</v>
      </c>
      <c r="M38" s="535" t="str">
        <f t="shared" si="1"/>
        <v>0.01</v>
      </c>
      <c r="N38" s="528"/>
      <c r="O38" s="528"/>
      <c r="P38" s="528"/>
      <c r="Q38" s="528"/>
      <c r="R38" s="528"/>
      <c r="S38" s="528"/>
      <c r="T38" s="528"/>
      <c r="U38" s="528"/>
      <c r="V38" s="528"/>
      <c r="W38" s="528"/>
      <c r="X38" s="528"/>
      <c r="Y38" s="528"/>
      <c r="AA38" s="551"/>
      <c r="AB38" s="551"/>
      <c r="AC38" s="551"/>
      <c r="AD38" s="551"/>
      <c r="AE38" s="551"/>
      <c r="AF38" s="551"/>
      <c r="AG38" s="551"/>
      <c r="AH38" s="552"/>
    </row>
    <row r="39" spans="1:34" s="550" customFormat="1" ht="42">
      <c r="A39" s="523">
        <v>1.1700000000000002</v>
      </c>
      <c r="B39" s="549"/>
      <c r="C39" s="516">
        <v>18.649999999999999</v>
      </c>
      <c r="D39" s="563" t="s">
        <v>797</v>
      </c>
      <c r="E39" s="526" t="s">
        <v>509</v>
      </c>
      <c r="F39" s="548">
        <v>2</v>
      </c>
      <c r="G39" s="526">
        <v>995468</v>
      </c>
      <c r="H39" s="532" t="s">
        <v>138</v>
      </c>
      <c r="I39" s="527">
        <v>18</v>
      </c>
      <c r="J39" s="532" t="s">
        <v>138</v>
      </c>
      <c r="K39" s="533"/>
      <c r="L39" s="534">
        <f t="shared" si="0"/>
        <v>1.8000000000000002E-3</v>
      </c>
      <c r="M39" s="535" t="str">
        <f t="shared" si="1"/>
        <v>0.01</v>
      </c>
      <c r="N39" s="528"/>
      <c r="O39" s="528"/>
      <c r="P39" s="528"/>
      <c r="Q39" s="528"/>
      <c r="R39" s="528"/>
      <c r="S39" s="528"/>
      <c r="T39" s="528"/>
      <c r="U39" s="528"/>
      <c r="V39" s="528"/>
      <c r="W39" s="528"/>
      <c r="X39" s="528"/>
      <c r="Y39" s="528"/>
      <c r="AA39" s="551"/>
      <c r="AB39" s="551"/>
      <c r="AC39" s="551"/>
      <c r="AD39" s="551"/>
      <c r="AE39" s="551"/>
      <c r="AF39" s="551"/>
      <c r="AG39" s="551"/>
      <c r="AH39" s="552"/>
    </row>
    <row r="40" spans="1:34" s="550" customFormat="1" ht="42">
      <c r="A40" s="523">
        <v>1.1800000000000002</v>
      </c>
      <c r="B40" s="549"/>
      <c r="C40" s="516">
        <v>17.73</v>
      </c>
      <c r="D40" s="563" t="s">
        <v>798</v>
      </c>
      <c r="E40" s="526"/>
      <c r="F40" s="548"/>
      <c r="G40" s="526"/>
      <c r="H40" s="526"/>
      <c r="I40" s="526"/>
      <c r="J40" s="526"/>
      <c r="K40" s="526"/>
      <c r="L40" s="526"/>
      <c r="M40" s="526"/>
      <c r="N40" s="528"/>
      <c r="O40" s="528"/>
      <c r="P40" s="528"/>
      <c r="Q40" s="528"/>
      <c r="R40" s="528"/>
      <c r="S40" s="528"/>
      <c r="T40" s="528"/>
      <c r="U40" s="528"/>
      <c r="V40" s="528"/>
      <c r="W40" s="528"/>
      <c r="X40" s="528"/>
      <c r="Y40" s="528"/>
      <c r="AA40" s="551"/>
      <c r="AB40" s="551"/>
      <c r="AC40" s="551"/>
      <c r="AD40" s="551"/>
      <c r="AE40" s="551"/>
      <c r="AF40" s="551"/>
      <c r="AG40" s="551"/>
      <c r="AH40" s="552"/>
    </row>
    <row r="41" spans="1:34" s="550" customFormat="1" ht="42">
      <c r="A41" s="523"/>
      <c r="B41" s="549"/>
      <c r="C41" s="516" t="s">
        <v>911</v>
      </c>
      <c r="D41" s="563" t="s">
        <v>799</v>
      </c>
      <c r="E41" s="526" t="s">
        <v>509</v>
      </c>
      <c r="F41" s="548">
        <v>10</v>
      </c>
      <c r="G41" s="526">
        <v>995468</v>
      </c>
      <c r="H41" s="532" t="s">
        <v>138</v>
      </c>
      <c r="I41" s="527">
        <v>18</v>
      </c>
      <c r="J41" s="532" t="s">
        <v>138</v>
      </c>
      <c r="K41" s="533"/>
      <c r="L41" s="534">
        <f t="shared" si="0"/>
        <v>1.8000000000000002E-3</v>
      </c>
      <c r="M41" s="535" t="str">
        <f t="shared" si="1"/>
        <v>0.01</v>
      </c>
      <c r="N41" s="528"/>
      <c r="O41" s="528"/>
      <c r="P41" s="528"/>
      <c r="Q41" s="528"/>
      <c r="R41" s="528"/>
      <c r="S41" s="528"/>
      <c r="T41" s="528"/>
      <c r="U41" s="528"/>
      <c r="V41" s="528"/>
      <c r="W41" s="528"/>
      <c r="X41" s="528"/>
      <c r="Y41" s="528"/>
      <c r="AA41" s="551"/>
      <c r="AB41" s="551"/>
      <c r="AC41" s="551"/>
      <c r="AD41" s="551"/>
      <c r="AE41" s="551"/>
      <c r="AF41" s="551"/>
      <c r="AG41" s="551"/>
      <c r="AH41" s="552"/>
    </row>
    <row r="42" spans="1:34" s="550" customFormat="1">
      <c r="A42" s="523"/>
      <c r="B42" s="549"/>
      <c r="C42" s="516"/>
      <c r="D42" s="563"/>
      <c r="E42" s="526"/>
      <c r="F42" s="548"/>
      <c r="G42" s="526"/>
      <c r="H42" s="526"/>
      <c r="I42" s="526"/>
      <c r="J42" s="526"/>
      <c r="K42" s="526"/>
      <c r="L42" s="526"/>
      <c r="M42" s="526"/>
      <c r="N42" s="528"/>
      <c r="O42" s="528"/>
      <c r="P42" s="528"/>
      <c r="Q42" s="528"/>
      <c r="R42" s="528"/>
      <c r="S42" s="528"/>
      <c r="T42" s="528"/>
      <c r="U42" s="528"/>
      <c r="V42" s="528"/>
      <c r="W42" s="528"/>
      <c r="X42" s="528"/>
      <c r="Y42" s="528"/>
      <c r="AA42" s="551"/>
      <c r="AB42" s="551"/>
      <c r="AC42" s="551"/>
      <c r="AD42" s="551"/>
      <c r="AE42" s="551"/>
      <c r="AF42" s="551"/>
      <c r="AG42" s="551"/>
      <c r="AH42" s="552"/>
    </row>
    <row r="43" spans="1:34" s="550" customFormat="1" ht="63">
      <c r="A43" s="523">
        <v>1.1900000000000002</v>
      </c>
      <c r="B43" s="549"/>
      <c r="C43" s="516" t="s">
        <v>907</v>
      </c>
      <c r="D43" s="563" t="s">
        <v>800</v>
      </c>
      <c r="E43" s="526" t="s">
        <v>509</v>
      </c>
      <c r="F43" s="548">
        <v>3</v>
      </c>
      <c r="G43" s="526">
        <v>995468</v>
      </c>
      <c r="H43" s="532" t="s">
        <v>138</v>
      </c>
      <c r="I43" s="527">
        <v>18</v>
      </c>
      <c r="J43" s="532" t="s">
        <v>138</v>
      </c>
      <c r="K43" s="533"/>
      <c r="L43" s="534">
        <f t="shared" si="0"/>
        <v>1.8000000000000002E-3</v>
      </c>
      <c r="M43" s="535" t="str">
        <f t="shared" si="1"/>
        <v>0.01</v>
      </c>
      <c r="N43" s="528"/>
      <c r="O43" s="528"/>
      <c r="P43" s="528"/>
      <c r="Q43" s="528"/>
      <c r="R43" s="528"/>
      <c r="S43" s="528"/>
      <c r="T43" s="528"/>
      <c r="U43" s="528"/>
      <c r="V43" s="528"/>
      <c r="W43" s="528"/>
      <c r="X43" s="528"/>
      <c r="Y43" s="528"/>
      <c r="AA43" s="551"/>
      <c r="AB43" s="551"/>
      <c r="AC43" s="551"/>
      <c r="AD43" s="551"/>
      <c r="AE43" s="551"/>
      <c r="AF43" s="551"/>
      <c r="AG43" s="551"/>
      <c r="AH43" s="552"/>
    </row>
    <row r="44" spans="1:34" s="550" customFormat="1" ht="63">
      <c r="A44" s="523">
        <v>1.2000000000000002</v>
      </c>
      <c r="B44" s="549"/>
      <c r="C44" s="516" t="s">
        <v>534</v>
      </c>
      <c r="D44" s="563" t="s">
        <v>801</v>
      </c>
      <c r="E44" s="526"/>
      <c r="F44" s="548"/>
      <c r="G44" s="526"/>
      <c r="H44" s="526"/>
      <c r="I44" s="526"/>
      <c r="J44" s="526"/>
      <c r="K44" s="526"/>
      <c r="L44" s="526"/>
      <c r="M44" s="526"/>
      <c r="N44" s="528"/>
      <c r="O44" s="528"/>
      <c r="P44" s="528"/>
      <c r="Q44" s="528"/>
      <c r="R44" s="528"/>
      <c r="S44" s="528"/>
      <c r="T44" s="528"/>
      <c r="U44" s="528"/>
      <c r="V44" s="528"/>
      <c r="W44" s="528"/>
      <c r="X44" s="528"/>
      <c r="Y44" s="528"/>
      <c r="AA44" s="551"/>
      <c r="AB44" s="551"/>
      <c r="AC44" s="551"/>
      <c r="AD44" s="551"/>
      <c r="AE44" s="551"/>
      <c r="AF44" s="551"/>
      <c r="AG44" s="551"/>
      <c r="AH44" s="552"/>
    </row>
    <row r="45" spans="1:34" s="550" customFormat="1">
      <c r="A45" s="523" t="s">
        <v>141</v>
      </c>
      <c r="B45" s="549"/>
      <c r="C45" s="516"/>
      <c r="D45" s="563" t="s">
        <v>803</v>
      </c>
      <c r="E45" s="526" t="s">
        <v>509</v>
      </c>
      <c r="F45" s="548">
        <v>2</v>
      </c>
      <c r="G45" s="526">
        <v>995468</v>
      </c>
      <c r="H45" s="532" t="s">
        <v>138</v>
      </c>
      <c r="I45" s="527">
        <v>18</v>
      </c>
      <c r="J45" s="532" t="s">
        <v>138</v>
      </c>
      <c r="K45" s="533"/>
      <c r="L45" s="534">
        <f t="shared" si="0"/>
        <v>1.8000000000000002E-3</v>
      </c>
      <c r="M45" s="535" t="str">
        <f t="shared" si="1"/>
        <v>0.01</v>
      </c>
      <c r="N45" s="528"/>
      <c r="O45" s="528"/>
      <c r="P45" s="528"/>
      <c r="Q45" s="528"/>
      <c r="R45" s="528"/>
      <c r="S45" s="528"/>
      <c r="T45" s="528"/>
      <c r="U45" s="528"/>
      <c r="V45" s="528"/>
      <c r="W45" s="528"/>
      <c r="X45" s="528"/>
      <c r="Y45" s="528"/>
      <c r="AA45" s="551"/>
      <c r="AB45" s="551"/>
      <c r="AC45" s="551"/>
      <c r="AD45" s="551"/>
      <c r="AE45" s="551"/>
      <c r="AF45" s="551"/>
      <c r="AG45" s="551"/>
      <c r="AH45" s="552"/>
    </row>
    <row r="46" spans="1:34" s="550" customFormat="1">
      <c r="A46" s="523" t="s">
        <v>944</v>
      </c>
      <c r="B46" s="549"/>
      <c r="C46" s="516"/>
      <c r="D46" s="597" t="s">
        <v>518</v>
      </c>
      <c r="E46" s="526"/>
      <c r="F46" s="548"/>
      <c r="G46" s="526"/>
      <c r="H46" s="526"/>
      <c r="I46" s="526"/>
      <c r="J46" s="526"/>
      <c r="K46" s="526"/>
      <c r="L46" s="526"/>
      <c r="M46" s="526"/>
      <c r="N46" s="528"/>
      <c r="O46" s="528"/>
      <c r="P46" s="528"/>
      <c r="Q46" s="528"/>
      <c r="R46" s="528"/>
      <c r="S46" s="528"/>
      <c r="T46" s="528"/>
      <c r="U46" s="528"/>
      <c r="V46" s="528"/>
      <c r="W46" s="528"/>
      <c r="X46" s="528"/>
      <c r="Y46" s="528"/>
      <c r="AA46" s="551"/>
      <c r="AB46" s="551"/>
      <c r="AC46" s="551"/>
      <c r="AD46" s="551"/>
      <c r="AE46" s="551"/>
      <c r="AF46" s="551"/>
      <c r="AG46" s="551"/>
      <c r="AH46" s="552"/>
    </row>
    <row r="47" spans="1:34" s="550" customFormat="1" ht="105">
      <c r="A47" s="523">
        <v>2.0099999999999998</v>
      </c>
      <c r="B47" s="549"/>
      <c r="C47" s="516">
        <v>18.8</v>
      </c>
      <c r="D47" s="563" t="s">
        <v>804</v>
      </c>
      <c r="E47" s="526"/>
      <c r="F47" s="548"/>
      <c r="G47" s="526"/>
      <c r="H47" s="526"/>
      <c r="I47" s="526"/>
      <c r="J47" s="526"/>
      <c r="K47" s="526"/>
      <c r="L47" s="526"/>
      <c r="M47" s="526"/>
      <c r="N47" s="528"/>
      <c r="O47" s="528"/>
      <c r="P47" s="528"/>
      <c r="Q47" s="528"/>
      <c r="R47" s="528"/>
      <c r="S47" s="528"/>
      <c r="T47" s="528"/>
      <c r="U47" s="528"/>
      <c r="V47" s="528"/>
      <c r="W47" s="528"/>
      <c r="X47" s="528"/>
      <c r="Y47" s="528"/>
      <c r="AA47" s="551"/>
      <c r="AB47" s="551"/>
      <c r="AC47" s="551"/>
      <c r="AD47" s="551"/>
      <c r="AE47" s="551"/>
      <c r="AF47" s="551"/>
      <c r="AG47" s="551"/>
      <c r="AH47" s="552"/>
    </row>
    <row r="48" spans="1:34" s="550" customFormat="1">
      <c r="A48" s="523"/>
      <c r="B48" s="549"/>
      <c r="C48" s="516"/>
      <c r="D48" s="563" t="s">
        <v>805</v>
      </c>
      <c r="E48" s="526"/>
      <c r="F48" s="548"/>
      <c r="G48" s="526"/>
      <c r="H48" s="526"/>
      <c r="I48" s="526"/>
      <c r="J48" s="526"/>
      <c r="K48" s="526"/>
      <c r="L48" s="526"/>
      <c r="M48" s="526"/>
      <c r="N48" s="528"/>
      <c r="O48" s="528"/>
      <c r="P48" s="528"/>
      <c r="Q48" s="528"/>
      <c r="R48" s="528"/>
      <c r="S48" s="528"/>
      <c r="T48" s="528"/>
      <c r="U48" s="528"/>
      <c r="V48" s="528"/>
      <c r="W48" s="528"/>
      <c r="X48" s="528"/>
      <c r="Y48" s="528"/>
      <c r="AA48" s="551"/>
      <c r="AB48" s="551"/>
      <c r="AC48" s="551"/>
      <c r="AD48" s="551"/>
      <c r="AE48" s="551"/>
      <c r="AF48" s="551"/>
      <c r="AG48" s="551"/>
      <c r="AH48" s="552"/>
    </row>
    <row r="49" spans="1:34" s="550" customFormat="1">
      <c r="A49" s="523" t="s">
        <v>141</v>
      </c>
      <c r="B49" s="549"/>
      <c r="C49" s="516" t="s">
        <v>912</v>
      </c>
      <c r="D49" s="563" t="s">
        <v>806</v>
      </c>
      <c r="E49" s="526" t="s">
        <v>949</v>
      </c>
      <c r="F49" s="548">
        <v>150</v>
      </c>
      <c r="G49" s="526">
        <v>995462</v>
      </c>
      <c r="H49" s="532" t="s">
        <v>138</v>
      </c>
      <c r="I49" s="527">
        <v>18</v>
      </c>
      <c r="J49" s="532" t="s">
        <v>138</v>
      </c>
      <c r="K49" s="533"/>
      <c r="L49" s="534">
        <f t="shared" si="0"/>
        <v>1.8000000000000002E-3</v>
      </c>
      <c r="M49" s="535" t="str">
        <f t="shared" si="1"/>
        <v>0.01</v>
      </c>
      <c r="N49" s="528"/>
      <c r="O49" s="528"/>
      <c r="P49" s="528"/>
      <c r="Q49" s="528"/>
      <c r="R49" s="528"/>
      <c r="S49" s="528"/>
      <c r="T49" s="528"/>
      <c r="U49" s="528"/>
      <c r="V49" s="528"/>
      <c r="W49" s="528"/>
      <c r="X49" s="528"/>
      <c r="Y49" s="528"/>
      <c r="AA49" s="551"/>
      <c r="AB49" s="551"/>
      <c r="AC49" s="551"/>
      <c r="AD49" s="551"/>
      <c r="AE49" s="551"/>
      <c r="AF49" s="551"/>
      <c r="AG49" s="551"/>
      <c r="AH49" s="552"/>
    </row>
    <row r="50" spans="1:34" s="550" customFormat="1">
      <c r="A50" s="523" t="s">
        <v>143</v>
      </c>
      <c r="B50" s="549"/>
      <c r="C50" s="516" t="s">
        <v>503</v>
      </c>
      <c r="D50" s="563" t="s">
        <v>807</v>
      </c>
      <c r="E50" s="526" t="s">
        <v>949</v>
      </c>
      <c r="F50" s="548">
        <v>180</v>
      </c>
      <c r="G50" s="526">
        <v>995462</v>
      </c>
      <c r="H50" s="532" t="s">
        <v>138</v>
      </c>
      <c r="I50" s="527">
        <v>18</v>
      </c>
      <c r="J50" s="532" t="s">
        <v>138</v>
      </c>
      <c r="K50" s="533"/>
      <c r="L50" s="534">
        <f t="shared" si="0"/>
        <v>1.8000000000000002E-3</v>
      </c>
      <c r="M50" s="535" t="str">
        <f t="shared" si="1"/>
        <v>0.01</v>
      </c>
      <c r="N50" s="528"/>
      <c r="O50" s="528"/>
      <c r="P50" s="528"/>
      <c r="Q50" s="528"/>
      <c r="R50" s="528"/>
      <c r="S50" s="528"/>
      <c r="T50" s="528"/>
      <c r="U50" s="528"/>
      <c r="V50" s="528"/>
      <c r="W50" s="528"/>
      <c r="X50" s="528"/>
      <c r="Y50" s="528"/>
      <c r="AA50" s="551"/>
      <c r="AB50" s="551"/>
      <c r="AC50" s="551"/>
      <c r="AD50" s="551"/>
      <c r="AE50" s="551"/>
      <c r="AF50" s="551"/>
      <c r="AG50" s="551"/>
      <c r="AH50" s="552"/>
    </row>
    <row r="51" spans="1:34" s="550" customFormat="1">
      <c r="A51" s="523" t="s">
        <v>144</v>
      </c>
      <c r="B51" s="549"/>
      <c r="C51" s="516" t="s">
        <v>504</v>
      </c>
      <c r="D51" s="563" t="s">
        <v>808</v>
      </c>
      <c r="E51" s="526" t="s">
        <v>949</v>
      </c>
      <c r="F51" s="548">
        <v>65</v>
      </c>
      <c r="G51" s="526">
        <v>995462</v>
      </c>
      <c r="H51" s="532" t="s">
        <v>138</v>
      </c>
      <c r="I51" s="527">
        <v>18</v>
      </c>
      <c r="J51" s="532" t="s">
        <v>138</v>
      </c>
      <c r="K51" s="533"/>
      <c r="L51" s="534">
        <f t="shared" si="0"/>
        <v>1.8000000000000002E-3</v>
      </c>
      <c r="M51" s="535" t="str">
        <f t="shared" si="1"/>
        <v>0.01</v>
      </c>
      <c r="N51" s="528"/>
      <c r="O51" s="528"/>
      <c r="P51" s="528"/>
      <c r="Q51" s="528"/>
      <c r="R51" s="528"/>
      <c r="S51" s="528"/>
      <c r="T51" s="528"/>
      <c r="U51" s="528"/>
      <c r="V51" s="528"/>
      <c r="W51" s="528"/>
      <c r="X51" s="528"/>
      <c r="Y51" s="528"/>
      <c r="AA51" s="551"/>
      <c r="AB51" s="551"/>
      <c r="AC51" s="551"/>
      <c r="AD51" s="551"/>
      <c r="AE51" s="551"/>
      <c r="AF51" s="551"/>
      <c r="AG51" s="551"/>
      <c r="AH51" s="552"/>
    </row>
    <row r="52" spans="1:34" s="550" customFormat="1">
      <c r="A52" s="523" t="s">
        <v>362</v>
      </c>
      <c r="B52" s="549"/>
      <c r="C52" s="516" t="s">
        <v>913</v>
      </c>
      <c r="D52" s="563" t="s">
        <v>809</v>
      </c>
      <c r="E52" s="526" t="s">
        <v>949</v>
      </c>
      <c r="F52" s="548">
        <v>25</v>
      </c>
      <c r="G52" s="526">
        <v>995462</v>
      </c>
      <c r="H52" s="532" t="s">
        <v>138</v>
      </c>
      <c r="I52" s="527">
        <v>18</v>
      </c>
      <c r="J52" s="532" t="s">
        <v>138</v>
      </c>
      <c r="K52" s="533"/>
      <c r="L52" s="534">
        <f t="shared" si="0"/>
        <v>1.8000000000000002E-3</v>
      </c>
      <c r="M52" s="535" t="str">
        <f t="shared" si="1"/>
        <v>0.01</v>
      </c>
      <c r="N52" s="528"/>
      <c r="O52" s="528"/>
      <c r="P52" s="528"/>
      <c r="Q52" s="528"/>
      <c r="R52" s="528"/>
      <c r="S52" s="528"/>
      <c r="T52" s="528"/>
      <c r="U52" s="528"/>
      <c r="V52" s="528"/>
      <c r="W52" s="528"/>
      <c r="X52" s="528"/>
      <c r="Y52" s="528"/>
      <c r="AA52" s="551"/>
      <c r="AB52" s="551"/>
      <c r="AC52" s="551"/>
      <c r="AD52" s="551"/>
      <c r="AE52" s="551"/>
      <c r="AF52" s="551"/>
      <c r="AG52" s="551"/>
      <c r="AH52" s="552"/>
    </row>
    <row r="53" spans="1:34" s="550" customFormat="1" ht="84">
      <c r="A53" s="523">
        <v>2.0199999999999996</v>
      </c>
      <c r="B53" s="549"/>
      <c r="C53" s="516">
        <v>18.899999999999999</v>
      </c>
      <c r="D53" s="563" t="s">
        <v>810</v>
      </c>
      <c r="E53" s="526"/>
      <c r="F53" s="548"/>
      <c r="G53" s="526"/>
      <c r="H53" s="526"/>
      <c r="I53" s="526"/>
      <c r="J53" s="526"/>
      <c r="K53" s="526"/>
      <c r="L53" s="526"/>
      <c r="M53" s="526"/>
      <c r="N53" s="528"/>
      <c r="O53" s="528"/>
      <c r="P53" s="528"/>
      <c r="Q53" s="528"/>
      <c r="R53" s="528"/>
      <c r="S53" s="528"/>
      <c r="T53" s="528"/>
      <c r="U53" s="528"/>
      <c r="V53" s="528"/>
      <c r="W53" s="528"/>
      <c r="X53" s="528"/>
      <c r="Y53" s="528"/>
      <c r="AA53" s="551"/>
      <c r="AB53" s="551"/>
      <c r="AC53" s="551"/>
      <c r="AD53" s="551"/>
      <c r="AE53" s="551"/>
      <c r="AF53" s="551"/>
      <c r="AG53" s="551"/>
      <c r="AH53" s="552"/>
    </row>
    <row r="54" spans="1:34" s="550" customFormat="1">
      <c r="A54" s="523"/>
      <c r="B54" s="549"/>
      <c r="C54" s="516"/>
      <c r="D54" s="563" t="s">
        <v>811</v>
      </c>
      <c r="E54" s="526"/>
      <c r="F54" s="548"/>
      <c r="G54" s="526"/>
      <c r="H54" s="526"/>
      <c r="I54" s="526"/>
      <c r="J54" s="526"/>
      <c r="K54" s="526"/>
      <c r="L54" s="526"/>
      <c r="M54" s="526"/>
      <c r="N54" s="528"/>
      <c r="O54" s="528"/>
      <c r="P54" s="528"/>
      <c r="Q54" s="528"/>
      <c r="R54" s="528"/>
      <c r="S54" s="528"/>
      <c r="T54" s="528"/>
      <c r="U54" s="528"/>
      <c r="V54" s="528"/>
      <c r="W54" s="528"/>
      <c r="X54" s="528"/>
      <c r="Y54" s="528"/>
      <c r="AA54" s="551"/>
      <c r="AB54" s="551"/>
      <c r="AC54" s="551"/>
      <c r="AD54" s="551"/>
      <c r="AE54" s="551"/>
      <c r="AF54" s="551"/>
      <c r="AG54" s="551"/>
      <c r="AH54" s="552"/>
    </row>
    <row r="55" spans="1:34" s="550" customFormat="1">
      <c r="A55" s="523" t="s">
        <v>144</v>
      </c>
      <c r="B55" s="549"/>
      <c r="C55" s="516" t="s">
        <v>914</v>
      </c>
      <c r="D55" s="563" t="s">
        <v>813</v>
      </c>
      <c r="E55" s="526" t="s">
        <v>510</v>
      </c>
      <c r="F55" s="548">
        <v>200</v>
      </c>
      <c r="G55" s="526">
        <v>995462</v>
      </c>
      <c r="H55" s="532" t="s">
        <v>138</v>
      </c>
      <c r="I55" s="527">
        <v>18</v>
      </c>
      <c r="J55" s="532" t="s">
        <v>138</v>
      </c>
      <c r="K55" s="533"/>
      <c r="L55" s="534">
        <f t="shared" si="0"/>
        <v>1.8000000000000002E-3</v>
      </c>
      <c r="M55" s="535" t="str">
        <f t="shared" si="1"/>
        <v>0.01</v>
      </c>
      <c r="N55" s="528"/>
      <c r="O55" s="528"/>
      <c r="P55" s="528"/>
      <c r="Q55" s="528"/>
      <c r="R55" s="528"/>
      <c r="S55" s="528"/>
      <c r="T55" s="528"/>
      <c r="U55" s="528"/>
      <c r="V55" s="528"/>
      <c r="W55" s="528"/>
      <c r="X55" s="528"/>
      <c r="Y55" s="528"/>
      <c r="AA55" s="551"/>
      <c r="AB55" s="551"/>
      <c r="AC55" s="551"/>
      <c r="AD55" s="551"/>
      <c r="AE55" s="551"/>
      <c r="AF55" s="551"/>
      <c r="AG55" s="551"/>
      <c r="AH55" s="552"/>
    </row>
    <row r="56" spans="1:34" s="550" customFormat="1">
      <c r="A56" s="523" t="s">
        <v>362</v>
      </c>
      <c r="B56" s="549"/>
      <c r="C56" s="516" t="s">
        <v>915</v>
      </c>
      <c r="D56" s="563" t="s">
        <v>814</v>
      </c>
      <c r="E56" s="526" t="s">
        <v>510</v>
      </c>
      <c r="F56" s="548">
        <v>100</v>
      </c>
      <c r="G56" s="526">
        <v>995462</v>
      </c>
      <c r="H56" s="532" t="s">
        <v>138</v>
      </c>
      <c r="I56" s="527">
        <v>18</v>
      </c>
      <c r="J56" s="532" t="s">
        <v>138</v>
      </c>
      <c r="K56" s="533"/>
      <c r="L56" s="534">
        <f t="shared" si="0"/>
        <v>1.8000000000000002E-3</v>
      </c>
      <c r="M56" s="535" t="str">
        <f t="shared" si="1"/>
        <v>0.01</v>
      </c>
      <c r="N56" s="528"/>
      <c r="O56" s="528"/>
      <c r="P56" s="528"/>
      <c r="Q56" s="528"/>
      <c r="R56" s="528"/>
      <c r="S56" s="528"/>
      <c r="T56" s="528"/>
      <c r="U56" s="528"/>
      <c r="V56" s="528"/>
      <c r="W56" s="528"/>
      <c r="X56" s="528"/>
      <c r="Y56" s="528"/>
      <c r="AA56" s="551"/>
      <c r="AB56" s="551"/>
      <c r="AC56" s="551"/>
      <c r="AD56" s="551"/>
      <c r="AE56" s="551"/>
      <c r="AF56" s="551"/>
      <c r="AG56" s="551"/>
      <c r="AH56" s="552"/>
    </row>
    <row r="57" spans="1:34" s="550" customFormat="1" ht="42">
      <c r="A57" s="523">
        <v>2.0299999999999994</v>
      </c>
      <c r="B57" s="549"/>
      <c r="C57" s="516">
        <v>18.41</v>
      </c>
      <c r="D57" s="563" t="s">
        <v>815</v>
      </c>
      <c r="E57" s="526"/>
      <c r="F57" s="548"/>
      <c r="G57" s="526"/>
      <c r="H57" s="526"/>
      <c r="I57" s="526"/>
      <c r="J57" s="526"/>
      <c r="K57" s="526"/>
      <c r="L57" s="526"/>
      <c r="M57" s="526"/>
      <c r="N57" s="528"/>
      <c r="O57" s="528"/>
      <c r="P57" s="528"/>
      <c r="Q57" s="528"/>
      <c r="R57" s="528"/>
      <c r="S57" s="528"/>
      <c r="T57" s="528"/>
      <c r="U57" s="528"/>
      <c r="V57" s="528"/>
      <c r="W57" s="528"/>
      <c r="X57" s="528"/>
      <c r="Y57" s="528"/>
      <c r="AA57" s="551"/>
      <c r="AB57" s="551"/>
      <c r="AC57" s="551"/>
      <c r="AD57" s="551"/>
      <c r="AE57" s="551"/>
      <c r="AF57" s="551"/>
      <c r="AG57" s="551"/>
      <c r="AH57" s="552"/>
    </row>
    <row r="58" spans="1:34" s="550" customFormat="1">
      <c r="A58" s="523" t="s">
        <v>144</v>
      </c>
      <c r="B58" s="549"/>
      <c r="C58" s="516" t="s">
        <v>917</v>
      </c>
      <c r="D58" s="563" t="s">
        <v>816</v>
      </c>
      <c r="E58" s="526" t="s">
        <v>510</v>
      </c>
      <c r="F58" s="548">
        <v>200</v>
      </c>
      <c r="G58" s="526">
        <v>995462</v>
      </c>
      <c r="H58" s="532" t="s">
        <v>138</v>
      </c>
      <c r="I58" s="527">
        <v>18</v>
      </c>
      <c r="J58" s="532" t="s">
        <v>138</v>
      </c>
      <c r="K58" s="533"/>
      <c r="L58" s="534">
        <f t="shared" si="0"/>
        <v>1.8000000000000002E-3</v>
      </c>
      <c r="M58" s="535" t="str">
        <f t="shared" si="1"/>
        <v>0.01</v>
      </c>
      <c r="N58" s="528"/>
      <c r="O58" s="528"/>
      <c r="P58" s="528"/>
      <c r="Q58" s="528"/>
      <c r="R58" s="528"/>
      <c r="S58" s="528"/>
      <c r="T58" s="528"/>
      <c r="U58" s="528"/>
      <c r="V58" s="528"/>
      <c r="W58" s="528"/>
      <c r="X58" s="528"/>
      <c r="Y58" s="528"/>
      <c r="AA58" s="551"/>
      <c r="AB58" s="551"/>
      <c r="AC58" s="551"/>
      <c r="AD58" s="551"/>
      <c r="AE58" s="551"/>
      <c r="AF58" s="551"/>
      <c r="AG58" s="551"/>
      <c r="AH58" s="552"/>
    </row>
    <row r="59" spans="1:34" s="550" customFormat="1">
      <c r="A59" s="523" t="s">
        <v>362</v>
      </c>
      <c r="B59" s="549"/>
      <c r="C59" s="516" t="s">
        <v>918</v>
      </c>
      <c r="D59" s="563" t="s">
        <v>817</v>
      </c>
      <c r="E59" s="526" t="s">
        <v>510</v>
      </c>
      <c r="F59" s="548">
        <v>100</v>
      </c>
      <c r="G59" s="526">
        <v>995462</v>
      </c>
      <c r="H59" s="532" t="s">
        <v>138</v>
      </c>
      <c r="I59" s="527">
        <v>18</v>
      </c>
      <c r="J59" s="532" t="s">
        <v>138</v>
      </c>
      <c r="K59" s="533"/>
      <c r="L59" s="534">
        <f t="shared" si="0"/>
        <v>1.8000000000000002E-3</v>
      </c>
      <c r="M59" s="535" t="str">
        <f t="shared" si="1"/>
        <v>0.01</v>
      </c>
      <c r="N59" s="528"/>
      <c r="O59" s="528"/>
      <c r="P59" s="528"/>
      <c r="Q59" s="528"/>
      <c r="R59" s="528"/>
      <c r="S59" s="528"/>
      <c r="T59" s="528"/>
      <c r="U59" s="528"/>
      <c r="V59" s="528"/>
      <c r="W59" s="528"/>
      <c r="X59" s="528"/>
      <c r="Y59" s="528"/>
      <c r="AA59" s="551"/>
      <c r="AB59" s="551"/>
      <c r="AC59" s="551"/>
      <c r="AD59" s="551"/>
      <c r="AE59" s="551"/>
      <c r="AF59" s="551"/>
      <c r="AG59" s="551"/>
      <c r="AH59" s="552"/>
    </row>
    <row r="60" spans="1:34" s="550" customFormat="1" ht="105">
      <c r="A60" s="523">
        <v>2.0399999999999991</v>
      </c>
      <c r="B60" s="549"/>
      <c r="C60" s="516">
        <v>18.7</v>
      </c>
      <c r="D60" s="563" t="s">
        <v>818</v>
      </c>
      <c r="E60" s="526"/>
      <c r="F60" s="548"/>
      <c r="G60" s="526"/>
      <c r="H60" s="526"/>
      <c r="I60" s="526"/>
      <c r="J60" s="526"/>
      <c r="K60" s="526"/>
      <c r="L60" s="526"/>
      <c r="M60" s="526"/>
      <c r="N60" s="528"/>
      <c r="O60" s="528"/>
      <c r="P60" s="528"/>
      <c r="Q60" s="528"/>
      <c r="R60" s="528"/>
      <c r="S60" s="528"/>
      <c r="T60" s="528"/>
      <c r="U60" s="528"/>
      <c r="V60" s="528"/>
      <c r="W60" s="528"/>
      <c r="X60" s="528"/>
      <c r="Y60" s="528"/>
      <c r="AA60" s="551"/>
      <c r="AB60" s="551"/>
      <c r="AC60" s="551"/>
      <c r="AD60" s="551"/>
      <c r="AE60" s="551"/>
      <c r="AF60" s="551"/>
      <c r="AG60" s="551"/>
      <c r="AH60" s="552"/>
    </row>
    <row r="61" spans="1:34" s="550" customFormat="1">
      <c r="A61" s="523" t="s">
        <v>141</v>
      </c>
      <c r="B61" s="549"/>
      <c r="C61" s="516" t="s">
        <v>588</v>
      </c>
      <c r="D61" s="563" t="s">
        <v>806</v>
      </c>
      <c r="E61" s="526" t="s">
        <v>949</v>
      </c>
      <c r="F61" s="548">
        <v>50</v>
      </c>
      <c r="G61" s="526">
        <v>995462</v>
      </c>
      <c r="H61" s="532" t="s">
        <v>138</v>
      </c>
      <c r="I61" s="527">
        <v>18</v>
      </c>
      <c r="J61" s="532" t="s">
        <v>138</v>
      </c>
      <c r="K61" s="533"/>
      <c r="L61" s="534">
        <f t="shared" si="0"/>
        <v>1.8000000000000002E-3</v>
      </c>
      <c r="M61" s="535" t="str">
        <f t="shared" si="1"/>
        <v>0.01</v>
      </c>
      <c r="N61" s="528"/>
      <c r="O61" s="528"/>
      <c r="P61" s="528"/>
      <c r="Q61" s="528"/>
      <c r="R61" s="528"/>
      <c r="S61" s="528"/>
      <c r="T61" s="528"/>
      <c r="U61" s="528"/>
      <c r="V61" s="528"/>
      <c r="W61" s="528"/>
      <c r="X61" s="528"/>
      <c r="Y61" s="528"/>
      <c r="AA61" s="551"/>
      <c r="AB61" s="551"/>
      <c r="AC61" s="551"/>
      <c r="AD61" s="551"/>
      <c r="AE61" s="551"/>
      <c r="AF61" s="551"/>
      <c r="AG61" s="551"/>
      <c r="AH61" s="552"/>
    </row>
    <row r="62" spans="1:34" s="550" customFormat="1">
      <c r="A62" s="523" t="s">
        <v>143</v>
      </c>
      <c r="B62" s="549"/>
      <c r="C62" s="516" t="s">
        <v>519</v>
      </c>
      <c r="D62" s="563" t="s">
        <v>807</v>
      </c>
      <c r="E62" s="526" t="s">
        <v>949</v>
      </c>
      <c r="F62" s="548">
        <v>30</v>
      </c>
      <c r="G62" s="526">
        <v>995462</v>
      </c>
      <c r="H62" s="532" t="s">
        <v>138</v>
      </c>
      <c r="I62" s="527">
        <v>18</v>
      </c>
      <c r="J62" s="532" t="s">
        <v>138</v>
      </c>
      <c r="K62" s="533"/>
      <c r="L62" s="534">
        <f t="shared" si="0"/>
        <v>1.8000000000000002E-3</v>
      </c>
      <c r="M62" s="535" t="str">
        <f t="shared" si="1"/>
        <v>0.01</v>
      </c>
      <c r="N62" s="528"/>
      <c r="O62" s="528"/>
      <c r="P62" s="528"/>
      <c r="Q62" s="528"/>
      <c r="R62" s="528"/>
      <c r="S62" s="528"/>
      <c r="T62" s="528"/>
      <c r="U62" s="528"/>
      <c r="V62" s="528"/>
      <c r="W62" s="528"/>
      <c r="X62" s="528"/>
      <c r="Y62" s="528"/>
      <c r="AA62" s="551"/>
      <c r="AB62" s="551"/>
      <c r="AC62" s="551"/>
      <c r="AD62" s="551"/>
      <c r="AE62" s="551"/>
      <c r="AF62" s="551"/>
      <c r="AG62" s="551"/>
      <c r="AH62" s="552"/>
    </row>
    <row r="63" spans="1:34" s="550" customFormat="1">
      <c r="A63" s="523" t="s">
        <v>144</v>
      </c>
      <c r="B63" s="549"/>
      <c r="C63" s="516" t="s">
        <v>520</v>
      </c>
      <c r="D63" s="563" t="s">
        <v>808</v>
      </c>
      <c r="E63" s="526" t="s">
        <v>949</v>
      </c>
      <c r="F63" s="548">
        <v>50</v>
      </c>
      <c r="G63" s="526">
        <v>995462</v>
      </c>
      <c r="H63" s="532" t="s">
        <v>138</v>
      </c>
      <c r="I63" s="527">
        <v>18</v>
      </c>
      <c r="J63" s="532" t="s">
        <v>138</v>
      </c>
      <c r="K63" s="533"/>
      <c r="L63" s="534">
        <f t="shared" si="0"/>
        <v>1.8000000000000002E-3</v>
      </c>
      <c r="M63" s="535" t="str">
        <f t="shared" si="1"/>
        <v>0.01</v>
      </c>
      <c r="N63" s="528"/>
      <c r="O63" s="528"/>
      <c r="P63" s="528"/>
      <c r="Q63" s="528"/>
      <c r="R63" s="528"/>
      <c r="S63" s="528"/>
      <c r="T63" s="528"/>
      <c r="U63" s="528"/>
      <c r="V63" s="528"/>
      <c r="W63" s="528"/>
      <c r="X63" s="528"/>
      <c r="Y63" s="528"/>
      <c r="AA63" s="551"/>
      <c r="AB63" s="551"/>
      <c r="AC63" s="551"/>
      <c r="AD63" s="551"/>
      <c r="AE63" s="551"/>
      <c r="AF63" s="551"/>
      <c r="AG63" s="551"/>
      <c r="AH63" s="552"/>
    </row>
    <row r="64" spans="1:34" s="550" customFormat="1">
      <c r="A64" s="523" t="s">
        <v>362</v>
      </c>
      <c r="B64" s="549"/>
      <c r="C64" s="516" t="s">
        <v>521</v>
      </c>
      <c r="D64" s="563" t="s">
        <v>809</v>
      </c>
      <c r="E64" s="526" t="s">
        <v>949</v>
      </c>
      <c r="F64" s="548">
        <v>100</v>
      </c>
      <c r="G64" s="526">
        <v>995462</v>
      </c>
      <c r="H64" s="532" t="s">
        <v>138</v>
      </c>
      <c r="I64" s="527">
        <v>18</v>
      </c>
      <c r="J64" s="532" t="s">
        <v>138</v>
      </c>
      <c r="K64" s="533"/>
      <c r="L64" s="534">
        <f t="shared" si="0"/>
        <v>1.8000000000000002E-3</v>
      </c>
      <c r="M64" s="535" t="str">
        <f t="shared" si="1"/>
        <v>0.01</v>
      </c>
      <c r="N64" s="528"/>
      <c r="O64" s="528"/>
      <c r="P64" s="528"/>
      <c r="Q64" s="528"/>
      <c r="R64" s="528"/>
      <c r="S64" s="528"/>
      <c r="T64" s="528"/>
      <c r="U64" s="528"/>
      <c r="V64" s="528"/>
      <c r="W64" s="528"/>
      <c r="X64" s="528"/>
      <c r="Y64" s="528"/>
      <c r="AA64" s="551"/>
      <c r="AB64" s="551"/>
      <c r="AC64" s="551"/>
      <c r="AD64" s="551"/>
      <c r="AE64" s="551"/>
      <c r="AF64" s="551"/>
      <c r="AG64" s="551"/>
      <c r="AH64" s="552"/>
    </row>
    <row r="65" spans="1:34" s="550" customFormat="1">
      <c r="A65" s="523" t="s">
        <v>364</v>
      </c>
      <c r="B65" s="549"/>
      <c r="C65" s="516" t="s">
        <v>568</v>
      </c>
      <c r="D65" s="563" t="s">
        <v>819</v>
      </c>
      <c r="E65" s="526" t="s">
        <v>949</v>
      </c>
      <c r="F65" s="548">
        <v>100</v>
      </c>
      <c r="G65" s="526">
        <v>995462</v>
      </c>
      <c r="H65" s="532" t="s">
        <v>138</v>
      </c>
      <c r="I65" s="527">
        <v>18</v>
      </c>
      <c r="J65" s="532" t="s">
        <v>138</v>
      </c>
      <c r="K65" s="533"/>
      <c r="L65" s="534">
        <f t="shared" si="0"/>
        <v>1.8000000000000002E-3</v>
      </c>
      <c r="M65" s="535" t="str">
        <f t="shared" si="1"/>
        <v>0.01</v>
      </c>
      <c r="N65" s="528"/>
      <c r="O65" s="528"/>
      <c r="P65" s="528"/>
      <c r="Q65" s="528"/>
      <c r="R65" s="528"/>
      <c r="S65" s="528"/>
      <c r="T65" s="528"/>
      <c r="U65" s="528"/>
      <c r="V65" s="528"/>
      <c r="W65" s="528"/>
      <c r="X65" s="528"/>
      <c r="Y65" s="528"/>
      <c r="AA65" s="551"/>
      <c r="AB65" s="551"/>
      <c r="AC65" s="551"/>
      <c r="AD65" s="551"/>
      <c r="AE65" s="551"/>
      <c r="AF65" s="551"/>
      <c r="AG65" s="551"/>
      <c r="AH65" s="552"/>
    </row>
    <row r="66" spans="1:34" s="550" customFormat="1">
      <c r="A66" s="523" t="s">
        <v>366</v>
      </c>
      <c r="B66" s="549"/>
      <c r="C66" s="516" t="s">
        <v>569</v>
      </c>
      <c r="D66" s="563" t="s">
        <v>820</v>
      </c>
      <c r="E66" s="526" t="s">
        <v>949</v>
      </c>
      <c r="F66" s="548">
        <v>80</v>
      </c>
      <c r="G66" s="526">
        <v>995462</v>
      </c>
      <c r="H66" s="532" t="s">
        <v>138</v>
      </c>
      <c r="I66" s="527">
        <v>18</v>
      </c>
      <c r="J66" s="532" t="s">
        <v>138</v>
      </c>
      <c r="K66" s="533"/>
      <c r="L66" s="534">
        <f t="shared" si="0"/>
        <v>1.8000000000000002E-3</v>
      </c>
      <c r="M66" s="535" t="str">
        <f t="shared" si="1"/>
        <v>0.01</v>
      </c>
      <c r="N66" s="528"/>
      <c r="O66" s="528"/>
      <c r="P66" s="528"/>
      <c r="Q66" s="528"/>
      <c r="R66" s="528"/>
      <c r="S66" s="528"/>
      <c r="T66" s="528"/>
      <c r="U66" s="528"/>
      <c r="V66" s="528"/>
      <c r="W66" s="528"/>
      <c r="X66" s="528"/>
      <c r="Y66" s="528"/>
      <c r="AA66" s="551"/>
      <c r="AB66" s="551"/>
      <c r="AC66" s="551"/>
      <c r="AD66" s="551"/>
      <c r="AE66" s="551"/>
      <c r="AF66" s="551"/>
      <c r="AG66" s="551"/>
      <c r="AH66" s="552"/>
    </row>
    <row r="67" spans="1:34" s="550" customFormat="1">
      <c r="A67" s="523" t="s">
        <v>368</v>
      </c>
      <c r="B67" s="549"/>
      <c r="C67" s="516" t="s">
        <v>907</v>
      </c>
      <c r="D67" s="563" t="s">
        <v>821</v>
      </c>
      <c r="E67" s="526" t="s">
        <v>949</v>
      </c>
      <c r="F67" s="548">
        <v>40</v>
      </c>
      <c r="G67" s="526">
        <v>995462</v>
      </c>
      <c r="H67" s="532" t="s">
        <v>138</v>
      </c>
      <c r="I67" s="527">
        <v>18</v>
      </c>
      <c r="J67" s="532" t="s">
        <v>138</v>
      </c>
      <c r="K67" s="533"/>
      <c r="L67" s="534">
        <f t="shared" si="0"/>
        <v>1.8000000000000002E-3</v>
      </c>
      <c r="M67" s="535" t="str">
        <f t="shared" si="1"/>
        <v>0.01</v>
      </c>
      <c r="N67" s="528"/>
      <c r="O67" s="528"/>
      <c r="P67" s="528"/>
      <c r="Q67" s="528"/>
      <c r="R67" s="528"/>
      <c r="S67" s="528"/>
      <c r="T67" s="528"/>
      <c r="U67" s="528"/>
      <c r="V67" s="528"/>
      <c r="W67" s="528"/>
      <c r="X67" s="528"/>
      <c r="Y67" s="528"/>
      <c r="AA67" s="551"/>
      <c r="AB67" s="551"/>
      <c r="AC67" s="551"/>
      <c r="AD67" s="551"/>
      <c r="AE67" s="551"/>
      <c r="AF67" s="551"/>
      <c r="AG67" s="551"/>
      <c r="AH67" s="552"/>
    </row>
    <row r="68" spans="1:34" s="550" customFormat="1" ht="42">
      <c r="A68" s="523">
        <v>2.0499999999999989</v>
      </c>
      <c r="B68" s="549"/>
      <c r="C68" s="516" t="s">
        <v>907</v>
      </c>
      <c r="D68" s="563" t="s">
        <v>823</v>
      </c>
      <c r="E68" s="526"/>
      <c r="F68" s="548"/>
      <c r="G68" s="526"/>
      <c r="H68" s="526"/>
      <c r="I68" s="526"/>
      <c r="J68" s="526"/>
      <c r="K68" s="526"/>
      <c r="L68" s="526"/>
      <c r="M68" s="526"/>
      <c r="N68" s="528"/>
      <c r="O68" s="528"/>
      <c r="P68" s="528"/>
      <c r="Q68" s="528"/>
      <c r="R68" s="528"/>
      <c r="S68" s="528"/>
      <c r="T68" s="528"/>
      <c r="U68" s="528"/>
      <c r="V68" s="528"/>
      <c r="W68" s="528"/>
      <c r="X68" s="528"/>
      <c r="Y68" s="528"/>
      <c r="AA68" s="551"/>
      <c r="AB68" s="551"/>
      <c r="AC68" s="551"/>
      <c r="AD68" s="551"/>
      <c r="AE68" s="551"/>
      <c r="AF68" s="551"/>
      <c r="AG68" s="551"/>
      <c r="AH68" s="552"/>
    </row>
    <row r="69" spans="1:34" s="550" customFormat="1">
      <c r="A69" s="523" t="s">
        <v>141</v>
      </c>
      <c r="B69" s="549"/>
      <c r="C69" s="516"/>
      <c r="D69" s="563" t="s">
        <v>824</v>
      </c>
      <c r="E69" s="526" t="s">
        <v>509</v>
      </c>
      <c r="F69" s="548">
        <v>5</v>
      </c>
      <c r="G69" s="526">
        <v>995462</v>
      </c>
      <c r="H69" s="532" t="s">
        <v>138</v>
      </c>
      <c r="I69" s="527">
        <v>18</v>
      </c>
      <c r="J69" s="532" t="s">
        <v>138</v>
      </c>
      <c r="K69" s="533"/>
      <c r="L69" s="534">
        <f t="shared" si="0"/>
        <v>1.8000000000000002E-3</v>
      </c>
      <c r="M69" s="535" t="str">
        <f t="shared" si="1"/>
        <v>0.01</v>
      </c>
      <c r="N69" s="528"/>
      <c r="O69" s="528"/>
      <c r="P69" s="528"/>
      <c r="Q69" s="528"/>
      <c r="R69" s="528"/>
      <c r="S69" s="528"/>
      <c r="T69" s="528"/>
      <c r="U69" s="528"/>
      <c r="V69" s="528"/>
      <c r="W69" s="528"/>
      <c r="X69" s="528"/>
      <c r="Y69" s="528"/>
      <c r="AA69" s="551"/>
      <c r="AB69" s="551"/>
      <c r="AC69" s="551"/>
      <c r="AD69" s="551"/>
      <c r="AE69" s="551"/>
      <c r="AF69" s="551"/>
      <c r="AG69" s="551"/>
      <c r="AH69" s="552"/>
    </row>
    <row r="70" spans="1:34" s="550" customFormat="1">
      <c r="A70" s="523" t="s">
        <v>143</v>
      </c>
      <c r="B70" s="549"/>
      <c r="C70" s="516"/>
      <c r="D70" s="563" t="s">
        <v>825</v>
      </c>
      <c r="E70" s="526" t="s">
        <v>509</v>
      </c>
      <c r="F70" s="548">
        <v>8</v>
      </c>
      <c r="G70" s="526">
        <v>995462</v>
      </c>
      <c r="H70" s="532" t="s">
        <v>138</v>
      </c>
      <c r="I70" s="527">
        <v>18</v>
      </c>
      <c r="J70" s="532" t="s">
        <v>138</v>
      </c>
      <c r="K70" s="533"/>
      <c r="L70" s="534">
        <f t="shared" si="0"/>
        <v>1.8000000000000002E-3</v>
      </c>
      <c r="M70" s="535" t="str">
        <f t="shared" si="1"/>
        <v>0.01</v>
      </c>
      <c r="N70" s="528"/>
      <c r="O70" s="528"/>
      <c r="P70" s="528"/>
      <c r="Q70" s="528"/>
      <c r="R70" s="528"/>
      <c r="S70" s="528"/>
      <c r="T70" s="528"/>
      <c r="U70" s="528"/>
      <c r="V70" s="528"/>
      <c r="W70" s="528"/>
      <c r="X70" s="528"/>
      <c r="Y70" s="528"/>
      <c r="AA70" s="551"/>
      <c r="AB70" s="551"/>
      <c r="AC70" s="551"/>
      <c r="AD70" s="551"/>
      <c r="AE70" s="551"/>
      <c r="AF70" s="551"/>
      <c r="AG70" s="551"/>
      <c r="AH70" s="552"/>
    </row>
    <row r="71" spans="1:34" s="550" customFormat="1">
      <c r="A71" s="523" t="s">
        <v>144</v>
      </c>
      <c r="B71" s="549"/>
      <c r="C71" s="516"/>
      <c r="D71" s="563" t="s">
        <v>826</v>
      </c>
      <c r="E71" s="526" t="s">
        <v>509</v>
      </c>
      <c r="F71" s="548">
        <v>8</v>
      </c>
      <c r="G71" s="526">
        <v>995462</v>
      </c>
      <c r="H71" s="532" t="s">
        <v>138</v>
      </c>
      <c r="I71" s="527">
        <v>18</v>
      </c>
      <c r="J71" s="532" t="s">
        <v>138</v>
      </c>
      <c r="K71" s="533"/>
      <c r="L71" s="534">
        <f t="shared" si="0"/>
        <v>1.8000000000000002E-3</v>
      </c>
      <c r="M71" s="535" t="str">
        <f t="shared" si="1"/>
        <v>0.01</v>
      </c>
      <c r="N71" s="528"/>
      <c r="O71" s="528"/>
      <c r="P71" s="528"/>
      <c r="Q71" s="528"/>
      <c r="R71" s="528"/>
      <c r="S71" s="528"/>
      <c r="T71" s="528"/>
      <c r="U71" s="528"/>
      <c r="V71" s="528"/>
      <c r="W71" s="528"/>
      <c r="X71" s="528"/>
      <c r="Y71" s="528"/>
      <c r="AA71" s="551"/>
      <c r="AB71" s="551"/>
      <c r="AC71" s="551"/>
      <c r="AD71" s="551"/>
      <c r="AE71" s="551"/>
      <c r="AF71" s="551"/>
      <c r="AG71" s="551"/>
      <c r="AH71" s="552"/>
    </row>
    <row r="72" spans="1:34" s="550" customFormat="1">
      <c r="A72" s="523" t="s">
        <v>362</v>
      </c>
      <c r="B72" s="549"/>
      <c r="C72" s="516"/>
      <c r="D72" s="563" t="s">
        <v>809</v>
      </c>
      <c r="E72" s="526" t="s">
        <v>509</v>
      </c>
      <c r="F72" s="548">
        <v>4</v>
      </c>
      <c r="G72" s="526">
        <v>995462</v>
      </c>
      <c r="H72" s="532" t="s">
        <v>138</v>
      </c>
      <c r="I72" s="527">
        <v>18</v>
      </c>
      <c r="J72" s="532" t="s">
        <v>138</v>
      </c>
      <c r="K72" s="533"/>
      <c r="L72" s="534">
        <f t="shared" si="0"/>
        <v>1.8000000000000002E-3</v>
      </c>
      <c r="M72" s="535" t="str">
        <f t="shared" si="1"/>
        <v>0.01</v>
      </c>
      <c r="N72" s="528"/>
      <c r="O72" s="528"/>
      <c r="P72" s="528"/>
      <c r="Q72" s="528"/>
      <c r="R72" s="528"/>
      <c r="S72" s="528"/>
      <c r="T72" s="528"/>
      <c r="U72" s="528"/>
      <c r="V72" s="528"/>
      <c r="W72" s="528"/>
      <c r="X72" s="528"/>
      <c r="Y72" s="528"/>
      <c r="AA72" s="551"/>
      <c r="AB72" s="551"/>
      <c r="AC72" s="551"/>
      <c r="AD72" s="551"/>
      <c r="AE72" s="551"/>
      <c r="AF72" s="551"/>
      <c r="AG72" s="551"/>
      <c r="AH72" s="552"/>
    </row>
    <row r="73" spans="1:34" s="550" customFormat="1">
      <c r="A73" s="523" t="s">
        <v>364</v>
      </c>
      <c r="B73" s="549"/>
      <c r="C73" s="516"/>
      <c r="D73" s="563" t="s">
        <v>827</v>
      </c>
      <c r="E73" s="526" t="s">
        <v>509</v>
      </c>
      <c r="F73" s="548">
        <v>4</v>
      </c>
      <c r="G73" s="526">
        <v>995462</v>
      </c>
      <c r="H73" s="532" t="s">
        <v>138</v>
      </c>
      <c r="I73" s="527">
        <v>18</v>
      </c>
      <c r="J73" s="532" t="s">
        <v>138</v>
      </c>
      <c r="K73" s="533"/>
      <c r="L73" s="534">
        <f t="shared" si="0"/>
        <v>1.8000000000000002E-3</v>
      </c>
      <c r="M73" s="535" t="str">
        <f t="shared" si="1"/>
        <v>0.01</v>
      </c>
      <c r="N73" s="528"/>
      <c r="O73" s="528"/>
      <c r="P73" s="528"/>
      <c r="Q73" s="528"/>
      <c r="R73" s="528"/>
      <c r="S73" s="528"/>
      <c r="T73" s="528"/>
      <c r="U73" s="528"/>
      <c r="V73" s="528"/>
      <c r="W73" s="528"/>
      <c r="X73" s="528"/>
      <c r="Y73" s="528"/>
      <c r="AA73" s="551"/>
      <c r="AB73" s="551"/>
      <c r="AC73" s="551"/>
      <c r="AD73" s="551"/>
      <c r="AE73" s="551"/>
      <c r="AF73" s="551"/>
      <c r="AG73" s="551"/>
      <c r="AH73" s="552"/>
    </row>
    <row r="74" spans="1:34" s="550" customFormat="1" ht="63">
      <c r="A74" s="523">
        <v>2.0599999999999987</v>
      </c>
      <c r="B74" s="549"/>
      <c r="C74" s="516">
        <v>11</v>
      </c>
      <c r="D74" s="563" t="s">
        <v>828</v>
      </c>
      <c r="E74" s="526"/>
      <c r="F74" s="548"/>
      <c r="G74" s="526"/>
      <c r="H74" s="526"/>
      <c r="I74" s="526"/>
      <c r="J74" s="526"/>
      <c r="K74" s="526"/>
      <c r="L74" s="526"/>
      <c r="M74" s="526"/>
      <c r="N74" s="528"/>
      <c r="O74" s="528"/>
      <c r="P74" s="528"/>
      <c r="Q74" s="528"/>
      <c r="R74" s="528"/>
      <c r="S74" s="528"/>
      <c r="T74" s="528"/>
      <c r="U74" s="528"/>
      <c r="V74" s="528"/>
      <c r="W74" s="528"/>
      <c r="X74" s="528"/>
      <c r="Y74" s="528"/>
      <c r="AA74" s="551"/>
      <c r="AB74" s="551"/>
      <c r="AC74" s="551"/>
      <c r="AD74" s="551"/>
      <c r="AE74" s="551"/>
      <c r="AF74" s="551"/>
      <c r="AG74" s="551"/>
      <c r="AH74" s="552"/>
    </row>
    <row r="75" spans="1:34" s="550" customFormat="1">
      <c r="A75" s="523" t="s">
        <v>141</v>
      </c>
      <c r="B75" s="549"/>
      <c r="C75" s="516">
        <v>11.2</v>
      </c>
      <c r="D75" s="563" t="s">
        <v>829</v>
      </c>
      <c r="E75" s="526" t="s">
        <v>509</v>
      </c>
      <c r="F75" s="548">
        <v>1</v>
      </c>
      <c r="G75" s="526">
        <v>995462</v>
      </c>
      <c r="H75" s="532" t="s">
        <v>138</v>
      </c>
      <c r="I75" s="527">
        <v>18</v>
      </c>
      <c r="J75" s="532" t="s">
        <v>138</v>
      </c>
      <c r="K75" s="533"/>
      <c r="L75" s="534">
        <f t="shared" ref="L75:L128" si="2">IF(OR(J75="",J75="Confirmed"),I75*M75%,J75*M75%)</f>
        <v>1.8000000000000002E-3</v>
      </c>
      <c r="M75" s="535" t="str">
        <f t="shared" ref="M75:M128" si="3">IF(K75=0,"0.01",K75*F75)</f>
        <v>0.01</v>
      </c>
      <c r="N75" s="528"/>
      <c r="O75" s="528"/>
      <c r="P75" s="528"/>
      <c r="Q75" s="528"/>
      <c r="R75" s="528"/>
      <c r="S75" s="528"/>
      <c r="T75" s="528"/>
      <c r="U75" s="528"/>
      <c r="V75" s="528"/>
      <c r="W75" s="528"/>
      <c r="X75" s="528"/>
      <c r="Y75" s="528"/>
      <c r="AA75" s="551"/>
      <c r="AB75" s="551"/>
      <c r="AC75" s="551"/>
      <c r="AD75" s="551"/>
      <c r="AE75" s="551"/>
      <c r="AF75" s="551"/>
      <c r="AG75" s="551"/>
      <c r="AH75" s="552"/>
    </row>
    <row r="76" spans="1:34" s="550" customFormat="1">
      <c r="A76" s="523" t="s">
        <v>143</v>
      </c>
      <c r="B76" s="549"/>
      <c r="C76" s="516">
        <v>11.3</v>
      </c>
      <c r="D76" s="563" t="s">
        <v>830</v>
      </c>
      <c r="E76" s="526" t="s">
        <v>509</v>
      </c>
      <c r="F76" s="548">
        <v>1</v>
      </c>
      <c r="G76" s="526">
        <v>995462</v>
      </c>
      <c r="H76" s="532" t="s">
        <v>138</v>
      </c>
      <c r="I76" s="527">
        <v>18</v>
      </c>
      <c r="J76" s="532" t="s">
        <v>138</v>
      </c>
      <c r="K76" s="533"/>
      <c r="L76" s="534">
        <f t="shared" si="2"/>
        <v>1.8000000000000002E-3</v>
      </c>
      <c r="M76" s="535" t="str">
        <f t="shared" si="3"/>
        <v>0.01</v>
      </c>
      <c r="N76" s="528"/>
      <c r="O76" s="528"/>
      <c r="P76" s="528"/>
      <c r="Q76" s="528"/>
      <c r="R76" s="528"/>
      <c r="S76" s="528"/>
      <c r="T76" s="528"/>
      <c r="U76" s="528"/>
      <c r="V76" s="528"/>
      <c r="W76" s="528"/>
      <c r="X76" s="528"/>
      <c r="Y76" s="528"/>
      <c r="AA76" s="551"/>
      <c r="AB76" s="551"/>
      <c r="AC76" s="551"/>
      <c r="AD76" s="551"/>
      <c r="AE76" s="551"/>
      <c r="AF76" s="551"/>
      <c r="AG76" s="551"/>
      <c r="AH76" s="552"/>
    </row>
    <row r="77" spans="1:34" s="550" customFormat="1" ht="42">
      <c r="A77" s="523">
        <v>2.0699999999999985</v>
      </c>
      <c r="B77" s="549"/>
      <c r="C77" s="516">
        <v>18.62</v>
      </c>
      <c r="D77" s="563" t="s">
        <v>831</v>
      </c>
      <c r="E77" s="526"/>
      <c r="F77" s="548"/>
      <c r="G77" s="526"/>
      <c r="H77" s="526"/>
      <c r="I77" s="526"/>
      <c r="J77" s="526"/>
      <c r="K77" s="526"/>
      <c r="L77" s="526"/>
      <c r="M77" s="526"/>
      <c r="N77" s="528"/>
      <c r="O77" s="528"/>
      <c r="P77" s="528"/>
      <c r="Q77" s="528"/>
      <c r="R77" s="528"/>
      <c r="S77" s="528"/>
      <c r="T77" s="528"/>
      <c r="U77" s="528"/>
      <c r="V77" s="528"/>
      <c r="W77" s="528"/>
      <c r="X77" s="528"/>
      <c r="Y77" s="528"/>
      <c r="AA77" s="551"/>
      <c r="AB77" s="551"/>
      <c r="AC77" s="551"/>
      <c r="AD77" s="551"/>
      <c r="AE77" s="551"/>
      <c r="AF77" s="551"/>
      <c r="AG77" s="551"/>
      <c r="AH77" s="552"/>
    </row>
    <row r="78" spans="1:34" s="550" customFormat="1" ht="42">
      <c r="A78" s="523" t="s">
        <v>141</v>
      </c>
      <c r="B78" s="549"/>
      <c r="C78" s="516" t="s">
        <v>919</v>
      </c>
      <c r="D78" s="563" t="s">
        <v>832</v>
      </c>
      <c r="E78" s="526" t="s">
        <v>509</v>
      </c>
      <c r="F78" s="548">
        <v>2</v>
      </c>
      <c r="G78" s="526">
        <v>995462</v>
      </c>
      <c r="H78" s="532" t="s">
        <v>138</v>
      </c>
      <c r="I78" s="527">
        <v>18</v>
      </c>
      <c r="J78" s="532" t="s">
        <v>138</v>
      </c>
      <c r="K78" s="533"/>
      <c r="L78" s="534">
        <f t="shared" si="2"/>
        <v>1.8000000000000002E-3</v>
      </c>
      <c r="M78" s="535" t="str">
        <f t="shared" si="3"/>
        <v>0.01</v>
      </c>
      <c r="N78" s="528"/>
      <c r="O78" s="528"/>
      <c r="P78" s="528"/>
      <c r="Q78" s="528"/>
      <c r="R78" s="528"/>
      <c r="S78" s="528"/>
      <c r="T78" s="528"/>
      <c r="U78" s="528"/>
      <c r="V78" s="528"/>
      <c r="W78" s="528"/>
      <c r="X78" s="528"/>
      <c r="Y78" s="528"/>
      <c r="AA78" s="551"/>
      <c r="AB78" s="551"/>
      <c r="AC78" s="551"/>
      <c r="AD78" s="551"/>
      <c r="AE78" s="551"/>
      <c r="AF78" s="551"/>
      <c r="AG78" s="551"/>
      <c r="AH78" s="552"/>
    </row>
    <row r="79" spans="1:34" s="550" customFormat="1" ht="63">
      <c r="A79" s="523">
        <v>2.0799999999999983</v>
      </c>
      <c r="B79" s="549"/>
      <c r="C79" s="516">
        <v>18.48</v>
      </c>
      <c r="D79" s="563" t="s">
        <v>833</v>
      </c>
      <c r="E79" s="526" t="s">
        <v>950</v>
      </c>
      <c r="F79" s="548">
        <v>17000</v>
      </c>
      <c r="G79" s="526">
        <v>995462</v>
      </c>
      <c r="H79" s="532" t="s">
        <v>138</v>
      </c>
      <c r="I79" s="527">
        <v>18</v>
      </c>
      <c r="J79" s="532" t="s">
        <v>138</v>
      </c>
      <c r="K79" s="533"/>
      <c r="L79" s="534">
        <f t="shared" si="2"/>
        <v>1.8000000000000002E-3</v>
      </c>
      <c r="M79" s="535" t="str">
        <f t="shared" si="3"/>
        <v>0.01</v>
      </c>
      <c r="N79" s="528"/>
      <c r="O79" s="528"/>
      <c r="P79" s="528"/>
      <c r="Q79" s="528"/>
      <c r="R79" s="528"/>
      <c r="S79" s="528"/>
      <c r="T79" s="528"/>
      <c r="U79" s="528"/>
      <c r="V79" s="528"/>
      <c r="W79" s="528"/>
      <c r="X79" s="528"/>
      <c r="Y79" s="528"/>
      <c r="AA79" s="551"/>
      <c r="AB79" s="551"/>
      <c r="AC79" s="551"/>
      <c r="AD79" s="551"/>
      <c r="AE79" s="551"/>
      <c r="AF79" s="551"/>
      <c r="AG79" s="551"/>
      <c r="AH79" s="552"/>
    </row>
    <row r="80" spans="1:34" s="550" customFormat="1" ht="42">
      <c r="A80" s="523">
        <v>2.0899999999999981</v>
      </c>
      <c r="B80" s="549"/>
      <c r="C80" s="516" t="s">
        <v>907</v>
      </c>
      <c r="D80" s="563" t="s">
        <v>834</v>
      </c>
      <c r="E80" s="526"/>
      <c r="F80" s="548"/>
      <c r="G80" s="526"/>
      <c r="H80" s="526"/>
      <c r="I80" s="526"/>
      <c r="J80" s="526"/>
      <c r="K80" s="526"/>
      <c r="L80" s="526"/>
      <c r="M80" s="526"/>
      <c r="N80" s="528"/>
      <c r="O80" s="528"/>
      <c r="P80" s="528"/>
      <c r="Q80" s="528"/>
      <c r="R80" s="528"/>
      <c r="S80" s="528"/>
      <c r="T80" s="528"/>
      <c r="U80" s="528"/>
      <c r="V80" s="528"/>
      <c r="W80" s="528"/>
      <c r="X80" s="528"/>
      <c r="Y80" s="528"/>
      <c r="AA80" s="551"/>
      <c r="AB80" s="551"/>
      <c r="AC80" s="551"/>
      <c r="AD80" s="551"/>
      <c r="AE80" s="551"/>
      <c r="AF80" s="551"/>
      <c r="AG80" s="551"/>
      <c r="AH80" s="552"/>
    </row>
    <row r="81" spans="1:34" s="550" customFormat="1">
      <c r="A81" s="523" t="s">
        <v>141</v>
      </c>
      <c r="B81" s="549"/>
      <c r="C81" s="516"/>
      <c r="D81" s="563" t="s">
        <v>835</v>
      </c>
      <c r="E81" s="526" t="s">
        <v>509</v>
      </c>
      <c r="F81" s="548">
        <v>4</v>
      </c>
      <c r="G81" s="526">
        <v>995462</v>
      </c>
      <c r="H81" s="532" t="s">
        <v>138</v>
      </c>
      <c r="I81" s="527">
        <v>18</v>
      </c>
      <c r="J81" s="532" t="s">
        <v>138</v>
      </c>
      <c r="K81" s="533"/>
      <c r="L81" s="534">
        <f t="shared" si="2"/>
        <v>1.8000000000000002E-3</v>
      </c>
      <c r="M81" s="535" t="str">
        <f t="shared" si="3"/>
        <v>0.01</v>
      </c>
      <c r="N81" s="528"/>
      <c r="O81" s="528"/>
      <c r="P81" s="528"/>
      <c r="Q81" s="528"/>
      <c r="R81" s="528"/>
      <c r="S81" s="528"/>
      <c r="T81" s="528"/>
      <c r="U81" s="528"/>
      <c r="V81" s="528"/>
      <c r="W81" s="528"/>
      <c r="X81" s="528"/>
      <c r="Y81" s="528"/>
      <c r="AA81" s="551"/>
      <c r="AB81" s="551"/>
      <c r="AC81" s="551"/>
      <c r="AD81" s="551"/>
      <c r="AE81" s="551"/>
      <c r="AF81" s="551"/>
      <c r="AG81" s="551"/>
      <c r="AH81" s="552"/>
    </row>
    <row r="82" spans="1:34" s="550" customFormat="1" ht="147">
      <c r="A82" s="523">
        <v>2.0999999999999979</v>
      </c>
      <c r="B82" s="549"/>
      <c r="C82" s="516">
        <v>18.32</v>
      </c>
      <c r="D82" s="563" t="s">
        <v>836</v>
      </c>
      <c r="E82" s="526"/>
      <c r="F82" s="548"/>
      <c r="G82" s="526"/>
      <c r="H82" s="526"/>
      <c r="I82" s="526"/>
      <c r="J82" s="526"/>
      <c r="K82" s="526"/>
      <c r="L82" s="526"/>
      <c r="M82" s="526"/>
      <c r="N82" s="528"/>
      <c r="O82" s="528"/>
      <c r="P82" s="528"/>
      <c r="Q82" s="528"/>
      <c r="R82" s="528"/>
      <c r="S82" s="528"/>
      <c r="T82" s="528"/>
      <c r="U82" s="528"/>
      <c r="V82" s="528"/>
      <c r="W82" s="528"/>
      <c r="X82" s="528"/>
      <c r="Y82" s="528"/>
      <c r="AA82" s="551"/>
      <c r="AB82" s="551"/>
      <c r="AC82" s="551"/>
      <c r="AD82" s="551"/>
      <c r="AE82" s="551"/>
      <c r="AF82" s="551"/>
      <c r="AG82" s="551"/>
      <c r="AH82" s="552"/>
    </row>
    <row r="83" spans="1:34" s="550" customFormat="1">
      <c r="A83" s="523"/>
      <c r="B83" s="549"/>
      <c r="C83" s="516" t="s">
        <v>920</v>
      </c>
      <c r="D83" s="563" t="s">
        <v>837</v>
      </c>
      <c r="E83" s="526" t="s">
        <v>509</v>
      </c>
      <c r="F83" s="548">
        <v>1</v>
      </c>
      <c r="G83" s="526">
        <v>995456</v>
      </c>
      <c r="H83" s="532" t="s">
        <v>138</v>
      </c>
      <c r="I83" s="527">
        <v>18</v>
      </c>
      <c r="J83" s="532" t="s">
        <v>138</v>
      </c>
      <c r="K83" s="533"/>
      <c r="L83" s="534">
        <f t="shared" si="2"/>
        <v>1.8000000000000002E-3</v>
      </c>
      <c r="M83" s="535" t="str">
        <f t="shared" si="3"/>
        <v>0.01</v>
      </c>
      <c r="N83" s="528"/>
      <c r="O83" s="528"/>
      <c r="P83" s="528"/>
      <c r="Q83" s="528"/>
      <c r="R83" s="528"/>
      <c r="S83" s="528"/>
      <c r="T83" s="528"/>
      <c r="U83" s="528"/>
      <c r="V83" s="528"/>
      <c r="W83" s="528"/>
      <c r="X83" s="528"/>
      <c r="Y83" s="528"/>
      <c r="AA83" s="551"/>
      <c r="AB83" s="551"/>
      <c r="AC83" s="551"/>
      <c r="AD83" s="551"/>
      <c r="AE83" s="551"/>
      <c r="AF83" s="551"/>
      <c r="AG83" s="551"/>
      <c r="AH83" s="552"/>
    </row>
    <row r="84" spans="1:34" s="550" customFormat="1" ht="63">
      <c r="A84" s="523">
        <v>2.0999999999999979</v>
      </c>
      <c r="B84" s="549"/>
      <c r="C84" s="516">
        <v>18.600000000000001</v>
      </c>
      <c r="D84" s="563" t="s">
        <v>838</v>
      </c>
      <c r="E84" s="526"/>
      <c r="F84" s="548"/>
      <c r="G84" s="526"/>
      <c r="H84" s="526"/>
      <c r="I84" s="526"/>
      <c r="J84" s="526"/>
      <c r="K84" s="526"/>
      <c r="L84" s="526"/>
      <c r="M84" s="526"/>
      <c r="N84" s="528"/>
      <c r="O84" s="528"/>
      <c r="P84" s="528"/>
      <c r="Q84" s="528"/>
      <c r="R84" s="528"/>
      <c r="S84" s="528"/>
      <c r="T84" s="528"/>
      <c r="U84" s="528"/>
      <c r="V84" s="528"/>
      <c r="W84" s="528"/>
      <c r="X84" s="528"/>
      <c r="Y84" s="528"/>
      <c r="AA84" s="551"/>
      <c r="AB84" s="551"/>
      <c r="AC84" s="551"/>
      <c r="AD84" s="551"/>
      <c r="AE84" s="551"/>
      <c r="AF84" s="551"/>
      <c r="AG84" s="551"/>
      <c r="AH84" s="552"/>
    </row>
    <row r="85" spans="1:34" s="550" customFormat="1">
      <c r="A85" s="523" t="s">
        <v>141</v>
      </c>
      <c r="B85" s="549"/>
      <c r="C85" s="516" t="s">
        <v>570</v>
      </c>
      <c r="D85" s="563" t="s">
        <v>822</v>
      </c>
      <c r="E85" s="526" t="s">
        <v>509</v>
      </c>
      <c r="F85" s="548">
        <v>1</v>
      </c>
      <c r="G85" s="526">
        <v>995462</v>
      </c>
      <c r="H85" s="532" t="s">
        <v>138</v>
      </c>
      <c r="I85" s="527">
        <v>18</v>
      </c>
      <c r="J85" s="532" t="s">
        <v>138</v>
      </c>
      <c r="K85" s="533"/>
      <c r="L85" s="534">
        <f t="shared" si="2"/>
        <v>1.8000000000000002E-3</v>
      </c>
      <c r="M85" s="535" t="str">
        <f t="shared" si="3"/>
        <v>0.01</v>
      </c>
      <c r="N85" s="528"/>
      <c r="O85" s="528"/>
      <c r="P85" s="528"/>
      <c r="Q85" s="528"/>
      <c r="R85" s="528"/>
      <c r="S85" s="528"/>
      <c r="T85" s="528"/>
      <c r="U85" s="528"/>
      <c r="V85" s="528"/>
      <c r="W85" s="528"/>
      <c r="X85" s="528"/>
      <c r="Y85" s="528"/>
      <c r="AA85" s="551"/>
      <c r="AB85" s="551"/>
      <c r="AC85" s="551"/>
      <c r="AD85" s="551"/>
      <c r="AE85" s="551"/>
      <c r="AF85" s="551"/>
      <c r="AG85" s="551"/>
      <c r="AH85" s="552"/>
    </row>
    <row r="86" spans="1:34" s="550" customFormat="1" ht="42">
      <c r="A86" s="523">
        <v>2.1099999999999977</v>
      </c>
      <c r="B86" s="549"/>
      <c r="C86" s="516">
        <v>18.59</v>
      </c>
      <c r="D86" s="563" t="s">
        <v>839</v>
      </c>
      <c r="E86" s="526"/>
      <c r="F86" s="548"/>
      <c r="G86" s="526"/>
      <c r="H86" s="526"/>
      <c r="I86" s="526"/>
      <c r="J86" s="526"/>
      <c r="K86" s="526"/>
      <c r="L86" s="526"/>
      <c r="M86" s="526"/>
      <c r="N86" s="528"/>
      <c r="O86" s="528"/>
      <c r="P86" s="528"/>
      <c r="Q86" s="528"/>
      <c r="R86" s="528"/>
      <c r="S86" s="528"/>
      <c r="T86" s="528"/>
      <c r="U86" s="528"/>
      <c r="V86" s="528"/>
      <c r="W86" s="528"/>
      <c r="X86" s="528"/>
      <c r="Y86" s="528"/>
      <c r="AA86" s="551"/>
      <c r="AB86" s="551"/>
      <c r="AC86" s="551"/>
      <c r="AD86" s="551"/>
      <c r="AE86" s="551"/>
      <c r="AF86" s="551"/>
      <c r="AG86" s="551"/>
      <c r="AH86" s="552"/>
    </row>
    <row r="87" spans="1:34" s="550" customFormat="1">
      <c r="A87" s="523" t="s">
        <v>141</v>
      </c>
      <c r="B87" s="549"/>
      <c r="C87" s="516" t="s">
        <v>921</v>
      </c>
      <c r="D87" s="563" t="s">
        <v>840</v>
      </c>
      <c r="E87" s="526" t="s">
        <v>509</v>
      </c>
      <c r="F87" s="548">
        <v>1</v>
      </c>
      <c r="G87" s="526">
        <v>995462</v>
      </c>
      <c r="H87" s="532" t="s">
        <v>138</v>
      </c>
      <c r="I87" s="527">
        <v>18</v>
      </c>
      <c r="J87" s="532" t="s">
        <v>138</v>
      </c>
      <c r="K87" s="533"/>
      <c r="L87" s="534">
        <f t="shared" si="2"/>
        <v>1.8000000000000002E-3</v>
      </c>
      <c r="M87" s="535" t="str">
        <f t="shared" si="3"/>
        <v>0.01</v>
      </c>
      <c r="N87" s="528"/>
      <c r="O87" s="528"/>
      <c r="P87" s="528"/>
      <c r="Q87" s="528"/>
      <c r="R87" s="528"/>
      <c r="S87" s="528"/>
      <c r="T87" s="528"/>
      <c r="U87" s="528"/>
      <c r="V87" s="528"/>
      <c r="W87" s="528"/>
      <c r="X87" s="528"/>
      <c r="Y87" s="528"/>
      <c r="AA87" s="551"/>
      <c r="AB87" s="551"/>
      <c r="AC87" s="551"/>
      <c r="AD87" s="551"/>
      <c r="AE87" s="551"/>
      <c r="AF87" s="551"/>
      <c r="AG87" s="551"/>
      <c r="AH87" s="552"/>
    </row>
    <row r="88" spans="1:34" s="550" customFormat="1" ht="63">
      <c r="A88" s="523">
        <v>2.1199999999999974</v>
      </c>
      <c r="B88" s="549"/>
      <c r="C88" s="516" t="s">
        <v>922</v>
      </c>
      <c r="D88" s="563" t="s">
        <v>841</v>
      </c>
      <c r="E88" s="526"/>
      <c r="F88" s="548"/>
      <c r="G88" s="526"/>
      <c r="H88" s="526"/>
      <c r="I88" s="526"/>
      <c r="J88" s="526"/>
      <c r="K88" s="526"/>
      <c r="L88" s="526"/>
      <c r="M88" s="526"/>
      <c r="N88" s="528"/>
      <c r="O88" s="528"/>
      <c r="P88" s="528"/>
      <c r="Q88" s="528"/>
      <c r="R88" s="528"/>
      <c r="S88" s="528"/>
      <c r="T88" s="528"/>
      <c r="U88" s="528"/>
      <c r="V88" s="528"/>
      <c r="W88" s="528"/>
      <c r="X88" s="528"/>
      <c r="Y88" s="528"/>
      <c r="AA88" s="551"/>
      <c r="AB88" s="551"/>
      <c r="AC88" s="551"/>
      <c r="AD88" s="551"/>
      <c r="AE88" s="551"/>
      <c r="AF88" s="551"/>
      <c r="AG88" s="551"/>
      <c r="AH88" s="552"/>
    </row>
    <row r="89" spans="1:34" s="550" customFormat="1">
      <c r="A89" s="523"/>
      <c r="B89" s="549"/>
      <c r="C89" s="516">
        <v>19.100000000000001</v>
      </c>
      <c r="D89" s="563" t="s">
        <v>842</v>
      </c>
      <c r="E89" s="526" t="s">
        <v>509</v>
      </c>
      <c r="F89" s="548">
        <v>1</v>
      </c>
      <c r="G89" s="526">
        <v>995462</v>
      </c>
      <c r="H89" s="532" t="s">
        <v>138</v>
      </c>
      <c r="I89" s="527">
        <v>18</v>
      </c>
      <c r="J89" s="532" t="s">
        <v>138</v>
      </c>
      <c r="K89" s="533"/>
      <c r="L89" s="534">
        <f t="shared" si="2"/>
        <v>1.8000000000000002E-3</v>
      </c>
      <c r="M89" s="535" t="str">
        <f t="shared" si="3"/>
        <v>0.01</v>
      </c>
      <c r="N89" s="528"/>
      <c r="O89" s="528"/>
      <c r="P89" s="528"/>
      <c r="Q89" s="528"/>
      <c r="R89" s="528"/>
      <c r="S89" s="528"/>
      <c r="T89" s="528"/>
      <c r="U89" s="528"/>
      <c r="V89" s="528"/>
      <c r="W89" s="528"/>
      <c r="X89" s="528"/>
      <c r="Y89" s="528"/>
      <c r="AA89" s="551"/>
      <c r="AB89" s="551"/>
      <c r="AC89" s="551"/>
      <c r="AD89" s="551"/>
      <c r="AE89" s="551"/>
      <c r="AF89" s="551"/>
      <c r="AG89" s="551"/>
      <c r="AH89" s="552"/>
    </row>
    <row r="90" spans="1:34" s="550" customFormat="1" ht="42">
      <c r="A90" s="523">
        <v>2.1299999999999972</v>
      </c>
      <c r="B90" s="549"/>
      <c r="C90" s="516" t="s">
        <v>923</v>
      </c>
      <c r="D90" s="563" t="s">
        <v>843</v>
      </c>
      <c r="E90" s="526"/>
      <c r="F90" s="548"/>
      <c r="G90" s="526"/>
      <c r="H90" s="526"/>
      <c r="I90" s="526"/>
      <c r="J90" s="526"/>
      <c r="K90" s="526"/>
      <c r="L90" s="526"/>
      <c r="M90" s="526"/>
      <c r="N90" s="528"/>
      <c r="O90" s="528"/>
      <c r="P90" s="528"/>
      <c r="Q90" s="528"/>
      <c r="R90" s="528"/>
      <c r="S90" s="528"/>
      <c r="T90" s="528"/>
      <c r="U90" s="528"/>
      <c r="V90" s="528"/>
      <c r="W90" s="528"/>
      <c r="X90" s="528"/>
      <c r="Y90" s="528"/>
      <c r="AA90" s="551"/>
      <c r="AB90" s="551"/>
      <c r="AC90" s="551"/>
      <c r="AD90" s="551"/>
      <c r="AE90" s="551"/>
      <c r="AF90" s="551"/>
      <c r="AG90" s="551"/>
      <c r="AH90" s="552"/>
    </row>
    <row r="91" spans="1:34" s="550" customFormat="1">
      <c r="A91" s="523" t="s">
        <v>141</v>
      </c>
      <c r="B91" s="549"/>
      <c r="C91" s="516">
        <v>14.2</v>
      </c>
      <c r="D91" s="563" t="s">
        <v>844</v>
      </c>
      <c r="E91" s="526" t="s">
        <v>509</v>
      </c>
      <c r="F91" s="548">
        <v>2</v>
      </c>
      <c r="G91" s="526">
        <v>995462</v>
      </c>
      <c r="H91" s="532" t="s">
        <v>138</v>
      </c>
      <c r="I91" s="527">
        <v>18</v>
      </c>
      <c r="J91" s="532" t="s">
        <v>138</v>
      </c>
      <c r="K91" s="533"/>
      <c r="L91" s="534">
        <f t="shared" si="2"/>
        <v>1.8000000000000002E-3</v>
      </c>
      <c r="M91" s="535" t="str">
        <f t="shared" si="3"/>
        <v>0.01</v>
      </c>
      <c r="N91" s="528"/>
      <c r="O91" s="528"/>
      <c r="P91" s="528"/>
      <c r="Q91" s="528"/>
      <c r="R91" s="528"/>
      <c r="S91" s="528"/>
      <c r="T91" s="528"/>
      <c r="U91" s="528"/>
      <c r="V91" s="528"/>
      <c r="W91" s="528"/>
      <c r="X91" s="528"/>
      <c r="Y91" s="528"/>
      <c r="AA91" s="551"/>
      <c r="AB91" s="551"/>
      <c r="AC91" s="551"/>
      <c r="AD91" s="551"/>
      <c r="AE91" s="551"/>
      <c r="AF91" s="551"/>
      <c r="AG91" s="551"/>
      <c r="AH91" s="552"/>
    </row>
    <row r="92" spans="1:34" s="550" customFormat="1">
      <c r="A92" s="523" t="s">
        <v>945</v>
      </c>
      <c r="B92" s="549"/>
      <c r="C92" s="516"/>
      <c r="D92" s="597" t="s">
        <v>845</v>
      </c>
      <c r="E92" s="526"/>
      <c r="F92" s="548"/>
      <c r="G92" s="526"/>
      <c r="H92" s="526"/>
      <c r="I92" s="526"/>
      <c r="J92" s="526"/>
      <c r="K92" s="526"/>
      <c r="L92" s="526"/>
      <c r="M92" s="526"/>
      <c r="N92" s="528"/>
      <c r="O92" s="528"/>
      <c r="P92" s="528"/>
      <c r="Q92" s="528"/>
      <c r="R92" s="528"/>
      <c r="S92" s="528"/>
      <c r="T92" s="528"/>
      <c r="U92" s="528"/>
      <c r="V92" s="528"/>
      <c r="W92" s="528"/>
      <c r="X92" s="528"/>
      <c r="Y92" s="528"/>
      <c r="AA92" s="551"/>
      <c r="AB92" s="551"/>
      <c r="AC92" s="551"/>
      <c r="AD92" s="551"/>
      <c r="AE92" s="551"/>
      <c r="AF92" s="551"/>
      <c r="AG92" s="551"/>
      <c r="AH92" s="552"/>
    </row>
    <row r="93" spans="1:34" s="550" customFormat="1" ht="40.5">
      <c r="A93" s="523"/>
      <c r="B93" s="549"/>
      <c r="C93" s="516"/>
      <c r="D93" s="584" t="s">
        <v>943</v>
      </c>
      <c r="E93" s="526"/>
      <c r="F93" s="548"/>
      <c r="G93" s="526"/>
      <c r="H93" s="526"/>
      <c r="I93" s="526"/>
      <c r="J93" s="526"/>
      <c r="K93" s="526"/>
      <c r="L93" s="526"/>
      <c r="M93" s="526"/>
      <c r="N93" s="528"/>
      <c r="O93" s="528"/>
      <c r="P93" s="528"/>
      <c r="Q93" s="528"/>
      <c r="R93" s="528"/>
      <c r="S93" s="528"/>
      <c r="T93" s="528"/>
      <c r="U93" s="528"/>
      <c r="V93" s="528"/>
      <c r="W93" s="528"/>
      <c r="X93" s="528"/>
      <c r="Y93" s="528"/>
      <c r="AA93" s="551"/>
      <c r="AB93" s="551"/>
      <c r="AC93" s="551"/>
      <c r="AD93" s="551"/>
      <c r="AE93" s="551"/>
      <c r="AF93" s="551"/>
      <c r="AG93" s="551"/>
      <c r="AH93" s="552"/>
    </row>
    <row r="94" spans="1:34" s="550" customFormat="1">
      <c r="A94" s="523">
        <v>3.01</v>
      </c>
      <c r="B94" s="549"/>
      <c r="C94" s="516">
        <v>17.350000000000001</v>
      </c>
      <c r="D94" s="563" t="s">
        <v>846</v>
      </c>
      <c r="E94" s="526"/>
      <c r="F94" s="548"/>
      <c r="G94" s="526"/>
      <c r="H94" s="526"/>
      <c r="I94" s="526"/>
      <c r="J94" s="526"/>
      <c r="K94" s="526"/>
      <c r="L94" s="526"/>
      <c r="M94" s="526"/>
      <c r="N94" s="528"/>
      <c r="O94" s="528"/>
      <c r="P94" s="528"/>
      <c r="Q94" s="528"/>
      <c r="R94" s="528"/>
      <c r="S94" s="528"/>
      <c r="T94" s="528"/>
      <c r="U94" s="528"/>
      <c r="V94" s="528"/>
      <c r="W94" s="528"/>
      <c r="X94" s="528"/>
      <c r="Y94" s="528"/>
      <c r="AA94" s="551"/>
      <c r="AB94" s="551"/>
      <c r="AC94" s="551"/>
      <c r="AD94" s="551"/>
      <c r="AE94" s="551"/>
      <c r="AF94" s="551"/>
      <c r="AG94" s="551"/>
      <c r="AH94" s="552"/>
    </row>
    <row r="95" spans="1:34" s="550" customFormat="1">
      <c r="A95" s="523"/>
      <c r="B95" s="549"/>
      <c r="C95" s="516">
        <v>1.1000000000000001</v>
      </c>
      <c r="D95" s="563" t="s">
        <v>847</v>
      </c>
      <c r="E95" s="526" t="s">
        <v>510</v>
      </c>
      <c r="F95" s="548">
        <v>420</v>
      </c>
      <c r="G95" s="526">
        <v>995462</v>
      </c>
      <c r="H95" s="532" t="s">
        <v>138</v>
      </c>
      <c r="I95" s="527">
        <v>18</v>
      </c>
      <c r="J95" s="532" t="s">
        <v>138</v>
      </c>
      <c r="K95" s="533"/>
      <c r="L95" s="534">
        <f t="shared" si="2"/>
        <v>1.8000000000000002E-3</v>
      </c>
      <c r="M95" s="535" t="str">
        <f t="shared" si="3"/>
        <v>0.01</v>
      </c>
      <c r="N95" s="528"/>
      <c r="O95" s="528"/>
      <c r="P95" s="528"/>
      <c r="Q95" s="528"/>
      <c r="R95" s="528"/>
      <c r="S95" s="528"/>
      <c r="T95" s="528"/>
      <c r="U95" s="528"/>
      <c r="V95" s="528"/>
      <c r="W95" s="528"/>
      <c r="X95" s="528"/>
      <c r="Y95" s="528"/>
      <c r="AA95" s="551"/>
      <c r="AB95" s="551"/>
      <c r="AC95" s="551"/>
      <c r="AD95" s="551"/>
      <c r="AE95" s="551"/>
      <c r="AF95" s="551"/>
      <c r="AG95" s="551"/>
      <c r="AH95" s="552"/>
    </row>
    <row r="96" spans="1:34" s="550" customFormat="1" ht="84">
      <c r="A96" s="523">
        <v>3.0199999999999996</v>
      </c>
      <c r="B96" s="549"/>
      <c r="C96" s="516" t="s">
        <v>907</v>
      </c>
      <c r="D96" s="563" t="s">
        <v>848</v>
      </c>
      <c r="E96" s="526"/>
      <c r="F96" s="548"/>
      <c r="G96" s="526"/>
      <c r="H96" s="526"/>
      <c r="I96" s="526"/>
      <c r="J96" s="526"/>
      <c r="K96" s="526"/>
      <c r="L96" s="526"/>
      <c r="M96" s="526"/>
      <c r="N96" s="528"/>
      <c r="O96" s="528"/>
      <c r="P96" s="528"/>
      <c r="Q96" s="528"/>
      <c r="R96" s="528"/>
      <c r="S96" s="528"/>
      <c r="T96" s="528"/>
      <c r="U96" s="528"/>
      <c r="V96" s="528"/>
      <c r="W96" s="528"/>
      <c r="X96" s="528"/>
      <c r="Y96" s="528"/>
      <c r="AA96" s="551"/>
      <c r="AB96" s="551"/>
      <c r="AC96" s="551"/>
      <c r="AD96" s="551"/>
      <c r="AE96" s="551"/>
      <c r="AF96" s="551"/>
      <c r="AG96" s="551"/>
      <c r="AH96" s="552"/>
    </row>
    <row r="97" spans="1:34" s="550" customFormat="1">
      <c r="A97" s="523"/>
      <c r="B97" s="549"/>
      <c r="C97" s="516"/>
      <c r="D97" s="563" t="s">
        <v>849</v>
      </c>
      <c r="E97" s="526"/>
      <c r="F97" s="548"/>
      <c r="G97" s="526"/>
      <c r="H97" s="526"/>
      <c r="I97" s="526"/>
      <c r="J97" s="526"/>
      <c r="K97" s="526"/>
      <c r="L97" s="526"/>
      <c r="M97" s="526"/>
      <c r="N97" s="528"/>
      <c r="O97" s="528"/>
      <c r="P97" s="528"/>
      <c r="Q97" s="528"/>
      <c r="R97" s="528"/>
      <c r="S97" s="528"/>
      <c r="T97" s="528"/>
      <c r="U97" s="528"/>
      <c r="V97" s="528"/>
      <c r="W97" s="528"/>
      <c r="X97" s="528"/>
      <c r="Y97" s="528"/>
      <c r="AA97" s="551"/>
      <c r="AB97" s="551"/>
      <c r="AC97" s="551"/>
      <c r="AD97" s="551"/>
      <c r="AE97" s="551"/>
      <c r="AF97" s="551"/>
      <c r="AG97" s="551"/>
      <c r="AH97" s="552"/>
    </row>
    <row r="98" spans="1:34" s="550" customFormat="1">
      <c r="A98" s="523"/>
      <c r="B98" s="549"/>
      <c r="C98" s="516" t="s">
        <v>11</v>
      </c>
      <c r="D98" s="563" t="s">
        <v>850</v>
      </c>
      <c r="E98" s="526" t="s">
        <v>510</v>
      </c>
      <c r="F98" s="548">
        <v>60</v>
      </c>
      <c r="G98" s="526">
        <v>995462</v>
      </c>
      <c r="H98" s="532" t="s">
        <v>138</v>
      </c>
      <c r="I98" s="527">
        <v>18</v>
      </c>
      <c r="J98" s="532" t="s">
        <v>138</v>
      </c>
      <c r="K98" s="533"/>
      <c r="L98" s="534">
        <f t="shared" si="2"/>
        <v>1.8000000000000002E-3</v>
      </c>
      <c r="M98" s="535" t="str">
        <f t="shared" si="3"/>
        <v>0.01</v>
      </c>
      <c r="N98" s="528"/>
      <c r="O98" s="528"/>
      <c r="P98" s="528"/>
      <c r="Q98" s="528"/>
      <c r="R98" s="528"/>
      <c r="S98" s="528"/>
      <c r="T98" s="528"/>
      <c r="U98" s="528"/>
      <c r="V98" s="528"/>
      <c r="W98" s="528"/>
      <c r="X98" s="528"/>
      <c r="Y98" s="528"/>
      <c r="AA98" s="551"/>
      <c r="AB98" s="551"/>
      <c r="AC98" s="551"/>
      <c r="AD98" s="551"/>
      <c r="AE98" s="551"/>
      <c r="AF98" s="551"/>
      <c r="AG98" s="551"/>
      <c r="AH98" s="552"/>
    </row>
    <row r="99" spans="1:34" s="550" customFormat="1">
      <c r="A99" s="523"/>
      <c r="B99" s="549"/>
      <c r="C99" s="516" t="s">
        <v>13</v>
      </c>
      <c r="D99" s="563" t="s">
        <v>851</v>
      </c>
      <c r="E99" s="526" t="s">
        <v>510</v>
      </c>
      <c r="F99" s="548">
        <v>40</v>
      </c>
      <c r="G99" s="526">
        <v>995462</v>
      </c>
      <c r="H99" s="532" t="s">
        <v>138</v>
      </c>
      <c r="I99" s="527">
        <v>18</v>
      </c>
      <c r="J99" s="532" t="s">
        <v>138</v>
      </c>
      <c r="K99" s="533"/>
      <c r="L99" s="534">
        <f t="shared" si="2"/>
        <v>1.8000000000000002E-3</v>
      </c>
      <c r="M99" s="535" t="str">
        <f t="shared" si="3"/>
        <v>0.01</v>
      </c>
      <c r="N99" s="528"/>
      <c r="O99" s="528"/>
      <c r="P99" s="528"/>
      <c r="Q99" s="528"/>
      <c r="R99" s="528"/>
      <c r="S99" s="528"/>
      <c r="T99" s="528"/>
      <c r="U99" s="528"/>
      <c r="V99" s="528"/>
      <c r="W99" s="528"/>
      <c r="X99" s="528"/>
      <c r="Y99" s="528"/>
      <c r="AA99" s="551"/>
      <c r="AB99" s="551"/>
      <c r="AC99" s="551"/>
      <c r="AD99" s="551"/>
      <c r="AE99" s="551"/>
      <c r="AF99" s="551"/>
      <c r="AG99" s="551"/>
      <c r="AH99" s="552"/>
    </row>
    <row r="100" spans="1:34" s="550" customFormat="1">
      <c r="A100" s="523"/>
      <c r="B100" s="549"/>
      <c r="C100" s="516" t="s">
        <v>15</v>
      </c>
      <c r="D100" s="563" t="s">
        <v>852</v>
      </c>
      <c r="E100" s="526" t="s">
        <v>510</v>
      </c>
      <c r="F100" s="548">
        <v>40</v>
      </c>
      <c r="G100" s="526">
        <v>995462</v>
      </c>
      <c r="H100" s="532" t="s">
        <v>138</v>
      </c>
      <c r="I100" s="527">
        <v>18</v>
      </c>
      <c r="J100" s="532" t="s">
        <v>138</v>
      </c>
      <c r="K100" s="533"/>
      <c r="L100" s="534">
        <f t="shared" si="2"/>
        <v>1.8000000000000002E-3</v>
      </c>
      <c r="M100" s="535" t="str">
        <f t="shared" si="3"/>
        <v>0.01</v>
      </c>
      <c r="N100" s="528"/>
      <c r="O100" s="528"/>
      <c r="P100" s="528"/>
      <c r="Q100" s="528"/>
      <c r="R100" s="528"/>
      <c r="S100" s="528"/>
      <c r="T100" s="528"/>
      <c r="U100" s="528"/>
      <c r="V100" s="528"/>
      <c r="W100" s="528"/>
      <c r="X100" s="528"/>
      <c r="Y100" s="528"/>
      <c r="AA100" s="551"/>
      <c r="AB100" s="551"/>
      <c r="AC100" s="551"/>
      <c r="AD100" s="551"/>
      <c r="AE100" s="551"/>
      <c r="AF100" s="551"/>
      <c r="AG100" s="551"/>
      <c r="AH100" s="552"/>
    </row>
    <row r="101" spans="1:34" s="550" customFormat="1" ht="84">
      <c r="A101" s="523">
        <v>3.0299999999999994</v>
      </c>
      <c r="B101" s="549"/>
      <c r="C101" s="516" t="s">
        <v>907</v>
      </c>
      <c r="D101" s="563" t="s">
        <v>853</v>
      </c>
      <c r="E101" s="526"/>
      <c r="F101" s="548"/>
      <c r="G101" s="526"/>
      <c r="H101" s="526"/>
      <c r="I101" s="526"/>
      <c r="J101" s="526"/>
      <c r="K101" s="526"/>
      <c r="L101" s="526"/>
      <c r="M101" s="526"/>
      <c r="N101" s="528"/>
      <c r="O101" s="528"/>
      <c r="P101" s="528"/>
      <c r="Q101" s="528"/>
      <c r="R101" s="528"/>
      <c r="S101" s="528"/>
      <c r="T101" s="528"/>
      <c r="U101" s="528"/>
      <c r="V101" s="528"/>
      <c r="W101" s="528"/>
      <c r="X101" s="528"/>
      <c r="Y101" s="528"/>
      <c r="AA101" s="551"/>
      <c r="AB101" s="551"/>
      <c r="AC101" s="551"/>
      <c r="AD101" s="551"/>
      <c r="AE101" s="551"/>
      <c r="AF101" s="551"/>
      <c r="AG101" s="551"/>
      <c r="AH101" s="552"/>
    </row>
    <row r="102" spans="1:34" s="550" customFormat="1">
      <c r="A102" s="523"/>
      <c r="B102" s="549"/>
      <c r="C102" s="516" t="s">
        <v>11</v>
      </c>
      <c r="D102" s="563" t="s">
        <v>854</v>
      </c>
      <c r="E102" s="526" t="s">
        <v>509</v>
      </c>
      <c r="F102" s="548">
        <v>60</v>
      </c>
      <c r="G102" s="526">
        <v>995462</v>
      </c>
      <c r="H102" s="532" t="s">
        <v>138</v>
      </c>
      <c r="I102" s="527">
        <v>18</v>
      </c>
      <c r="J102" s="532" t="s">
        <v>138</v>
      </c>
      <c r="K102" s="533"/>
      <c r="L102" s="534">
        <f t="shared" si="2"/>
        <v>1.8000000000000002E-3</v>
      </c>
      <c r="M102" s="535" t="str">
        <f t="shared" si="3"/>
        <v>0.01</v>
      </c>
      <c r="N102" s="528"/>
      <c r="O102" s="528"/>
      <c r="P102" s="528"/>
      <c r="Q102" s="528"/>
      <c r="R102" s="528"/>
      <c r="S102" s="528"/>
      <c r="T102" s="528"/>
      <c r="U102" s="528"/>
      <c r="V102" s="528"/>
      <c r="W102" s="528"/>
      <c r="X102" s="528"/>
      <c r="Y102" s="528"/>
      <c r="AA102" s="551"/>
      <c r="AB102" s="551"/>
      <c r="AC102" s="551"/>
      <c r="AD102" s="551"/>
      <c r="AE102" s="551"/>
      <c r="AF102" s="551"/>
      <c r="AG102" s="551"/>
      <c r="AH102" s="552"/>
    </row>
    <row r="103" spans="1:34" s="550" customFormat="1" ht="42">
      <c r="A103" s="523">
        <v>3.0399999999999991</v>
      </c>
      <c r="B103" s="549"/>
      <c r="C103" s="516" t="s">
        <v>907</v>
      </c>
      <c r="D103" s="563" t="s">
        <v>855</v>
      </c>
      <c r="E103" s="526"/>
      <c r="F103" s="548"/>
      <c r="G103" s="526"/>
      <c r="H103" s="526"/>
      <c r="I103" s="526"/>
      <c r="J103" s="526"/>
      <c r="K103" s="526"/>
      <c r="L103" s="526"/>
      <c r="M103" s="526"/>
      <c r="N103" s="528"/>
      <c r="O103" s="528"/>
      <c r="P103" s="528"/>
      <c r="Q103" s="528"/>
      <c r="R103" s="528"/>
      <c r="S103" s="528"/>
      <c r="T103" s="528"/>
      <c r="U103" s="528"/>
      <c r="V103" s="528"/>
      <c r="W103" s="528"/>
      <c r="X103" s="528"/>
      <c r="Y103" s="528"/>
      <c r="AA103" s="551"/>
      <c r="AB103" s="551"/>
      <c r="AC103" s="551"/>
      <c r="AD103" s="551"/>
      <c r="AE103" s="551"/>
      <c r="AF103" s="551"/>
      <c r="AG103" s="551"/>
      <c r="AH103" s="552"/>
    </row>
    <row r="104" spans="1:34" s="550" customFormat="1">
      <c r="A104" s="523"/>
      <c r="B104" s="549"/>
      <c r="C104" s="516"/>
      <c r="D104" s="563" t="s">
        <v>856</v>
      </c>
      <c r="E104" s="526" t="s">
        <v>509</v>
      </c>
      <c r="F104" s="548">
        <v>22</v>
      </c>
      <c r="G104" s="526">
        <v>995462</v>
      </c>
      <c r="H104" s="532" t="s">
        <v>138</v>
      </c>
      <c r="I104" s="527">
        <v>18</v>
      </c>
      <c r="J104" s="532" t="s">
        <v>138</v>
      </c>
      <c r="K104" s="533"/>
      <c r="L104" s="534">
        <f t="shared" si="2"/>
        <v>1.8000000000000002E-3</v>
      </c>
      <c r="M104" s="535" t="str">
        <f t="shared" si="3"/>
        <v>0.01</v>
      </c>
      <c r="N104" s="528"/>
      <c r="O104" s="528"/>
      <c r="P104" s="528"/>
      <c r="Q104" s="528"/>
      <c r="R104" s="528"/>
      <c r="S104" s="528"/>
      <c r="T104" s="528"/>
      <c r="U104" s="528"/>
      <c r="V104" s="528"/>
      <c r="W104" s="528"/>
      <c r="X104" s="528"/>
      <c r="Y104" s="528"/>
      <c r="AA104" s="551"/>
      <c r="AB104" s="551"/>
      <c r="AC104" s="551"/>
      <c r="AD104" s="551"/>
      <c r="AE104" s="551"/>
      <c r="AF104" s="551"/>
      <c r="AG104" s="551"/>
      <c r="AH104" s="552"/>
    </row>
    <row r="105" spans="1:34" s="550" customFormat="1" ht="42">
      <c r="A105" s="523">
        <v>3.0499999999999989</v>
      </c>
      <c r="B105" s="549"/>
      <c r="C105" s="516" t="s">
        <v>907</v>
      </c>
      <c r="D105" s="563" t="s">
        <v>857</v>
      </c>
      <c r="E105" s="526"/>
      <c r="F105" s="548"/>
      <c r="G105" s="526"/>
      <c r="H105" s="526"/>
      <c r="I105" s="526"/>
      <c r="J105" s="526"/>
      <c r="K105" s="526"/>
      <c r="L105" s="526"/>
      <c r="M105" s="526"/>
      <c r="N105" s="528"/>
      <c r="O105" s="528"/>
      <c r="P105" s="528"/>
      <c r="Q105" s="528"/>
      <c r="R105" s="528"/>
      <c r="S105" s="528"/>
      <c r="T105" s="528"/>
      <c r="U105" s="528"/>
      <c r="V105" s="528"/>
      <c r="W105" s="528"/>
      <c r="X105" s="528"/>
      <c r="Y105" s="528"/>
      <c r="AA105" s="551"/>
      <c r="AB105" s="551"/>
      <c r="AC105" s="551"/>
      <c r="AD105" s="551"/>
      <c r="AE105" s="551"/>
      <c r="AF105" s="551"/>
      <c r="AG105" s="551"/>
      <c r="AH105" s="552"/>
    </row>
    <row r="106" spans="1:34" s="550" customFormat="1">
      <c r="A106" s="523"/>
      <c r="B106" s="549"/>
      <c r="C106" s="516" t="s">
        <v>11</v>
      </c>
      <c r="D106" s="563" t="s">
        <v>858</v>
      </c>
      <c r="E106" s="526" t="s">
        <v>509</v>
      </c>
      <c r="F106" s="548">
        <v>82</v>
      </c>
      <c r="G106" s="526">
        <v>995462</v>
      </c>
      <c r="H106" s="532" t="s">
        <v>138</v>
      </c>
      <c r="I106" s="527">
        <v>18</v>
      </c>
      <c r="J106" s="532" t="s">
        <v>138</v>
      </c>
      <c r="K106" s="533"/>
      <c r="L106" s="534">
        <f t="shared" si="2"/>
        <v>1.8000000000000002E-3</v>
      </c>
      <c r="M106" s="535" t="str">
        <f t="shared" si="3"/>
        <v>0.01</v>
      </c>
      <c r="N106" s="528"/>
      <c r="O106" s="528"/>
      <c r="P106" s="528"/>
      <c r="Q106" s="528"/>
      <c r="R106" s="528"/>
      <c r="S106" s="528"/>
      <c r="T106" s="528"/>
      <c r="U106" s="528"/>
      <c r="V106" s="528"/>
      <c r="W106" s="528"/>
      <c r="X106" s="528"/>
      <c r="Y106" s="528"/>
      <c r="AA106" s="551"/>
      <c r="AB106" s="551"/>
      <c r="AC106" s="551"/>
      <c r="AD106" s="551"/>
      <c r="AE106" s="551"/>
      <c r="AF106" s="551"/>
      <c r="AG106" s="551"/>
      <c r="AH106" s="552"/>
    </row>
    <row r="107" spans="1:34" s="550" customFormat="1" ht="63">
      <c r="A107" s="523">
        <v>3.0599999999999987</v>
      </c>
      <c r="B107" s="549"/>
      <c r="C107" s="516" t="s">
        <v>907</v>
      </c>
      <c r="D107" s="563" t="s">
        <v>859</v>
      </c>
      <c r="E107" s="526"/>
      <c r="F107" s="548"/>
      <c r="G107" s="526"/>
      <c r="H107" s="526"/>
      <c r="I107" s="526"/>
      <c r="J107" s="526"/>
      <c r="K107" s="526"/>
      <c r="L107" s="526"/>
      <c r="M107" s="526"/>
      <c r="N107" s="528"/>
      <c r="O107" s="528"/>
      <c r="P107" s="528"/>
      <c r="Q107" s="528"/>
      <c r="R107" s="528"/>
      <c r="S107" s="528"/>
      <c r="T107" s="528"/>
      <c r="U107" s="528"/>
      <c r="V107" s="528"/>
      <c r="W107" s="528"/>
      <c r="X107" s="528"/>
      <c r="Y107" s="528"/>
      <c r="AA107" s="551"/>
      <c r="AB107" s="551"/>
      <c r="AC107" s="551"/>
      <c r="AD107" s="551"/>
      <c r="AE107" s="551"/>
      <c r="AF107" s="551"/>
      <c r="AG107" s="551"/>
      <c r="AH107" s="552"/>
    </row>
    <row r="108" spans="1:34" s="550" customFormat="1">
      <c r="A108" s="523"/>
      <c r="B108" s="549"/>
      <c r="C108" s="516" t="s">
        <v>11</v>
      </c>
      <c r="D108" s="563" t="s">
        <v>860</v>
      </c>
      <c r="E108" s="526" t="s">
        <v>509</v>
      </c>
      <c r="F108" s="548">
        <v>28</v>
      </c>
      <c r="G108" s="526">
        <v>995462</v>
      </c>
      <c r="H108" s="532" t="s">
        <v>138</v>
      </c>
      <c r="I108" s="527">
        <v>18</v>
      </c>
      <c r="J108" s="532" t="s">
        <v>138</v>
      </c>
      <c r="K108" s="533"/>
      <c r="L108" s="534">
        <f t="shared" si="2"/>
        <v>1.8000000000000002E-3</v>
      </c>
      <c r="M108" s="535" t="str">
        <f t="shared" si="3"/>
        <v>0.01</v>
      </c>
      <c r="N108" s="528"/>
      <c r="O108" s="528"/>
      <c r="P108" s="528"/>
      <c r="Q108" s="528"/>
      <c r="R108" s="528"/>
      <c r="S108" s="528"/>
      <c r="T108" s="528"/>
      <c r="U108" s="528"/>
      <c r="V108" s="528"/>
      <c r="W108" s="528"/>
      <c r="X108" s="528"/>
      <c r="Y108" s="528"/>
      <c r="AA108" s="551"/>
      <c r="AB108" s="551"/>
      <c r="AC108" s="551"/>
      <c r="AD108" s="551"/>
      <c r="AE108" s="551"/>
      <c r="AF108" s="551"/>
      <c r="AG108" s="551"/>
      <c r="AH108" s="552"/>
    </row>
    <row r="109" spans="1:34" s="550" customFormat="1" ht="105">
      <c r="A109" s="523">
        <v>3.0699999999999985</v>
      </c>
      <c r="B109" s="549"/>
      <c r="C109" s="516">
        <v>2.1</v>
      </c>
      <c r="D109" s="563" t="s">
        <v>861</v>
      </c>
      <c r="E109" s="526"/>
      <c r="F109" s="548"/>
      <c r="G109" s="526"/>
      <c r="H109" s="526"/>
      <c r="I109" s="526"/>
      <c r="J109" s="526"/>
      <c r="K109" s="526"/>
      <c r="L109" s="526"/>
      <c r="M109" s="526"/>
      <c r="N109" s="528"/>
      <c r="O109" s="528"/>
      <c r="P109" s="528"/>
      <c r="Q109" s="528"/>
      <c r="R109" s="528"/>
      <c r="S109" s="528"/>
      <c r="T109" s="528"/>
      <c r="U109" s="528"/>
      <c r="V109" s="528"/>
      <c r="W109" s="528"/>
      <c r="X109" s="528"/>
      <c r="Y109" s="528"/>
      <c r="AA109" s="551"/>
      <c r="AB109" s="551"/>
      <c r="AC109" s="551"/>
      <c r="AD109" s="551"/>
      <c r="AE109" s="551"/>
      <c r="AF109" s="551"/>
      <c r="AG109" s="551"/>
      <c r="AH109" s="552"/>
    </row>
    <row r="110" spans="1:34" s="550" customFormat="1">
      <c r="A110" s="523"/>
      <c r="B110" s="549"/>
      <c r="C110" s="516" t="s">
        <v>507</v>
      </c>
      <c r="D110" s="563" t="s">
        <v>862</v>
      </c>
      <c r="E110" s="526"/>
      <c r="F110" s="548"/>
      <c r="G110" s="526"/>
      <c r="H110" s="526"/>
      <c r="I110" s="526"/>
      <c r="J110" s="526"/>
      <c r="K110" s="526"/>
      <c r="L110" s="526"/>
      <c r="M110" s="526"/>
      <c r="N110" s="528"/>
      <c r="O110" s="528"/>
      <c r="P110" s="528"/>
      <c r="Q110" s="528"/>
      <c r="R110" s="528"/>
      <c r="S110" s="528"/>
      <c r="T110" s="528"/>
      <c r="U110" s="528"/>
      <c r="V110" s="528"/>
      <c r="W110" s="528"/>
      <c r="X110" s="528"/>
      <c r="Y110" s="528"/>
      <c r="AA110" s="551"/>
      <c r="AB110" s="551"/>
      <c r="AC110" s="551"/>
      <c r="AD110" s="551"/>
      <c r="AE110" s="551"/>
      <c r="AF110" s="551"/>
      <c r="AG110" s="551"/>
      <c r="AH110" s="552"/>
    </row>
    <row r="111" spans="1:34" s="550" customFormat="1">
      <c r="A111" s="523" t="s">
        <v>141</v>
      </c>
      <c r="B111" s="549"/>
      <c r="C111" s="516" t="s">
        <v>924</v>
      </c>
      <c r="D111" s="563" t="s">
        <v>863</v>
      </c>
      <c r="E111" s="526" t="s">
        <v>510</v>
      </c>
      <c r="F111" s="548">
        <v>150</v>
      </c>
      <c r="G111" s="526">
        <v>995433</v>
      </c>
      <c r="H111" s="532" t="s">
        <v>138</v>
      </c>
      <c r="I111" s="527">
        <v>18</v>
      </c>
      <c r="J111" s="532" t="s">
        <v>138</v>
      </c>
      <c r="K111" s="533"/>
      <c r="L111" s="534">
        <f t="shared" si="2"/>
        <v>1.8000000000000002E-3</v>
      </c>
      <c r="M111" s="535" t="str">
        <f t="shared" si="3"/>
        <v>0.01</v>
      </c>
      <c r="N111" s="528"/>
      <c r="O111" s="528"/>
      <c r="P111" s="528"/>
      <c r="Q111" s="528"/>
      <c r="R111" s="528"/>
      <c r="S111" s="528"/>
      <c r="T111" s="528"/>
      <c r="U111" s="528"/>
      <c r="V111" s="528"/>
      <c r="W111" s="528"/>
      <c r="X111" s="528"/>
      <c r="Y111" s="528"/>
      <c r="AA111" s="551"/>
      <c r="AB111" s="551"/>
      <c r="AC111" s="551"/>
      <c r="AD111" s="551"/>
      <c r="AE111" s="551"/>
      <c r="AF111" s="551"/>
      <c r="AG111" s="551"/>
      <c r="AH111" s="552"/>
    </row>
    <row r="112" spans="1:34" s="550" customFormat="1" ht="84">
      <c r="A112" s="523">
        <v>3.0799999999999983</v>
      </c>
      <c r="B112" s="549"/>
      <c r="C112" s="516">
        <v>2.8</v>
      </c>
      <c r="D112" s="563" t="s">
        <v>864</v>
      </c>
      <c r="E112" s="526"/>
      <c r="F112" s="548"/>
      <c r="G112" s="526"/>
      <c r="H112" s="526"/>
      <c r="I112" s="526"/>
      <c r="J112" s="526"/>
      <c r="K112" s="526"/>
      <c r="L112" s="526"/>
      <c r="M112" s="526"/>
      <c r="N112" s="528"/>
      <c r="O112" s="528"/>
      <c r="P112" s="528"/>
      <c r="Q112" s="528"/>
      <c r="R112" s="528"/>
      <c r="S112" s="528"/>
      <c r="T112" s="528"/>
      <c r="U112" s="528"/>
      <c r="V112" s="528"/>
      <c r="W112" s="528"/>
      <c r="X112" s="528"/>
      <c r="Y112" s="528"/>
      <c r="AA112" s="551"/>
      <c r="AB112" s="551"/>
      <c r="AC112" s="551"/>
      <c r="AD112" s="551"/>
      <c r="AE112" s="551"/>
      <c r="AF112" s="551"/>
      <c r="AG112" s="551"/>
      <c r="AH112" s="552"/>
    </row>
    <row r="113" spans="1:34" s="550" customFormat="1">
      <c r="A113" s="523"/>
      <c r="B113" s="549"/>
      <c r="C113" s="516" t="s">
        <v>528</v>
      </c>
      <c r="D113" s="563" t="s">
        <v>862</v>
      </c>
      <c r="E113" s="526" t="s">
        <v>536</v>
      </c>
      <c r="F113" s="548">
        <v>31</v>
      </c>
      <c r="G113" s="526">
        <v>995433</v>
      </c>
      <c r="H113" s="532" t="s">
        <v>138</v>
      </c>
      <c r="I113" s="527">
        <v>18</v>
      </c>
      <c r="J113" s="532" t="s">
        <v>138</v>
      </c>
      <c r="K113" s="533"/>
      <c r="L113" s="534">
        <f t="shared" si="2"/>
        <v>1.8000000000000002E-3</v>
      </c>
      <c r="M113" s="535" t="str">
        <f t="shared" si="3"/>
        <v>0.01</v>
      </c>
      <c r="N113" s="528"/>
      <c r="O113" s="528"/>
      <c r="P113" s="528"/>
      <c r="Q113" s="528"/>
      <c r="R113" s="528"/>
      <c r="S113" s="528"/>
      <c r="T113" s="528"/>
      <c r="U113" s="528"/>
      <c r="V113" s="528"/>
      <c r="W113" s="528"/>
      <c r="X113" s="528"/>
      <c r="Y113" s="528"/>
      <c r="AA113" s="551"/>
      <c r="AB113" s="551"/>
      <c r="AC113" s="551"/>
      <c r="AD113" s="551"/>
      <c r="AE113" s="551"/>
      <c r="AF113" s="551"/>
      <c r="AG113" s="551"/>
      <c r="AH113" s="552"/>
    </row>
    <row r="114" spans="1:34" s="550" customFormat="1" ht="63">
      <c r="A114" s="523">
        <v>3.0899999999999981</v>
      </c>
      <c r="B114" s="549"/>
      <c r="C114" s="516">
        <v>19.600000000000001</v>
      </c>
      <c r="D114" s="563" t="s">
        <v>564</v>
      </c>
      <c r="E114" s="526"/>
      <c r="F114" s="548"/>
      <c r="G114" s="526"/>
      <c r="H114" s="526"/>
      <c r="I114" s="526"/>
      <c r="J114" s="526"/>
      <c r="K114" s="526"/>
      <c r="L114" s="526"/>
      <c r="M114" s="526"/>
      <c r="N114" s="528"/>
      <c r="O114" s="528"/>
      <c r="P114" s="528"/>
      <c r="Q114" s="528"/>
      <c r="R114" s="528"/>
      <c r="S114" s="528"/>
      <c r="T114" s="528"/>
      <c r="U114" s="528"/>
      <c r="V114" s="528"/>
      <c r="W114" s="528"/>
      <c r="X114" s="528"/>
      <c r="Y114" s="528"/>
      <c r="AA114" s="551"/>
      <c r="AB114" s="551"/>
      <c r="AC114" s="551"/>
      <c r="AD114" s="551"/>
      <c r="AE114" s="551"/>
      <c r="AF114" s="551"/>
      <c r="AG114" s="551"/>
      <c r="AH114" s="552"/>
    </row>
    <row r="115" spans="1:34" s="550" customFormat="1">
      <c r="A115" s="523" t="s">
        <v>141</v>
      </c>
      <c r="B115" s="549"/>
      <c r="C115" s="516" t="s">
        <v>571</v>
      </c>
      <c r="D115" s="563" t="s">
        <v>565</v>
      </c>
      <c r="E115" s="526" t="s">
        <v>510</v>
      </c>
      <c r="F115" s="548">
        <v>150</v>
      </c>
      <c r="G115" s="526">
        <v>995462</v>
      </c>
      <c r="H115" s="532" t="s">
        <v>138</v>
      </c>
      <c r="I115" s="527">
        <v>18</v>
      </c>
      <c r="J115" s="532" t="s">
        <v>138</v>
      </c>
      <c r="K115" s="533"/>
      <c r="L115" s="534">
        <f t="shared" si="2"/>
        <v>1.8000000000000002E-3</v>
      </c>
      <c r="M115" s="535" t="str">
        <f t="shared" si="3"/>
        <v>0.01</v>
      </c>
      <c r="N115" s="528"/>
      <c r="O115" s="528"/>
      <c r="P115" s="528"/>
      <c r="Q115" s="528"/>
      <c r="R115" s="528"/>
      <c r="S115" s="528"/>
      <c r="T115" s="528"/>
      <c r="U115" s="528"/>
      <c r="V115" s="528"/>
      <c r="W115" s="528"/>
      <c r="X115" s="528"/>
      <c r="Y115" s="528"/>
      <c r="AA115" s="551"/>
      <c r="AB115" s="551"/>
      <c r="AC115" s="551"/>
      <c r="AD115" s="551"/>
      <c r="AE115" s="551"/>
      <c r="AF115" s="551"/>
      <c r="AG115" s="551"/>
      <c r="AH115" s="552"/>
    </row>
    <row r="116" spans="1:34" s="550" customFormat="1">
      <c r="A116" s="523" t="s">
        <v>143</v>
      </c>
      <c r="B116" s="549"/>
      <c r="C116" s="516" t="s">
        <v>572</v>
      </c>
      <c r="D116" s="563" t="s">
        <v>865</v>
      </c>
      <c r="E116" s="526" t="s">
        <v>510</v>
      </c>
      <c r="F116" s="548">
        <v>150</v>
      </c>
      <c r="G116" s="526">
        <v>995462</v>
      </c>
      <c r="H116" s="532" t="s">
        <v>138</v>
      </c>
      <c r="I116" s="527">
        <v>18</v>
      </c>
      <c r="J116" s="532" t="s">
        <v>138</v>
      </c>
      <c r="K116" s="533"/>
      <c r="L116" s="534">
        <f t="shared" si="2"/>
        <v>1.8000000000000002E-3</v>
      </c>
      <c r="M116" s="535" t="str">
        <f t="shared" si="3"/>
        <v>0.01</v>
      </c>
      <c r="N116" s="528"/>
      <c r="O116" s="528"/>
      <c r="P116" s="528"/>
      <c r="Q116" s="528"/>
      <c r="R116" s="528"/>
      <c r="S116" s="528"/>
      <c r="T116" s="528"/>
      <c r="U116" s="528"/>
      <c r="V116" s="528"/>
      <c r="W116" s="528"/>
      <c r="X116" s="528"/>
      <c r="Y116" s="528"/>
      <c r="AA116" s="551"/>
      <c r="AB116" s="551"/>
      <c r="AC116" s="551"/>
      <c r="AD116" s="551"/>
      <c r="AE116" s="551"/>
      <c r="AF116" s="551"/>
      <c r="AG116" s="551"/>
      <c r="AH116" s="552"/>
    </row>
    <row r="117" spans="1:34" s="550" customFormat="1" ht="147">
      <c r="A117" s="523">
        <v>3.0999999999999979</v>
      </c>
      <c r="B117" s="549"/>
      <c r="C117" s="516">
        <v>19.899999999999999</v>
      </c>
      <c r="D117" s="563" t="s">
        <v>866</v>
      </c>
      <c r="E117" s="526"/>
      <c r="F117" s="548"/>
      <c r="G117" s="526"/>
      <c r="H117" s="526"/>
      <c r="I117" s="526"/>
      <c r="J117" s="526"/>
      <c r="K117" s="526"/>
      <c r="L117" s="526"/>
      <c r="M117" s="526"/>
      <c r="N117" s="528"/>
      <c r="O117" s="528"/>
      <c r="P117" s="528"/>
      <c r="Q117" s="528"/>
      <c r="R117" s="528"/>
      <c r="S117" s="528"/>
      <c r="T117" s="528"/>
      <c r="U117" s="528"/>
      <c r="V117" s="528"/>
      <c r="W117" s="528"/>
      <c r="X117" s="528"/>
      <c r="Y117" s="528"/>
      <c r="AA117" s="551"/>
      <c r="AB117" s="551"/>
      <c r="AC117" s="551"/>
      <c r="AD117" s="551"/>
      <c r="AE117" s="551"/>
      <c r="AF117" s="551"/>
      <c r="AG117" s="551"/>
      <c r="AH117" s="552"/>
    </row>
    <row r="118" spans="1:34" s="550" customFormat="1" ht="105">
      <c r="A118" s="523"/>
      <c r="B118" s="549"/>
      <c r="C118" s="516" t="s">
        <v>925</v>
      </c>
      <c r="D118" s="563" t="s">
        <v>867</v>
      </c>
      <c r="E118" s="526"/>
      <c r="F118" s="548"/>
      <c r="G118" s="526"/>
      <c r="H118" s="526"/>
      <c r="I118" s="526"/>
      <c r="J118" s="526"/>
      <c r="K118" s="526"/>
      <c r="L118" s="526"/>
      <c r="M118" s="526"/>
      <c r="N118" s="528"/>
      <c r="O118" s="528"/>
      <c r="P118" s="528"/>
      <c r="Q118" s="528"/>
      <c r="R118" s="528"/>
      <c r="S118" s="528"/>
      <c r="T118" s="528"/>
      <c r="U118" s="528"/>
      <c r="V118" s="528"/>
      <c r="W118" s="528"/>
      <c r="X118" s="528"/>
      <c r="Y118" s="528"/>
      <c r="AA118" s="551"/>
      <c r="AB118" s="551"/>
      <c r="AC118" s="551"/>
      <c r="AD118" s="551"/>
      <c r="AE118" s="551"/>
      <c r="AF118" s="551"/>
      <c r="AG118" s="551"/>
      <c r="AH118" s="552"/>
    </row>
    <row r="119" spans="1:34" s="550" customFormat="1">
      <c r="A119" s="523"/>
      <c r="B119" s="549"/>
      <c r="C119" s="516" t="s">
        <v>926</v>
      </c>
      <c r="D119" s="563" t="s">
        <v>868</v>
      </c>
      <c r="E119" s="526" t="s">
        <v>509</v>
      </c>
      <c r="F119" s="548">
        <v>5</v>
      </c>
      <c r="G119" s="526">
        <v>995456</v>
      </c>
      <c r="H119" s="532" t="s">
        <v>138</v>
      </c>
      <c r="I119" s="527">
        <v>18</v>
      </c>
      <c r="J119" s="532" t="s">
        <v>138</v>
      </c>
      <c r="K119" s="533"/>
      <c r="L119" s="534">
        <f t="shared" si="2"/>
        <v>1.8000000000000002E-3</v>
      </c>
      <c r="M119" s="535" t="str">
        <f t="shared" si="3"/>
        <v>0.01</v>
      </c>
      <c r="N119" s="528"/>
      <c r="O119" s="528"/>
      <c r="P119" s="528"/>
      <c r="Q119" s="528"/>
      <c r="R119" s="528"/>
      <c r="S119" s="528"/>
      <c r="T119" s="528"/>
      <c r="U119" s="528"/>
      <c r="V119" s="528"/>
      <c r="W119" s="528"/>
      <c r="X119" s="528"/>
      <c r="Y119" s="528"/>
      <c r="AA119" s="551"/>
      <c r="AB119" s="551"/>
      <c r="AC119" s="551"/>
      <c r="AD119" s="551"/>
      <c r="AE119" s="551"/>
      <c r="AF119" s="551"/>
      <c r="AG119" s="551"/>
      <c r="AH119" s="552"/>
    </row>
    <row r="120" spans="1:34" s="550" customFormat="1">
      <c r="A120" s="523">
        <v>3.1099999999999977</v>
      </c>
      <c r="B120" s="549"/>
      <c r="C120" s="516">
        <v>19.100000000000001</v>
      </c>
      <c r="D120" s="563" t="s">
        <v>869</v>
      </c>
      <c r="E120" s="526"/>
      <c r="F120" s="548"/>
      <c r="G120" s="526"/>
      <c r="H120" s="526"/>
      <c r="I120" s="526"/>
      <c r="J120" s="526"/>
      <c r="K120" s="526"/>
      <c r="L120" s="526"/>
      <c r="M120" s="526"/>
      <c r="N120" s="528"/>
      <c r="O120" s="528"/>
      <c r="P120" s="528"/>
      <c r="Q120" s="528"/>
      <c r="R120" s="528"/>
      <c r="S120" s="528"/>
      <c r="T120" s="528"/>
      <c r="U120" s="528"/>
      <c r="V120" s="528"/>
      <c r="W120" s="528"/>
      <c r="X120" s="528"/>
      <c r="Y120" s="528"/>
      <c r="AA120" s="551"/>
      <c r="AB120" s="551"/>
      <c r="AC120" s="551"/>
      <c r="AD120" s="551"/>
      <c r="AE120" s="551"/>
      <c r="AF120" s="551"/>
      <c r="AG120" s="551"/>
      <c r="AH120" s="552"/>
    </row>
    <row r="121" spans="1:34" s="550" customFormat="1">
      <c r="A121" s="523"/>
      <c r="B121" s="549"/>
      <c r="C121" s="516" t="s">
        <v>927</v>
      </c>
      <c r="D121" s="563" t="s">
        <v>870</v>
      </c>
      <c r="E121" s="526" t="s">
        <v>951</v>
      </c>
      <c r="F121" s="548">
        <v>2</v>
      </c>
      <c r="G121" s="526">
        <v>995456</v>
      </c>
      <c r="H121" s="532" t="s">
        <v>138</v>
      </c>
      <c r="I121" s="527">
        <v>18</v>
      </c>
      <c r="J121" s="532" t="s">
        <v>138</v>
      </c>
      <c r="K121" s="533"/>
      <c r="L121" s="534">
        <f t="shared" si="2"/>
        <v>1.8000000000000002E-3</v>
      </c>
      <c r="M121" s="535" t="str">
        <f t="shared" si="3"/>
        <v>0.01</v>
      </c>
      <c r="N121" s="528"/>
      <c r="O121" s="528"/>
      <c r="P121" s="528"/>
      <c r="Q121" s="528"/>
      <c r="R121" s="528"/>
      <c r="S121" s="528"/>
      <c r="T121" s="528"/>
      <c r="U121" s="528"/>
      <c r="V121" s="528"/>
      <c r="W121" s="528"/>
      <c r="X121" s="528"/>
      <c r="Y121" s="528"/>
      <c r="AA121" s="551"/>
      <c r="AB121" s="551"/>
      <c r="AC121" s="551"/>
      <c r="AD121" s="551"/>
      <c r="AE121" s="551"/>
      <c r="AF121" s="551"/>
      <c r="AG121" s="551"/>
      <c r="AH121" s="552"/>
    </row>
    <row r="122" spans="1:34" s="550" customFormat="1" ht="147">
      <c r="A122" s="523">
        <v>3.1199999999999974</v>
      </c>
      <c r="B122" s="549"/>
      <c r="C122" s="516">
        <v>19.11</v>
      </c>
      <c r="D122" s="563" t="s">
        <v>871</v>
      </c>
      <c r="E122" s="526"/>
      <c r="F122" s="548"/>
      <c r="G122" s="526"/>
      <c r="H122" s="526"/>
      <c r="I122" s="526"/>
      <c r="J122" s="526"/>
      <c r="K122" s="526"/>
      <c r="L122" s="526"/>
      <c r="M122" s="526"/>
      <c r="N122" s="528"/>
      <c r="O122" s="528"/>
      <c r="P122" s="528"/>
      <c r="Q122" s="528"/>
      <c r="R122" s="528"/>
      <c r="S122" s="528"/>
      <c r="T122" s="528"/>
      <c r="U122" s="528"/>
      <c r="V122" s="528"/>
      <c r="W122" s="528"/>
      <c r="X122" s="528"/>
      <c r="Y122" s="528"/>
      <c r="AA122" s="551"/>
      <c r="AB122" s="551"/>
      <c r="AC122" s="551"/>
      <c r="AD122" s="551"/>
      <c r="AE122" s="551"/>
      <c r="AF122" s="551"/>
      <c r="AG122" s="551"/>
      <c r="AH122" s="552"/>
    </row>
    <row r="123" spans="1:34" s="550" customFormat="1" ht="105">
      <c r="A123" s="523"/>
      <c r="B123" s="549"/>
      <c r="C123" s="516" t="s">
        <v>573</v>
      </c>
      <c r="D123" s="563" t="s">
        <v>872</v>
      </c>
      <c r="E123" s="526"/>
      <c r="F123" s="548"/>
      <c r="G123" s="526"/>
      <c r="H123" s="526"/>
      <c r="I123" s="526"/>
      <c r="J123" s="526"/>
      <c r="K123" s="526"/>
      <c r="L123" s="526"/>
      <c r="M123" s="526"/>
      <c r="N123" s="528"/>
      <c r="O123" s="528"/>
      <c r="P123" s="528"/>
      <c r="Q123" s="528"/>
      <c r="R123" s="528"/>
      <c r="S123" s="528"/>
      <c r="T123" s="528"/>
      <c r="U123" s="528"/>
      <c r="V123" s="528"/>
      <c r="W123" s="528"/>
      <c r="X123" s="528"/>
      <c r="Y123" s="528"/>
      <c r="AA123" s="551"/>
      <c r="AB123" s="551"/>
      <c r="AC123" s="551"/>
      <c r="AD123" s="551"/>
      <c r="AE123" s="551"/>
      <c r="AF123" s="551"/>
      <c r="AG123" s="551"/>
      <c r="AH123" s="552"/>
    </row>
    <row r="124" spans="1:34" s="550" customFormat="1">
      <c r="A124" s="523"/>
      <c r="B124" s="549"/>
      <c r="C124" s="516" t="s">
        <v>567</v>
      </c>
      <c r="D124" s="563" t="s">
        <v>873</v>
      </c>
      <c r="E124" s="526" t="s">
        <v>509</v>
      </c>
      <c r="F124" s="548">
        <v>5</v>
      </c>
      <c r="G124" s="526">
        <v>995456</v>
      </c>
      <c r="H124" s="532" t="s">
        <v>138</v>
      </c>
      <c r="I124" s="527">
        <v>18</v>
      </c>
      <c r="J124" s="532" t="s">
        <v>138</v>
      </c>
      <c r="K124" s="533"/>
      <c r="L124" s="534">
        <f t="shared" si="2"/>
        <v>1.8000000000000002E-3</v>
      </c>
      <c r="M124" s="535" t="str">
        <f t="shared" si="3"/>
        <v>0.01</v>
      </c>
      <c r="N124" s="528"/>
      <c r="O124" s="528"/>
      <c r="P124" s="528"/>
      <c r="Q124" s="528"/>
      <c r="R124" s="528"/>
      <c r="S124" s="528"/>
      <c r="T124" s="528"/>
      <c r="U124" s="528"/>
      <c r="V124" s="528"/>
      <c r="W124" s="528"/>
      <c r="X124" s="528"/>
      <c r="Y124" s="528"/>
      <c r="AA124" s="551"/>
      <c r="AB124" s="551"/>
      <c r="AC124" s="551"/>
      <c r="AD124" s="551"/>
      <c r="AE124" s="551"/>
      <c r="AF124" s="551"/>
      <c r="AG124" s="551"/>
      <c r="AH124" s="552"/>
    </row>
    <row r="125" spans="1:34" s="550" customFormat="1" ht="42">
      <c r="A125" s="523">
        <v>3.139999999999997</v>
      </c>
      <c r="B125" s="549"/>
      <c r="C125" s="516">
        <v>19.28</v>
      </c>
      <c r="D125" s="563" t="s">
        <v>874</v>
      </c>
      <c r="E125" s="526"/>
      <c r="F125" s="548"/>
      <c r="G125" s="526"/>
      <c r="H125" s="526"/>
      <c r="I125" s="526"/>
      <c r="J125" s="526"/>
      <c r="K125" s="526"/>
      <c r="L125" s="526"/>
      <c r="M125" s="526"/>
      <c r="N125" s="528"/>
      <c r="O125" s="528"/>
      <c r="P125" s="528"/>
      <c r="Q125" s="528"/>
      <c r="R125" s="528"/>
      <c r="S125" s="528"/>
      <c r="T125" s="528"/>
      <c r="U125" s="528"/>
      <c r="V125" s="528"/>
      <c r="W125" s="528"/>
      <c r="X125" s="528"/>
      <c r="Y125" s="528"/>
      <c r="AA125" s="551"/>
      <c r="AB125" s="551"/>
      <c r="AC125" s="551"/>
      <c r="AD125" s="551"/>
      <c r="AE125" s="551"/>
      <c r="AF125" s="551"/>
      <c r="AG125" s="551"/>
      <c r="AH125" s="552"/>
    </row>
    <row r="126" spans="1:34" s="550" customFormat="1">
      <c r="A126" s="523"/>
      <c r="B126" s="549"/>
      <c r="C126" s="516" t="s">
        <v>928</v>
      </c>
      <c r="D126" s="563" t="s">
        <v>870</v>
      </c>
      <c r="E126" s="526" t="s">
        <v>509</v>
      </c>
      <c r="F126" s="548">
        <v>8</v>
      </c>
      <c r="G126" s="526">
        <v>995456</v>
      </c>
      <c r="H126" s="532" t="s">
        <v>138</v>
      </c>
      <c r="I126" s="527">
        <v>18</v>
      </c>
      <c r="J126" s="532" t="s">
        <v>138</v>
      </c>
      <c r="K126" s="533"/>
      <c r="L126" s="534">
        <f t="shared" si="2"/>
        <v>1.8000000000000002E-3</v>
      </c>
      <c r="M126" s="535" t="str">
        <f t="shared" si="3"/>
        <v>0.01</v>
      </c>
      <c r="N126" s="528"/>
      <c r="O126" s="528"/>
      <c r="P126" s="528"/>
      <c r="Q126" s="528"/>
      <c r="R126" s="528"/>
      <c r="S126" s="528"/>
      <c r="T126" s="528"/>
      <c r="U126" s="528"/>
      <c r="V126" s="528"/>
      <c r="W126" s="528"/>
      <c r="X126" s="528"/>
      <c r="Y126" s="528"/>
      <c r="AA126" s="551"/>
      <c r="AB126" s="551"/>
      <c r="AC126" s="551"/>
      <c r="AD126" s="551"/>
      <c r="AE126" s="551"/>
      <c r="AF126" s="551"/>
      <c r="AG126" s="551"/>
      <c r="AH126" s="552"/>
    </row>
    <row r="127" spans="1:34" s="550" customFormat="1" ht="105">
      <c r="A127" s="523">
        <v>3.1499999999999968</v>
      </c>
      <c r="B127" s="549"/>
      <c r="C127" s="516">
        <v>19.21</v>
      </c>
      <c r="D127" s="563" t="s">
        <v>875</v>
      </c>
      <c r="E127" s="526"/>
      <c r="F127" s="548"/>
      <c r="G127" s="526"/>
      <c r="H127" s="526"/>
      <c r="I127" s="526"/>
      <c r="J127" s="526"/>
      <c r="K127" s="526"/>
      <c r="L127" s="526"/>
      <c r="M127" s="526"/>
      <c r="N127" s="528"/>
      <c r="O127" s="528"/>
      <c r="P127" s="528"/>
      <c r="Q127" s="528"/>
      <c r="R127" s="528"/>
      <c r="S127" s="528"/>
      <c r="T127" s="528"/>
      <c r="U127" s="528"/>
      <c r="V127" s="528"/>
      <c r="W127" s="528"/>
      <c r="X127" s="528"/>
      <c r="Y127" s="528"/>
      <c r="AA127" s="551"/>
      <c r="AB127" s="551"/>
      <c r="AC127" s="551"/>
      <c r="AD127" s="551"/>
      <c r="AE127" s="551"/>
      <c r="AF127" s="551"/>
      <c r="AG127" s="551"/>
      <c r="AH127" s="552"/>
    </row>
    <row r="128" spans="1:34" s="550" customFormat="1">
      <c r="A128" s="523"/>
      <c r="B128" s="549"/>
      <c r="C128" s="516" t="s">
        <v>929</v>
      </c>
      <c r="D128" s="563" t="s">
        <v>876</v>
      </c>
      <c r="E128" s="526" t="s">
        <v>509</v>
      </c>
      <c r="F128" s="548">
        <v>6</v>
      </c>
      <c r="G128" s="526">
        <v>995456</v>
      </c>
      <c r="H128" s="532" t="s">
        <v>138</v>
      </c>
      <c r="I128" s="527">
        <v>18</v>
      </c>
      <c r="J128" s="532" t="s">
        <v>138</v>
      </c>
      <c r="K128" s="533"/>
      <c r="L128" s="534">
        <f t="shared" si="2"/>
        <v>1.8000000000000002E-3</v>
      </c>
      <c r="M128" s="535" t="str">
        <f t="shared" si="3"/>
        <v>0.01</v>
      </c>
      <c r="N128" s="528"/>
      <c r="O128" s="528"/>
      <c r="P128" s="528"/>
      <c r="Q128" s="528"/>
      <c r="R128" s="528"/>
      <c r="S128" s="528"/>
      <c r="T128" s="528"/>
      <c r="U128" s="528"/>
      <c r="V128" s="528"/>
      <c r="W128" s="528"/>
      <c r="X128" s="528"/>
      <c r="Y128" s="528"/>
      <c r="AA128" s="551"/>
      <c r="AB128" s="551"/>
      <c r="AC128" s="551"/>
      <c r="AD128" s="551"/>
      <c r="AE128" s="551"/>
      <c r="AF128" s="551"/>
      <c r="AG128" s="551"/>
      <c r="AH128" s="552"/>
    </row>
    <row r="129" spans="1:34" s="550" customFormat="1">
      <c r="A129" s="523" t="s">
        <v>946</v>
      </c>
      <c r="B129" s="549"/>
      <c r="C129" s="516"/>
      <c r="D129" s="597" t="s">
        <v>877</v>
      </c>
      <c r="E129" s="526"/>
      <c r="F129" s="548"/>
      <c r="G129" s="526"/>
      <c r="H129" s="526"/>
      <c r="I129" s="526"/>
      <c r="J129" s="526"/>
      <c r="K129" s="526"/>
      <c r="L129" s="526"/>
      <c r="M129" s="526"/>
      <c r="N129" s="528"/>
      <c r="O129" s="528"/>
      <c r="P129" s="528"/>
      <c r="Q129" s="528"/>
      <c r="R129" s="528"/>
      <c r="S129" s="528"/>
      <c r="T129" s="528"/>
      <c r="U129" s="528"/>
      <c r="V129" s="528"/>
      <c r="W129" s="528"/>
      <c r="X129" s="528"/>
      <c r="Y129" s="528"/>
      <c r="AA129" s="551"/>
      <c r="AB129" s="551"/>
      <c r="AC129" s="551"/>
      <c r="AD129" s="551"/>
      <c r="AE129" s="551"/>
      <c r="AF129" s="551"/>
      <c r="AG129" s="551"/>
      <c r="AH129" s="552"/>
    </row>
    <row r="130" spans="1:34" s="550" customFormat="1">
      <c r="A130" s="523">
        <v>4.01</v>
      </c>
      <c r="B130" s="549"/>
      <c r="C130" s="516" t="s">
        <v>930</v>
      </c>
      <c r="D130" s="563" t="s">
        <v>878</v>
      </c>
      <c r="E130" s="526"/>
      <c r="F130" s="548"/>
      <c r="G130" s="526"/>
      <c r="H130" s="526"/>
      <c r="I130" s="526"/>
      <c r="J130" s="526"/>
      <c r="K130" s="526"/>
      <c r="L130" s="526"/>
      <c r="M130" s="526"/>
      <c r="N130" s="528"/>
      <c r="O130" s="528"/>
      <c r="P130" s="528"/>
      <c r="Q130" s="528"/>
      <c r="R130" s="528"/>
      <c r="S130" s="528"/>
      <c r="T130" s="528"/>
      <c r="U130" s="528"/>
      <c r="V130" s="528"/>
      <c r="W130" s="528"/>
      <c r="X130" s="528"/>
      <c r="Y130" s="528"/>
      <c r="AA130" s="551"/>
      <c r="AB130" s="551"/>
      <c r="AC130" s="551"/>
      <c r="AD130" s="551"/>
      <c r="AE130" s="551"/>
      <c r="AF130" s="551"/>
      <c r="AG130" s="551"/>
      <c r="AH130" s="552"/>
    </row>
    <row r="131" spans="1:34" s="550" customFormat="1">
      <c r="A131" s="523" t="s">
        <v>141</v>
      </c>
      <c r="B131" s="549"/>
      <c r="C131" s="516"/>
      <c r="D131" s="563" t="s">
        <v>879</v>
      </c>
      <c r="E131" s="526" t="s">
        <v>553</v>
      </c>
      <c r="F131" s="548">
        <v>130</v>
      </c>
      <c r="G131" s="526">
        <v>995462</v>
      </c>
      <c r="H131" s="532" t="s">
        <v>138</v>
      </c>
      <c r="I131" s="527">
        <v>18</v>
      </c>
      <c r="J131" s="532" t="s">
        <v>138</v>
      </c>
      <c r="K131" s="533"/>
      <c r="L131" s="534">
        <f t="shared" ref="L131:L162" si="4">IF(OR(J131="",J131="Confirmed"),I131*M131%,J131*M131%)</f>
        <v>1.8000000000000002E-3</v>
      </c>
      <c r="M131" s="535" t="str">
        <f t="shared" ref="M131:M162" si="5">IF(K131=0,"0.01",K131*F131)</f>
        <v>0.01</v>
      </c>
      <c r="N131" s="528"/>
      <c r="O131" s="528"/>
      <c r="P131" s="528"/>
      <c r="Q131" s="528"/>
      <c r="R131" s="528"/>
      <c r="S131" s="528"/>
      <c r="T131" s="528"/>
      <c r="U131" s="528"/>
      <c r="V131" s="528"/>
      <c r="W131" s="528"/>
      <c r="X131" s="528"/>
      <c r="Y131" s="528"/>
      <c r="AA131" s="551"/>
      <c r="AB131" s="551"/>
      <c r="AC131" s="551"/>
      <c r="AD131" s="551"/>
      <c r="AE131" s="551"/>
      <c r="AF131" s="551"/>
      <c r="AG131" s="551"/>
      <c r="AH131" s="552"/>
    </row>
    <row r="132" spans="1:34" s="550" customFormat="1" ht="42">
      <c r="A132" s="523">
        <v>4.0199999999999996</v>
      </c>
      <c r="B132" s="549"/>
      <c r="C132" s="516">
        <v>12.44</v>
      </c>
      <c r="D132" s="563" t="s">
        <v>880</v>
      </c>
      <c r="E132" s="526" t="s">
        <v>509</v>
      </c>
      <c r="F132" s="548">
        <v>7</v>
      </c>
      <c r="G132" s="526">
        <v>995462</v>
      </c>
      <c r="H132" s="532" t="s">
        <v>138</v>
      </c>
      <c r="I132" s="527">
        <v>18</v>
      </c>
      <c r="J132" s="532" t="s">
        <v>138</v>
      </c>
      <c r="K132" s="533"/>
      <c r="L132" s="534">
        <f t="shared" si="4"/>
        <v>1.8000000000000002E-3</v>
      </c>
      <c r="M132" s="535" t="str">
        <f t="shared" si="5"/>
        <v>0.01</v>
      </c>
      <c r="N132" s="528"/>
      <c r="O132" s="528"/>
      <c r="P132" s="528"/>
      <c r="Q132" s="528"/>
      <c r="R132" s="528"/>
      <c r="S132" s="528"/>
      <c r="T132" s="528"/>
      <c r="U132" s="528"/>
      <c r="V132" s="528"/>
      <c r="W132" s="528"/>
      <c r="X132" s="528"/>
      <c r="Y132" s="528"/>
      <c r="AA132" s="551"/>
      <c r="AB132" s="551"/>
      <c r="AC132" s="551"/>
      <c r="AD132" s="551"/>
      <c r="AE132" s="551"/>
      <c r="AF132" s="551"/>
      <c r="AG132" s="551"/>
      <c r="AH132" s="552"/>
    </row>
    <row r="133" spans="1:34" s="550" customFormat="1" ht="99" customHeight="1">
      <c r="A133" s="523">
        <v>4.0299999999999994</v>
      </c>
      <c r="B133" s="549"/>
      <c r="C133" s="516">
        <v>12.43</v>
      </c>
      <c r="D133" s="563" t="s">
        <v>881</v>
      </c>
      <c r="E133" s="526"/>
      <c r="F133" s="548"/>
      <c r="G133" s="526"/>
      <c r="H133" s="526"/>
      <c r="I133" s="526"/>
      <c r="J133" s="526"/>
      <c r="K133" s="526"/>
      <c r="L133" s="526"/>
      <c r="M133" s="526"/>
      <c r="N133" s="528"/>
      <c r="O133" s="528"/>
      <c r="P133" s="528"/>
      <c r="Q133" s="528"/>
      <c r="R133" s="528"/>
      <c r="S133" s="528"/>
      <c r="T133" s="528"/>
      <c r="U133" s="528"/>
      <c r="V133" s="528"/>
      <c r="W133" s="528"/>
      <c r="X133" s="528"/>
      <c r="Y133" s="528"/>
      <c r="AA133" s="551"/>
      <c r="AB133" s="551"/>
      <c r="AC133" s="551"/>
      <c r="AD133" s="551"/>
      <c r="AE133" s="551"/>
      <c r="AF133" s="551"/>
      <c r="AG133" s="551"/>
      <c r="AH133" s="552"/>
    </row>
    <row r="134" spans="1:34" s="550" customFormat="1">
      <c r="A134" s="523" t="s">
        <v>141</v>
      </c>
      <c r="B134" s="549"/>
      <c r="C134" s="516" t="s">
        <v>931</v>
      </c>
      <c r="D134" s="563" t="s">
        <v>563</v>
      </c>
      <c r="E134" s="526" t="s">
        <v>509</v>
      </c>
      <c r="F134" s="548">
        <v>30</v>
      </c>
      <c r="G134" s="526">
        <v>995462</v>
      </c>
      <c r="H134" s="532" t="s">
        <v>138</v>
      </c>
      <c r="I134" s="527">
        <v>18</v>
      </c>
      <c r="J134" s="532" t="s">
        <v>138</v>
      </c>
      <c r="K134" s="533"/>
      <c r="L134" s="534">
        <f t="shared" si="4"/>
        <v>1.8000000000000002E-3</v>
      </c>
      <c r="M134" s="535" t="str">
        <f t="shared" si="5"/>
        <v>0.01</v>
      </c>
      <c r="N134" s="528"/>
      <c r="O134" s="528"/>
      <c r="P134" s="528"/>
      <c r="Q134" s="528"/>
      <c r="R134" s="528"/>
      <c r="S134" s="528"/>
      <c r="T134" s="528"/>
      <c r="U134" s="528"/>
      <c r="V134" s="528"/>
      <c r="W134" s="528"/>
      <c r="X134" s="528"/>
      <c r="Y134" s="528"/>
      <c r="AA134" s="551"/>
      <c r="AB134" s="551"/>
      <c r="AC134" s="551"/>
      <c r="AD134" s="551"/>
      <c r="AE134" s="551"/>
      <c r="AF134" s="551"/>
      <c r="AG134" s="551"/>
      <c r="AH134" s="552"/>
    </row>
    <row r="135" spans="1:34" s="550" customFormat="1" ht="84">
      <c r="A135" s="523">
        <v>4.0399999999999991</v>
      </c>
      <c r="B135" s="549"/>
      <c r="C135" s="516">
        <v>12.22</v>
      </c>
      <c r="D135" s="563" t="s">
        <v>882</v>
      </c>
      <c r="E135" s="526" t="s">
        <v>509</v>
      </c>
      <c r="F135" s="548">
        <v>7</v>
      </c>
      <c r="G135" s="526">
        <v>995462</v>
      </c>
      <c r="H135" s="532" t="s">
        <v>138</v>
      </c>
      <c r="I135" s="527">
        <v>18</v>
      </c>
      <c r="J135" s="532" t="s">
        <v>138</v>
      </c>
      <c r="K135" s="533"/>
      <c r="L135" s="534">
        <f t="shared" si="4"/>
        <v>1.8000000000000002E-3</v>
      </c>
      <c r="M135" s="535" t="str">
        <f t="shared" si="5"/>
        <v>0.01</v>
      </c>
      <c r="N135" s="528"/>
      <c r="O135" s="528"/>
      <c r="P135" s="528"/>
      <c r="Q135" s="528"/>
      <c r="R135" s="528"/>
      <c r="S135" s="528"/>
      <c r="T135" s="528"/>
      <c r="U135" s="528"/>
      <c r="V135" s="528"/>
      <c r="W135" s="528"/>
      <c r="X135" s="528"/>
      <c r="Y135" s="528"/>
      <c r="AA135" s="551"/>
      <c r="AB135" s="551"/>
      <c r="AC135" s="551"/>
      <c r="AD135" s="551"/>
      <c r="AE135" s="551"/>
      <c r="AF135" s="551"/>
      <c r="AG135" s="551"/>
      <c r="AH135" s="552"/>
    </row>
    <row r="136" spans="1:34" s="550" customFormat="1">
      <c r="A136" s="523" t="s">
        <v>947</v>
      </c>
      <c r="B136" s="549"/>
      <c r="C136" s="516"/>
      <c r="D136" s="597" t="s">
        <v>901</v>
      </c>
      <c r="E136" s="526"/>
      <c r="F136" s="548"/>
      <c r="G136" s="526"/>
      <c r="H136" s="526"/>
      <c r="I136" s="526"/>
      <c r="J136" s="526"/>
      <c r="K136" s="526"/>
      <c r="L136" s="526"/>
      <c r="M136" s="526"/>
      <c r="N136" s="528"/>
      <c r="O136" s="528"/>
      <c r="P136" s="528"/>
      <c r="Q136" s="528"/>
      <c r="R136" s="528"/>
      <c r="S136" s="528"/>
      <c r="T136" s="528"/>
      <c r="U136" s="528"/>
      <c r="V136" s="528"/>
      <c r="W136" s="528"/>
      <c r="X136" s="528"/>
      <c r="Y136" s="528"/>
      <c r="AA136" s="551"/>
      <c r="AB136" s="551"/>
      <c r="AC136" s="551"/>
      <c r="AD136" s="551"/>
      <c r="AE136" s="551"/>
      <c r="AF136" s="551"/>
      <c r="AG136" s="551"/>
      <c r="AH136" s="552"/>
    </row>
    <row r="137" spans="1:34" s="550" customFormat="1">
      <c r="A137" s="523">
        <v>5.01</v>
      </c>
      <c r="B137" s="549"/>
      <c r="C137" s="516">
        <v>18.12</v>
      </c>
      <c r="D137" s="563" t="s">
        <v>883</v>
      </c>
      <c r="E137" s="526"/>
      <c r="F137" s="548"/>
      <c r="G137" s="526"/>
      <c r="H137" s="526"/>
      <c r="I137" s="526"/>
      <c r="J137" s="526"/>
      <c r="K137" s="526"/>
      <c r="L137" s="526"/>
      <c r="M137" s="526"/>
      <c r="N137" s="528"/>
      <c r="O137" s="528"/>
      <c r="P137" s="528"/>
      <c r="Q137" s="528"/>
      <c r="R137" s="528"/>
      <c r="S137" s="528"/>
      <c r="T137" s="528"/>
      <c r="U137" s="528"/>
      <c r="V137" s="528"/>
      <c r="W137" s="528"/>
      <c r="X137" s="528"/>
      <c r="Y137" s="528"/>
      <c r="AA137" s="551"/>
      <c r="AB137" s="551"/>
      <c r="AC137" s="551"/>
      <c r="AD137" s="551"/>
      <c r="AE137" s="551"/>
      <c r="AF137" s="551"/>
      <c r="AG137" s="551"/>
      <c r="AH137" s="552"/>
    </row>
    <row r="138" spans="1:34" s="550" customFormat="1">
      <c r="A138" s="523"/>
      <c r="B138" s="549"/>
      <c r="C138" s="516"/>
      <c r="D138" s="584" t="s">
        <v>811</v>
      </c>
      <c r="E138" s="526"/>
      <c r="F138" s="548"/>
      <c r="G138" s="526"/>
      <c r="H138" s="526"/>
      <c r="I138" s="526"/>
      <c r="J138" s="526"/>
      <c r="K138" s="526"/>
      <c r="L138" s="526"/>
      <c r="M138" s="526"/>
      <c r="N138" s="528"/>
      <c r="O138" s="528"/>
      <c r="P138" s="528"/>
      <c r="Q138" s="528"/>
      <c r="R138" s="528"/>
      <c r="S138" s="528"/>
      <c r="T138" s="528"/>
      <c r="U138" s="528"/>
      <c r="V138" s="528"/>
      <c r="W138" s="528"/>
      <c r="X138" s="528"/>
      <c r="Y138" s="528"/>
      <c r="AA138" s="551"/>
      <c r="AB138" s="551"/>
      <c r="AC138" s="551"/>
      <c r="AD138" s="551"/>
      <c r="AE138" s="551"/>
      <c r="AF138" s="551"/>
      <c r="AG138" s="551"/>
      <c r="AH138" s="552"/>
    </row>
    <row r="139" spans="1:34" s="550" customFormat="1">
      <c r="A139" s="523" t="s">
        <v>141</v>
      </c>
      <c r="B139" s="549"/>
      <c r="C139" s="516" t="s">
        <v>932</v>
      </c>
      <c r="D139" s="563" t="s">
        <v>812</v>
      </c>
      <c r="E139" s="526" t="s">
        <v>510</v>
      </c>
      <c r="F139" s="548">
        <v>25</v>
      </c>
      <c r="G139" s="526">
        <v>995462</v>
      </c>
      <c r="H139" s="532" t="s">
        <v>138</v>
      </c>
      <c r="I139" s="527">
        <v>18</v>
      </c>
      <c r="J139" s="532" t="s">
        <v>138</v>
      </c>
      <c r="K139" s="533"/>
      <c r="L139" s="534">
        <f t="shared" si="4"/>
        <v>1.8000000000000002E-3</v>
      </c>
      <c r="M139" s="535" t="str">
        <f t="shared" si="5"/>
        <v>0.01</v>
      </c>
      <c r="N139" s="528"/>
      <c r="O139" s="528"/>
      <c r="P139" s="528"/>
      <c r="Q139" s="528"/>
      <c r="R139" s="528"/>
      <c r="S139" s="528"/>
      <c r="T139" s="528"/>
      <c r="U139" s="528"/>
      <c r="V139" s="528"/>
      <c r="W139" s="528"/>
      <c r="X139" s="528"/>
      <c r="Y139" s="528"/>
      <c r="AA139" s="551"/>
      <c r="AB139" s="551"/>
      <c r="AC139" s="551"/>
      <c r="AD139" s="551"/>
      <c r="AE139" s="551"/>
      <c r="AF139" s="551"/>
      <c r="AG139" s="551"/>
      <c r="AH139" s="552"/>
    </row>
    <row r="140" spans="1:34" s="550" customFormat="1">
      <c r="A140" s="523" t="s">
        <v>143</v>
      </c>
      <c r="B140" s="549"/>
      <c r="C140" s="516" t="s">
        <v>933</v>
      </c>
      <c r="D140" s="563" t="s">
        <v>884</v>
      </c>
      <c r="E140" s="526" t="s">
        <v>510</v>
      </c>
      <c r="F140" s="548">
        <v>30</v>
      </c>
      <c r="G140" s="526">
        <v>995462</v>
      </c>
      <c r="H140" s="532" t="s">
        <v>138</v>
      </c>
      <c r="I140" s="527">
        <v>18</v>
      </c>
      <c r="J140" s="532" t="s">
        <v>138</v>
      </c>
      <c r="K140" s="533"/>
      <c r="L140" s="534">
        <f t="shared" si="4"/>
        <v>1.8000000000000002E-3</v>
      </c>
      <c r="M140" s="535" t="str">
        <f t="shared" si="5"/>
        <v>0.01</v>
      </c>
      <c r="N140" s="528"/>
      <c r="O140" s="528"/>
      <c r="P140" s="528"/>
      <c r="Q140" s="528"/>
      <c r="R140" s="528"/>
      <c r="S140" s="528"/>
      <c r="T140" s="528"/>
      <c r="U140" s="528"/>
      <c r="V140" s="528"/>
      <c r="W140" s="528"/>
      <c r="X140" s="528"/>
      <c r="Y140" s="528"/>
      <c r="AA140" s="551"/>
      <c r="AB140" s="551"/>
      <c r="AC140" s="551"/>
      <c r="AD140" s="551"/>
      <c r="AE140" s="551"/>
      <c r="AF140" s="551"/>
      <c r="AG140" s="551"/>
      <c r="AH140" s="552"/>
    </row>
    <row r="141" spans="1:34" s="550" customFormat="1">
      <c r="A141" s="523" t="s">
        <v>144</v>
      </c>
      <c r="B141" s="549"/>
      <c r="C141" s="516" t="s">
        <v>934</v>
      </c>
      <c r="D141" s="563" t="s">
        <v>813</v>
      </c>
      <c r="E141" s="526" t="s">
        <v>510</v>
      </c>
      <c r="F141" s="548">
        <v>10</v>
      </c>
      <c r="G141" s="526">
        <v>995462</v>
      </c>
      <c r="H141" s="532" t="s">
        <v>138</v>
      </c>
      <c r="I141" s="527">
        <v>18</v>
      </c>
      <c r="J141" s="532" t="s">
        <v>138</v>
      </c>
      <c r="K141" s="533"/>
      <c r="L141" s="534">
        <f t="shared" si="4"/>
        <v>1.8000000000000002E-3</v>
      </c>
      <c r="M141" s="535" t="str">
        <f t="shared" si="5"/>
        <v>0.01</v>
      </c>
      <c r="N141" s="528"/>
      <c r="O141" s="528"/>
      <c r="P141" s="528"/>
      <c r="Q141" s="528"/>
      <c r="R141" s="528"/>
      <c r="S141" s="528"/>
      <c r="T141" s="528"/>
      <c r="U141" s="528"/>
      <c r="V141" s="528"/>
      <c r="W141" s="528"/>
      <c r="X141" s="528"/>
      <c r="Y141" s="528"/>
      <c r="AA141" s="551"/>
      <c r="AB141" s="551"/>
      <c r="AC141" s="551"/>
      <c r="AD141" s="551"/>
      <c r="AE141" s="551"/>
      <c r="AF141" s="551"/>
      <c r="AG141" s="551"/>
      <c r="AH141" s="552"/>
    </row>
    <row r="142" spans="1:34" s="550" customFormat="1" ht="42">
      <c r="A142" s="523">
        <v>5.0199999999999996</v>
      </c>
      <c r="B142" s="549"/>
      <c r="C142" s="516">
        <v>18.399999999999999</v>
      </c>
      <c r="D142" s="563" t="s">
        <v>885</v>
      </c>
      <c r="E142" s="526"/>
      <c r="F142" s="548"/>
      <c r="G142" s="526"/>
      <c r="H142" s="526"/>
      <c r="I142" s="526"/>
      <c r="J142" s="526"/>
      <c r="K142" s="526"/>
      <c r="L142" s="526"/>
      <c r="M142" s="526"/>
      <c r="N142" s="528"/>
      <c r="O142" s="528"/>
      <c r="P142" s="528"/>
      <c r="Q142" s="528"/>
      <c r="R142" s="528"/>
      <c r="S142" s="528"/>
      <c r="T142" s="528"/>
      <c r="U142" s="528"/>
      <c r="V142" s="528"/>
      <c r="W142" s="528"/>
      <c r="X142" s="528"/>
      <c r="Y142" s="528"/>
      <c r="AA142" s="551"/>
      <c r="AB142" s="551"/>
      <c r="AC142" s="551"/>
      <c r="AD142" s="551"/>
      <c r="AE142" s="551"/>
      <c r="AF142" s="551"/>
      <c r="AG142" s="551"/>
      <c r="AH142" s="552"/>
    </row>
    <row r="143" spans="1:34" s="550" customFormat="1">
      <c r="A143" s="523" t="s">
        <v>141</v>
      </c>
      <c r="B143" s="549"/>
      <c r="C143" s="516" t="s">
        <v>935</v>
      </c>
      <c r="D143" s="563" t="s">
        <v>812</v>
      </c>
      <c r="E143" s="526" t="s">
        <v>510</v>
      </c>
      <c r="F143" s="548">
        <v>25</v>
      </c>
      <c r="G143" s="526">
        <v>995462</v>
      </c>
      <c r="H143" s="532" t="s">
        <v>138</v>
      </c>
      <c r="I143" s="527">
        <v>18</v>
      </c>
      <c r="J143" s="532" t="s">
        <v>138</v>
      </c>
      <c r="K143" s="533"/>
      <c r="L143" s="534">
        <f t="shared" si="4"/>
        <v>1.8000000000000002E-3</v>
      </c>
      <c r="M143" s="535" t="str">
        <f t="shared" si="5"/>
        <v>0.01</v>
      </c>
      <c r="N143" s="528"/>
      <c r="O143" s="528"/>
      <c r="P143" s="528"/>
      <c r="Q143" s="528"/>
      <c r="R143" s="528"/>
      <c r="S143" s="528"/>
      <c r="T143" s="528"/>
      <c r="U143" s="528"/>
      <c r="V143" s="528"/>
      <c r="W143" s="528"/>
      <c r="X143" s="528"/>
      <c r="Y143" s="528"/>
      <c r="AA143" s="551"/>
      <c r="AB143" s="551"/>
      <c r="AC143" s="551"/>
      <c r="AD143" s="551"/>
      <c r="AE143" s="551"/>
      <c r="AF143" s="551"/>
      <c r="AG143" s="551"/>
      <c r="AH143" s="552"/>
    </row>
    <row r="144" spans="1:34" s="550" customFormat="1">
      <c r="A144" s="523" t="s">
        <v>143</v>
      </c>
      <c r="B144" s="549"/>
      <c r="C144" s="516" t="s">
        <v>936</v>
      </c>
      <c r="D144" s="563" t="s">
        <v>886</v>
      </c>
      <c r="E144" s="526" t="s">
        <v>510</v>
      </c>
      <c r="F144" s="548">
        <v>30</v>
      </c>
      <c r="G144" s="526">
        <v>995462</v>
      </c>
      <c r="H144" s="532" t="s">
        <v>138</v>
      </c>
      <c r="I144" s="527">
        <v>18</v>
      </c>
      <c r="J144" s="532" t="s">
        <v>138</v>
      </c>
      <c r="K144" s="533"/>
      <c r="L144" s="534">
        <f t="shared" si="4"/>
        <v>1.8000000000000002E-3</v>
      </c>
      <c r="M144" s="535" t="str">
        <f t="shared" si="5"/>
        <v>0.01</v>
      </c>
      <c r="N144" s="528"/>
      <c r="O144" s="528"/>
      <c r="P144" s="528"/>
      <c r="Q144" s="528"/>
      <c r="R144" s="528"/>
      <c r="S144" s="528"/>
      <c r="T144" s="528"/>
      <c r="U144" s="528"/>
      <c r="V144" s="528"/>
      <c r="W144" s="528"/>
      <c r="X144" s="528"/>
      <c r="Y144" s="528"/>
      <c r="AA144" s="551"/>
      <c r="AB144" s="551"/>
      <c r="AC144" s="551"/>
      <c r="AD144" s="551"/>
      <c r="AE144" s="551"/>
      <c r="AF144" s="551"/>
      <c r="AG144" s="551"/>
      <c r="AH144" s="552"/>
    </row>
    <row r="145" spans="1:34" s="550" customFormat="1">
      <c r="A145" s="523" t="s">
        <v>144</v>
      </c>
      <c r="B145" s="549"/>
      <c r="C145" s="516" t="s">
        <v>937</v>
      </c>
      <c r="D145" s="563" t="s">
        <v>887</v>
      </c>
      <c r="E145" s="526" t="s">
        <v>510</v>
      </c>
      <c r="F145" s="548">
        <v>10</v>
      </c>
      <c r="G145" s="526">
        <v>995462</v>
      </c>
      <c r="H145" s="532" t="s">
        <v>138</v>
      </c>
      <c r="I145" s="527">
        <v>18</v>
      </c>
      <c r="J145" s="532" t="s">
        <v>138</v>
      </c>
      <c r="K145" s="533"/>
      <c r="L145" s="534">
        <f t="shared" si="4"/>
        <v>1.8000000000000002E-3</v>
      </c>
      <c r="M145" s="535" t="str">
        <f t="shared" si="5"/>
        <v>0.01</v>
      </c>
      <c r="N145" s="528"/>
      <c r="O145" s="528"/>
      <c r="P145" s="528"/>
      <c r="Q145" s="528"/>
      <c r="R145" s="528"/>
      <c r="S145" s="528"/>
      <c r="T145" s="528"/>
      <c r="U145" s="528"/>
      <c r="V145" s="528"/>
      <c r="W145" s="528"/>
      <c r="X145" s="528"/>
      <c r="Y145" s="528"/>
      <c r="AA145" s="551"/>
      <c r="AB145" s="551"/>
      <c r="AC145" s="551"/>
      <c r="AD145" s="551"/>
      <c r="AE145" s="551"/>
      <c r="AF145" s="551"/>
      <c r="AG145" s="551"/>
      <c r="AH145" s="552"/>
    </row>
    <row r="146" spans="1:34" s="550" customFormat="1" ht="42">
      <c r="A146" s="523">
        <v>5.0299999999999994</v>
      </c>
      <c r="B146" s="549"/>
      <c r="C146" s="516">
        <v>18.41</v>
      </c>
      <c r="D146" s="563" t="s">
        <v>888</v>
      </c>
      <c r="E146" s="526"/>
      <c r="F146" s="548"/>
      <c r="G146" s="526"/>
      <c r="H146" s="526"/>
      <c r="I146" s="526"/>
      <c r="J146" s="526"/>
      <c r="K146" s="526"/>
      <c r="L146" s="526"/>
      <c r="M146" s="526"/>
      <c r="N146" s="528"/>
      <c r="O146" s="528"/>
      <c r="P146" s="528"/>
      <c r="Q146" s="528"/>
      <c r="R146" s="528"/>
      <c r="S146" s="528"/>
      <c r="T146" s="528"/>
      <c r="U146" s="528"/>
      <c r="V146" s="528"/>
      <c r="W146" s="528"/>
      <c r="X146" s="528"/>
      <c r="Y146" s="528"/>
      <c r="AA146" s="551"/>
      <c r="AB146" s="551"/>
      <c r="AC146" s="551"/>
      <c r="AD146" s="551"/>
      <c r="AE146" s="551"/>
      <c r="AF146" s="551"/>
      <c r="AG146" s="551"/>
      <c r="AH146" s="552"/>
    </row>
    <row r="147" spans="1:34" s="550" customFormat="1">
      <c r="A147" s="523" t="s">
        <v>141</v>
      </c>
      <c r="B147" s="549"/>
      <c r="C147" s="516" t="s">
        <v>916</v>
      </c>
      <c r="D147" s="563" t="s">
        <v>812</v>
      </c>
      <c r="E147" s="526" t="s">
        <v>510</v>
      </c>
      <c r="F147" s="548">
        <v>25</v>
      </c>
      <c r="G147" s="526">
        <v>995462</v>
      </c>
      <c r="H147" s="532" t="s">
        <v>138</v>
      </c>
      <c r="I147" s="527">
        <v>18</v>
      </c>
      <c r="J147" s="532" t="s">
        <v>138</v>
      </c>
      <c r="K147" s="533"/>
      <c r="L147" s="534">
        <f t="shared" si="4"/>
        <v>1.8000000000000002E-3</v>
      </c>
      <c r="M147" s="535" t="str">
        <f t="shared" si="5"/>
        <v>0.01</v>
      </c>
      <c r="N147" s="528"/>
      <c r="O147" s="528"/>
      <c r="P147" s="528"/>
      <c r="Q147" s="528"/>
      <c r="R147" s="528"/>
      <c r="S147" s="528"/>
      <c r="T147" s="528"/>
      <c r="U147" s="528"/>
      <c r="V147" s="528"/>
      <c r="W147" s="528"/>
      <c r="X147" s="528"/>
      <c r="Y147" s="528"/>
      <c r="AA147" s="551"/>
      <c r="AB147" s="551"/>
      <c r="AC147" s="551"/>
      <c r="AD147" s="551"/>
      <c r="AE147" s="551"/>
      <c r="AF147" s="551"/>
      <c r="AG147" s="551"/>
      <c r="AH147" s="552"/>
    </row>
    <row r="148" spans="1:34" s="550" customFormat="1">
      <c r="A148" s="523" t="s">
        <v>143</v>
      </c>
      <c r="B148" s="549"/>
      <c r="C148" s="516" t="s">
        <v>938</v>
      </c>
      <c r="D148" s="563" t="s">
        <v>889</v>
      </c>
      <c r="E148" s="526" t="s">
        <v>510</v>
      </c>
      <c r="F148" s="548">
        <v>30</v>
      </c>
      <c r="G148" s="526">
        <v>995462</v>
      </c>
      <c r="H148" s="532" t="s">
        <v>138</v>
      </c>
      <c r="I148" s="527">
        <v>18</v>
      </c>
      <c r="J148" s="532" t="s">
        <v>138</v>
      </c>
      <c r="K148" s="533"/>
      <c r="L148" s="534">
        <f t="shared" si="4"/>
        <v>1.8000000000000002E-3</v>
      </c>
      <c r="M148" s="535" t="str">
        <f t="shared" si="5"/>
        <v>0.01</v>
      </c>
      <c r="N148" s="528"/>
      <c r="O148" s="528"/>
      <c r="P148" s="528"/>
      <c r="Q148" s="528"/>
      <c r="R148" s="528"/>
      <c r="S148" s="528"/>
      <c r="T148" s="528"/>
      <c r="U148" s="528"/>
      <c r="V148" s="528"/>
      <c r="W148" s="528"/>
      <c r="X148" s="528"/>
      <c r="Y148" s="528"/>
      <c r="AA148" s="551"/>
      <c r="AB148" s="551"/>
      <c r="AC148" s="551"/>
      <c r="AD148" s="551"/>
      <c r="AE148" s="551"/>
      <c r="AF148" s="551"/>
      <c r="AG148" s="551"/>
      <c r="AH148" s="552"/>
    </row>
    <row r="149" spans="1:34" s="550" customFormat="1">
      <c r="A149" s="523" t="s">
        <v>144</v>
      </c>
      <c r="B149" s="549"/>
      <c r="C149" s="516" t="s">
        <v>917</v>
      </c>
      <c r="D149" s="563" t="s">
        <v>816</v>
      </c>
      <c r="E149" s="526" t="s">
        <v>510</v>
      </c>
      <c r="F149" s="548">
        <v>10</v>
      </c>
      <c r="G149" s="526">
        <v>995462</v>
      </c>
      <c r="H149" s="532" t="s">
        <v>138</v>
      </c>
      <c r="I149" s="527">
        <v>18</v>
      </c>
      <c r="J149" s="532" t="s">
        <v>138</v>
      </c>
      <c r="K149" s="533"/>
      <c r="L149" s="534">
        <f t="shared" si="4"/>
        <v>1.8000000000000002E-3</v>
      </c>
      <c r="M149" s="535" t="str">
        <f t="shared" si="5"/>
        <v>0.01</v>
      </c>
      <c r="N149" s="528"/>
      <c r="O149" s="528"/>
      <c r="P149" s="528"/>
      <c r="Q149" s="528"/>
      <c r="R149" s="528"/>
      <c r="S149" s="528"/>
      <c r="T149" s="528"/>
      <c r="U149" s="528"/>
      <c r="V149" s="528"/>
      <c r="W149" s="528"/>
      <c r="X149" s="528"/>
      <c r="Y149" s="528"/>
      <c r="AA149" s="551"/>
      <c r="AB149" s="551"/>
      <c r="AC149" s="551"/>
      <c r="AD149" s="551"/>
      <c r="AE149" s="551"/>
      <c r="AF149" s="551"/>
      <c r="AG149" s="551"/>
      <c r="AH149" s="552"/>
    </row>
    <row r="150" spans="1:34" s="550" customFormat="1" ht="42">
      <c r="A150" s="523">
        <v>5.0399999999999991</v>
      </c>
      <c r="B150" s="549"/>
      <c r="C150" s="516">
        <v>18.13</v>
      </c>
      <c r="D150" s="563" t="s">
        <v>890</v>
      </c>
      <c r="E150" s="526"/>
      <c r="F150" s="548"/>
      <c r="G150" s="526"/>
      <c r="H150" s="526"/>
      <c r="I150" s="526"/>
      <c r="J150" s="526"/>
      <c r="K150" s="526"/>
      <c r="L150" s="526"/>
      <c r="M150" s="526"/>
      <c r="N150" s="528"/>
      <c r="O150" s="528"/>
      <c r="P150" s="528"/>
      <c r="Q150" s="528"/>
      <c r="R150" s="528"/>
      <c r="S150" s="528"/>
      <c r="T150" s="528"/>
      <c r="U150" s="528"/>
      <c r="V150" s="528"/>
      <c r="W150" s="528"/>
      <c r="X150" s="528"/>
      <c r="Y150" s="528"/>
      <c r="AA150" s="551"/>
      <c r="AB150" s="551"/>
      <c r="AC150" s="551"/>
      <c r="AD150" s="551"/>
      <c r="AE150" s="551"/>
      <c r="AF150" s="551"/>
      <c r="AG150" s="551"/>
      <c r="AH150" s="552"/>
    </row>
    <row r="151" spans="1:34" s="550" customFormat="1">
      <c r="A151" s="523" t="s">
        <v>141</v>
      </c>
      <c r="B151" s="549"/>
      <c r="C151" s="516" t="s">
        <v>939</v>
      </c>
      <c r="D151" s="563" t="s">
        <v>891</v>
      </c>
      <c r="E151" s="526" t="s">
        <v>509</v>
      </c>
      <c r="F151" s="548">
        <v>1</v>
      </c>
      <c r="G151" s="526">
        <v>995462</v>
      </c>
      <c r="H151" s="532" t="s">
        <v>138</v>
      </c>
      <c r="I151" s="527">
        <v>18</v>
      </c>
      <c r="J151" s="532" t="s">
        <v>138</v>
      </c>
      <c r="K151" s="533"/>
      <c r="L151" s="534">
        <f t="shared" si="4"/>
        <v>1.8000000000000002E-3</v>
      </c>
      <c r="M151" s="535" t="str">
        <f t="shared" si="5"/>
        <v>0.01</v>
      </c>
      <c r="N151" s="528"/>
      <c r="O151" s="528"/>
      <c r="P151" s="528"/>
      <c r="Q151" s="528"/>
      <c r="R151" s="528"/>
      <c r="S151" s="528"/>
      <c r="T151" s="528"/>
      <c r="U151" s="528"/>
      <c r="V151" s="528"/>
      <c r="W151" s="528"/>
      <c r="X151" s="528"/>
      <c r="Y151" s="528"/>
      <c r="AA151" s="551"/>
      <c r="AB151" s="551"/>
      <c r="AC151" s="551"/>
      <c r="AD151" s="551"/>
      <c r="AE151" s="551"/>
      <c r="AF151" s="551"/>
      <c r="AG151" s="551"/>
      <c r="AH151" s="552"/>
    </row>
    <row r="152" spans="1:34" s="550" customFormat="1" ht="84">
      <c r="A152" s="523">
        <v>5.05</v>
      </c>
      <c r="B152" s="549"/>
      <c r="C152" s="516" t="s">
        <v>907</v>
      </c>
      <c r="D152" s="563" t="s">
        <v>892</v>
      </c>
      <c r="E152" s="526"/>
      <c r="F152" s="548"/>
      <c r="G152" s="526"/>
      <c r="H152" s="526"/>
      <c r="I152" s="526"/>
      <c r="J152" s="526"/>
      <c r="K152" s="526"/>
      <c r="L152" s="526"/>
      <c r="M152" s="526"/>
      <c r="N152" s="528"/>
      <c r="O152" s="528"/>
      <c r="P152" s="528"/>
      <c r="Q152" s="528"/>
      <c r="R152" s="528"/>
      <c r="S152" s="528"/>
      <c r="T152" s="528"/>
      <c r="U152" s="528"/>
      <c r="V152" s="528"/>
      <c r="W152" s="528"/>
      <c r="X152" s="528"/>
      <c r="Y152" s="528"/>
      <c r="AA152" s="551"/>
      <c r="AB152" s="551"/>
      <c r="AC152" s="551"/>
      <c r="AD152" s="551"/>
      <c r="AE152" s="551"/>
      <c r="AF152" s="551"/>
      <c r="AG152" s="551"/>
      <c r="AH152" s="552"/>
    </row>
    <row r="153" spans="1:34" s="550" customFormat="1">
      <c r="A153" s="523" t="s">
        <v>141</v>
      </c>
      <c r="B153" s="549"/>
      <c r="C153" s="516"/>
      <c r="D153" s="563" t="s">
        <v>893</v>
      </c>
      <c r="E153" s="526" t="s">
        <v>510</v>
      </c>
      <c r="F153" s="548">
        <v>10</v>
      </c>
      <c r="G153" s="526">
        <v>995462</v>
      </c>
      <c r="H153" s="532" t="s">
        <v>138</v>
      </c>
      <c r="I153" s="527">
        <v>18</v>
      </c>
      <c r="J153" s="532" t="s">
        <v>138</v>
      </c>
      <c r="K153" s="533"/>
      <c r="L153" s="534">
        <f t="shared" si="4"/>
        <v>1.8000000000000002E-3</v>
      </c>
      <c r="M153" s="535" t="str">
        <f t="shared" si="5"/>
        <v>0.01</v>
      </c>
      <c r="N153" s="528"/>
      <c r="O153" s="528"/>
      <c r="P153" s="528"/>
      <c r="Q153" s="528"/>
      <c r="R153" s="528"/>
      <c r="S153" s="528"/>
      <c r="T153" s="528"/>
      <c r="U153" s="528"/>
      <c r="V153" s="528"/>
      <c r="W153" s="528"/>
      <c r="X153" s="528"/>
      <c r="Y153" s="528"/>
      <c r="AA153" s="551"/>
      <c r="AB153" s="551"/>
      <c r="AC153" s="551"/>
      <c r="AD153" s="551"/>
      <c r="AE153" s="551"/>
      <c r="AF153" s="551"/>
      <c r="AG153" s="551"/>
      <c r="AH153" s="552"/>
    </row>
    <row r="154" spans="1:34" s="550" customFormat="1" ht="55.5" customHeight="1">
      <c r="A154" s="523">
        <v>5.0599999999999996</v>
      </c>
      <c r="B154" s="549"/>
      <c r="C154" s="516" t="s">
        <v>907</v>
      </c>
      <c r="D154" s="563" t="s">
        <v>957</v>
      </c>
      <c r="E154" s="526"/>
      <c r="F154" s="548"/>
      <c r="G154" s="526"/>
      <c r="H154" s="526"/>
      <c r="I154" s="526"/>
      <c r="J154" s="526"/>
      <c r="K154" s="526"/>
      <c r="L154" s="526"/>
      <c r="M154" s="526"/>
      <c r="N154" s="528"/>
      <c r="O154" s="528"/>
      <c r="P154" s="528"/>
      <c r="Q154" s="528"/>
      <c r="R154" s="528"/>
      <c r="S154" s="528"/>
      <c r="T154" s="528"/>
      <c r="U154" s="528"/>
      <c r="V154" s="528"/>
      <c r="W154" s="528"/>
      <c r="X154" s="528"/>
      <c r="Y154" s="528"/>
      <c r="AA154" s="551"/>
      <c r="AB154" s="551"/>
      <c r="AC154" s="551"/>
      <c r="AD154" s="551"/>
      <c r="AE154" s="551"/>
      <c r="AF154" s="551"/>
      <c r="AG154" s="551"/>
      <c r="AH154" s="552"/>
    </row>
    <row r="155" spans="1:34" s="550" customFormat="1">
      <c r="A155" s="523" t="s">
        <v>141</v>
      </c>
      <c r="B155" s="549"/>
      <c r="C155" s="516"/>
      <c r="D155" s="563" t="s">
        <v>894</v>
      </c>
      <c r="E155" s="526" t="s">
        <v>552</v>
      </c>
      <c r="F155" s="548">
        <v>10</v>
      </c>
      <c r="G155" s="526">
        <v>995462</v>
      </c>
      <c r="H155" s="532" t="s">
        <v>138</v>
      </c>
      <c r="I155" s="527">
        <v>18</v>
      </c>
      <c r="J155" s="532" t="s">
        <v>138</v>
      </c>
      <c r="K155" s="533"/>
      <c r="L155" s="534">
        <f t="shared" si="4"/>
        <v>1.8000000000000002E-3</v>
      </c>
      <c r="M155" s="535" t="str">
        <f t="shared" si="5"/>
        <v>0.01</v>
      </c>
      <c r="N155" s="528"/>
      <c r="O155" s="528"/>
      <c r="P155" s="528"/>
      <c r="Q155" s="528"/>
      <c r="R155" s="528"/>
      <c r="S155" s="528"/>
      <c r="T155" s="528"/>
      <c r="U155" s="528"/>
      <c r="V155" s="528"/>
      <c r="W155" s="528"/>
      <c r="X155" s="528"/>
      <c r="Y155" s="528"/>
      <c r="AA155" s="551"/>
      <c r="AB155" s="551"/>
      <c r="AC155" s="551"/>
      <c r="AD155" s="551"/>
      <c r="AE155" s="551"/>
      <c r="AF155" s="551"/>
      <c r="AG155" s="551"/>
      <c r="AH155" s="552"/>
    </row>
    <row r="156" spans="1:34" s="550" customFormat="1" ht="126">
      <c r="A156" s="523">
        <v>5.0699999999999994</v>
      </c>
      <c r="B156" s="549"/>
      <c r="C156" s="516" t="s">
        <v>940</v>
      </c>
      <c r="D156" s="563" t="s">
        <v>895</v>
      </c>
      <c r="E156" s="526" t="s">
        <v>509</v>
      </c>
      <c r="F156" s="548">
        <v>25</v>
      </c>
      <c r="G156" s="526">
        <v>995462</v>
      </c>
      <c r="H156" s="532" t="s">
        <v>138</v>
      </c>
      <c r="I156" s="527">
        <v>18</v>
      </c>
      <c r="J156" s="532" t="s">
        <v>138</v>
      </c>
      <c r="K156" s="533"/>
      <c r="L156" s="534">
        <f t="shared" si="4"/>
        <v>1.8000000000000002E-3</v>
      </c>
      <c r="M156" s="535" t="str">
        <f t="shared" si="5"/>
        <v>0.01</v>
      </c>
      <c r="N156" s="528"/>
      <c r="O156" s="528"/>
      <c r="P156" s="528"/>
      <c r="Q156" s="528"/>
      <c r="R156" s="528"/>
      <c r="S156" s="528"/>
      <c r="T156" s="528"/>
      <c r="U156" s="528"/>
      <c r="V156" s="528"/>
      <c r="W156" s="528"/>
      <c r="X156" s="528"/>
      <c r="Y156" s="528"/>
      <c r="AA156" s="551"/>
      <c r="AB156" s="551"/>
      <c r="AC156" s="551"/>
      <c r="AD156" s="551"/>
      <c r="AE156" s="551"/>
      <c r="AF156" s="551"/>
      <c r="AG156" s="551"/>
      <c r="AH156" s="552"/>
    </row>
    <row r="157" spans="1:34" s="550" customFormat="1" ht="147">
      <c r="A157" s="523">
        <v>5.08</v>
      </c>
      <c r="B157" s="549"/>
      <c r="C157" s="516">
        <v>19.7</v>
      </c>
      <c r="D157" s="563" t="s">
        <v>896</v>
      </c>
      <c r="E157" s="526"/>
      <c r="F157" s="548"/>
      <c r="G157" s="526"/>
      <c r="H157" s="526"/>
      <c r="I157" s="526"/>
      <c r="J157" s="526"/>
      <c r="K157" s="526"/>
      <c r="L157" s="526"/>
      <c r="M157" s="526"/>
      <c r="N157" s="528"/>
      <c r="O157" s="528"/>
      <c r="P157" s="528"/>
      <c r="Q157" s="528"/>
      <c r="R157" s="528"/>
      <c r="S157" s="528"/>
      <c r="T157" s="528"/>
      <c r="U157" s="528"/>
      <c r="V157" s="528"/>
      <c r="W157" s="528"/>
      <c r="X157" s="528"/>
      <c r="Y157" s="528"/>
      <c r="AA157" s="551"/>
      <c r="AB157" s="551"/>
      <c r="AC157" s="551"/>
      <c r="AD157" s="551"/>
      <c r="AE157" s="551"/>
      <c r="AF157" s="551"/>
      <c r="AG157" s="551"/>
      <c r="AH157" s="552"/>
    </row>
    <row r="158" spans="1:34" s="550" customFormat="1" ht="78" customHeight="1">
      <c r="A158" s="523"/>
      <c r="B158" s="549"/>
      <c r="C158" s="516"/>
      <c r="D158" s="563" t="s">
        <v>897</v>
      </c>
      <c r="E158" s="526"/>
      <c r="F158" s="548"/>
      <c r="G158" s="526"/>
      <c r="H158" s="526"/>
      <c r="I158" s="526"/>
      <c r="J158" s="526"/>
      <c r="K158" s="526"/>
      <c r="L158" s="526"/>
      <c r="M158" s="526"/>
      <c r="N158" s="528"/>
      <c r="O158" s="528"/>
      <c r="P158" s="528"/>
      <c r="Q158" s="528"/>
      <c r="R158" s="528"/>
      <c r="S158" s="528"/>
      <c r="T158" s="528"/>
      <c r="U158" s="528"/>
      <c r="V158" s="528"/>
      <c r="W158" s="528"/>
      <c r="X158" s="528"/>
      <c r="Y158" s="528"/>
      <c r="AA158" s="551"/>
      <c r="AB158" s="551"/>
      <c r="AC158" s="551"/>
      <c r="AD158" s="551"/>
      <c r="AE158" s="551"/>
      <c r="AF158" s="551"/>
      <c r="AG158" s="551"/>
      <c r="AH158" s="552"/>
    </row>
    <row r="159" spans="1:34" s="550" customFormat="1" ht="42">
      <c r="A159" s="523"/>
      <c r="B159" s="549"/>
      <c r="C159" s="516" t="s">
        <v>941</v>
      </c>
      <c r="D159" s="563" t="s">
        <v>898</v>
      </c>
      <c r="E159" s="526" t="s">
        <v>509</v>
      </c>
      <c r="F159" s="548">
        <v>10</v>
      </c>
      <c r="G159" s="526">
        <v>995456</v>
      </c>
      <c r="H159" s="532" t="s">
        <v>138</v>
      </c>
      <c r="I159" s="527">
        <v>18</v>
      </c>
      <c r="J159" s="532" t="s">
        <v>138</v>
      </c>
      <c r="K159" s="533"/>
      <c r="L159" s="534">
        <f t="shared" si="4"/>
        <v>1.8000000000000002E-3</v>
      </c>
      <c r="M159" s="535" t="str">
        <f t="shared" si="5"/>
        <v>0.01</v>
      </c>
      <c r="N159" s="528"/>
      <c r="O159" s="528"/>
      <c r="P159" s="528"/>
      <c r="Q159" s="528"/>
      <c r="R159" s="528"/>
      <c r="S159" s="528"/>
      <c r="T159" s="528"/>
      <c r="U159" s="528"/>
      <c r="V159" s="528"/>
      <c r="W159" s="528"/>
      <c r="X159" s="528"/>
      <c r="Y159" s="528"/>
      <c r="AA159" s="551"/>
      <c r="AB159" s="551"/>
      <c r="AC159" s="551"/>
      <c r="AD159" s="551"/>
      <c r="AE159" s="551"/>
      <c r="AF159" s="551"/>
      <c r="AG159" s="551"/>
      <c r="AH159" s="552"/>
    </row>
    <row r="160" spans="1:34" s="550" customFormat="1" ht="42">
      <c r="A160" s="523">
        <v>5.09</v>
      </c>
      <c r="B160" s="549"/>
      <c r="C160" s="516">
        <v>19.8</v>
      </c>
      <c r="D160" s="563" t="s">
        <v>899</v>
      </c>
      <c r="E160" s="526"/>
      <c r="F160" s="548"/>
      <c r="G160" s="526"/>
      <c r="H160" s="526"/>
      <c r="I160" s="526"/>
      <c r="J160" s="526"/>
      <c r="K160" s="526"/>
      <c r="L160" s="526"/>
      <c r="M160" s="526"/>
      <c r="N160" s="528"/>
      <c r="O160" s="528"/>
      <c r="P160" s="528"/>
      <c r="Q160" s="528"/>
      <c r="R160" s="528"/>
      <c r="S160" s="528"/>
      <c r="T160" s="528"/>
      <c r="U160" s="528"/>
      <c r="V160" s="528"/>
      <c r="W160" s="528"/>
      <c r="X160" s="528"/>
      <c r="Y160" s="528"/>
      <c r="AA160" s="551"/>
      <c r="AB160" s="551"/>
      <c r="AC160" s="551"/>
      <c r="AD160" s="551"/>
      <c r="AE160" s="551"/>
      <c r="AF160" s="551"/>
      <c r="AG160" s="551"/>
      <c r="AH160" s="552"/>
    </row>
    <row r="161" spans="1:37" s="550" customFormat="1" ht="42">
      <c r="A161" s="523"/>
      <c r="B161" s="549"/>
      <c r="C161" s="516"/>
      <c r="D161" s="563" t="s">
        <v>900</v>
      </c>
      <c r="E161" s="526"/>
      <c r="F161" s="548"/>
      <c r="G161" s="526"/>
      <c r="H161" s="526"/>
      <c r="I161" s="526"/>
      <c r="J161" s="526"/>
      <c r="K161" s="526"/>
      <c r="L161" s="526"/>
      <c r="M161" s="526"/>
      <c r="N161" s="528"/>
      <c r="O161" s="528"/>
      <c r="P161" s="528"/>
      <c r="Q161" s="528"/>
      <c r="R161" s="528"/>
      <c r="S161" s="528"/>
      <c r="T161" s="528"/>
      <c r="U161" s="528"/>
      <c r="V161" s="528"/>
      <c r="W161" s="528"/>
      <c r="X161" s="528"/>
      <c r="Y161" s="528"/>
      <c r="AA161" s="551"/>
      <c r="AB161" s="551"/>
      <c r="AC161" s="551"/>
      <c r="AD161" s="551"/>
      <c r="AE161" s="551"/>
      <c r="AF161" s="551"/>
      <c r="AG161" s="551"/>
      <c r="AH161" s="552"/>
    </row>
    <row r="162" spans="1:37" s="550" customFormat="1" ht="42">
      <c r="A162" s="523"/>
      <c r="B162" s="549"/>
      <c r="C162" s="516" t="s">
        <v>942</v>
      </c>
      <c r="D162" s="563" t="s">
        <v>898</v>
      </c>
      <c r="E162" s="526" t="s">
        <v>553</v>
      </c>
      <c r="F162" s="548">
        <v>2</v>
      </c>
      <c r="G162" s="526">
        <v>995456</v>
      </c>
      <c r="H162" s="532" t="s">
        <v>138</v>
      </c>
      <c r="I162" s="527">
        <v>18</v>
      </c>
      <c r="J162" s="532" t="s">
        <v>138</v>
      </c>
      <c r="K162" s="533"/>
      <c r="L162" s="534">
        <f t="shared" si="4"/>
        <v>1.8000000000000002E-3</v>
      </c>
      <c r="M162" s="535" t="str">
        <f t="shared" si="5"/>
        <v>0.01</v>
      </c>
      <c r="N162" s="528"/>
      <c r="O162" s="528"/>
      <c r="P162" s="528"/>
      <c r="Q162" s="528"/>
      <c r="R162" s="528"/>
      <c r="S162" s="528"/>
      <c r="T162" s="528"/>
      <c r="U162" s="528"/>
      <c r="V162" s="528"/>
      <c r="W162" s="528"/>
      <c r="X162" s="528"/>
      <c r="Y162" s="528"/>
      <c r="AA162" s="551"/>
      <c r="AB162" s="551"/>
      <c r="AC162" s="551"/>
      <c r="AD162" s="551"/>
      <c r="AE162" s="551"/>
      <c r="AF162" s="551"/>
      <c r="AG162" s="551"/>
      <c r="AH162" s="552"/>
    </row>
    <row r="163" spans="1:37" ht="40.5" customHeight="1">
      <c r="A163" s="524"/>
      <c r="B163" s="489"/>
      <c r="C163" s="514"/>
      <c r="D163" s="656" t="s">
        <v>499</v>
      </c>
      <c r="E163" s="657"/>
      <c r="F163" s="657"/>
      <c r="G163" s="657"/>
      <c r="H163" s="657"/>
      <c r="I163" s="657"/>
      <c r="J163" s="657"/>
      <c r="K163" s="658"/>
      <c r="L163" s="529">
        <f>SUM(L19:L162)</f>
        <v>0.15479999999999985</v>
      </c>
      <c r="M163" s="529">
        <f>SUM(M19:M162)</f>
        <v>0</v>
      </c>
      <c r="AD163" s="490"/>
      <c r="AE163" s="350" t="e">
        <f>ROUND(SUM(#REF!),0)</f>
        <v>#REF!</v>
      </c>
    </row>
    <row r="164" spans="1:37" ht="20.25">
      <c r="A164" s="525"/>
      <c r="B164" s="344"/>
      <c r="C164" s="515"/>
      <c r="D164" s="345"/>
      <c r="E164" s="345"/>
      <c r="F164" s="345"/>
      <c r="G164" s="344"/>
      <c r="H164" s="344"/>
      <c r="I164" s="344"/>
      <c r="J164" s="344"/>
      <c r="K164" s="344"/>
      <c r="L164" s="491"/>
      <c r="M164" s="348"/>
      <c r="AD164" s="490"/>
      <c r="AE164" s="350"/>
    </row>
    <row r="165" spans="1:37" ht="45" customHeight="1">
      <c r="A165" s="666" t="s">
        <v>606</v>
      </c>
      <c r="B165" s="667"/>
      <c r="C165" s="667"/>
      <c r="D165" s="667"/>
      <c r="E165" s="667"/>
      <c r="F165" s="667"/>
      <c r="G165" s="667"/>
      <c r="H165" s="667"/>
      <c r="I165" s="667"/>
      <c r="J165" s="667"/>
      <c r="K165" s="667"/>
      <c r="L165" s="668"/>
      <c r="M165" s="348"/>
      <c r="AD165" s="490"/>
      <c r="AE165" s="350"/>
    </row>
    <row r="166" spans="1:37" s="325" customFormat="1" ht="20.25">
      <c r="A166" s="525"/>
      <c r="B166" s="344"/>
      <c r="C166" s="515"/>
      <c r="D166" s="345"/>
      <c r="E166" s="345"/>
      <c r="F166" s="345"/>
      <c r="G166" s="346"/>
      <c r="H166" s="346"/>
      <c r="I166" s="346"/>
      <c r="J166" s="346"/>
      <c r="K166" s="346"/>
      <c r="L166" s="491"/>
      <c r="M166" s="348"/>
      <c r="N166" s="105"/>
      <c r="O166" s="105"/>
      <c r="P166" s="105"/>
      <c r="Q166" s="105"/>
      <c r="R166" s="105"/>
      <c r="S166" s="105"/>
      <c r="T166" s="105"/>
      <c r="U166" s="105"/>
      <c r="V166" s="105"/>
      <c r="W166" s="105"/>
      <c r="X166" s="105"/>
      <c r="Y166" s="105"/>
      <c r="Z166" s="107"/>
      <c r="AA166" s="318"/>
      <c r="AB166" s="318"/>
      <c r="AD166" s="490"/>
      <c r="AE166" s="350"/>
      <c r="AI166" s="107"/>
      <c r="AJ166" s="107"/>
      <c r="AK166" s="107"/>
    </row>
    <row r="167" spans="1:37" s="325" customFormat="1" ht="20.25">
      <c r="A167" s="525"/>
      <c r="B167" s="344"/>
      <c r="C167" s="515"/>
      <c r="D167" s="345"/>
      <c r="E167" s="345"/>
      <c r="F167" s="345"/>
      <c r="G167" s="346"/>
      <c r="H167" s="346"/>
      <c r="I167" s="346"/>
      <c r="J167" s="346"/>
      <c r="K167" s="346"/>
      <c r="L167" s="491"/>
      <c r="M167" s="348"/>
      <c r="N167" s="105"/>
      <c r="O167" s="105"/>
      <c r="P167" s="105"/>
      <c r="Q167" s="105"/>
      <c r="R167" s="105"/>
      <c r="S167" s="105"/>
      <c r="T167" s="105"/>
      <c r="U167" s="105"/>
      <c r="V167" s="105"/>
      <c r="W167" s="105"/>
      <c r="X167" s="105"/>
      <c r="Y167" s="105"/>
      <c r="Z167" s="107"/>
      <c r="AA167" s="318"/>
      <c r="AB167" s="318"/>
      <c r="AD167" s="490"/>
      <c r="AE167" s="350"/>
      <c r="AI167" s="107"/>
      <c r="AJ167" s="107"/>
      <c r="AK167" s="107"/>
    </row>
    <row r="168" spans="1:37" s="325" customFormat="1" ht="33.6" customHeight="1">
      <c r="A168" s="539" t="s">
        <v>110</v>
      </c>
      <c r="B168" s="540"/>
      <c r="C168" s="539"/>
      <c r="D168" s="347" t="str">
        <f>IF('[2]Names of Bidder'!D21=0,"",'[2]Names of Bidder'!D21)</f>
        <v/>
      </c>
      <c r="E168" s="492"/>
      <c r="F168" s="492"/>
      <c r="G168" s="347"/>
      <c r="H168" s="347"/>
      <c r="I168" s="347"/>
      <c r="J168" s="347"/>
      <c r="K168" s="320"/>
      <c r="L168" s="349" t="s">
        <v>113</v>
      </c>
      <c r="M168" s="493" t="str">
        <f>IF('[2]Names of Bidder'!D18=0,"",'[2]Names of Bidder'!D18)</f>
        <v/>
      </c>
      <c r="N168" s="105"/>
      <c r="O168" s="105"/>
      <c r="P168" s="105"/>
      <c r="Q168" s="105"/>
      <c r="R168" s="105"/>
      <c r="S168" s="105"/>
      <c r="T168" s="105"/>
      <c r="U168" s="105"/>
      <c r="V168" s="105"/>
      <c r="W168" s="105"/>
      <c r="X168" s="105"/>
      <c r="Y168" s="105"/>
      <c r="Z168" s="107"/>
      <c r="AA168" s="318"/>
      <c r="AB168" s="318"/>
      <c r="AI168" s="107"/>
      <c r="AJ168" s="107"/>
      <c r="AK168" s="107"/>
    </row>
    <row r="169" spans="1:37" s="325" customFormat="1" ht="33.6" customHeight="1">
      <c r="A169" s="539" t="s">
        <v>112</v>
      </c>
      <c r="B169" s="540"/>
      <c r="C169" s="539"/>
      <c r="D169" s="347" t="str">
        <f>IF('[2]Names of Bidder'!D22=0,"",'[2]Names of Bidder'!D22)</f>
        <v/>
      </c>
      <c r="E169" s="492"/>
      <c r="F169" s="492"/>
      <c r="G169" s="347"/>
      <c r="H169" s="347"/>
      <c r="I169" s="347"/>
      <c r="J169" s="347"/>
      <c r="K169" s="320"/>
      <c r="L169" s="349" t="s">
        <v>114</v>
      </c>
      <c r="M169" s="493" t="str">
        <f>IF('[2]Names of Bidder'!D19=0,"",'[2]Names of Bidder'!D19)</f>
        <v/>
      </c>
      <c r="N169" s="105"/>
      <c r="O169" s="105"/>
      <c r="P169" s="105"/>
      <c r="Q169" s="105"/>
      <c r="R169" s="105"/>
      <c r="S169" s="105"/>
      <c r="T169" s="105"/>
      <c r="U169" s="105"/>
      <c r="V169" s="105"/>
      <c r="W169" s="105"/>
      <c r="X169" s="105"/>
      <c r="Y169" s="105"/>
      <c r="Z169" s="107"/>
      <c r="AA169" s="318"/>
      <c r="AB169" s="318"/>
      <c r="AI169" s="107"/>
      <c r="AJ169" s="107"/>
      <c r="AK169" s="107"/>
    </row>
    <row r="170" spans="1:37" s="325" customFormat="1" ht="33.6" customHeight="1">
      <c r="A170" s="495"/>
      <c r="B170" s="128"/>
      <c r="C170" s="495"/>
      <c r="D170" s="494"/>
      <c r="E170" s="494"/>
      <c r="F170" s="494"/>
      <c r="G170" s="108"/>
      <c r="H170" s="108"/>
      <c r="I170" s="108"/>
      <c r="J170" s="108"/>
      <c r="K170" s="320"/>
      <c r="L170" s="323"/>
      <c r="M170" s="324"/>
      <c r="N170" s="105"/>
      <c r="O170" s="105"/>
      <c r="P170" s="105"/>
      <c r="Q170" s="105"/>
      <c r="R170" s="105"/>
      <c r="S170" s="105"/>
      <c r="T170" s="105"/>
      <c r="U170" s="105"/>
      <c r="V170" s="105"/>
      <c r="W170" s="105"/>
      <c r="X170" s="105"/>
      <c r="Y170" s="105"/>
      <c r="Z170" s="107"/>
      <c r="AA170" s="318"/>
      <c r="AB170" s="318"/>
      <c r="AI170" s="107"/>
      <c r="AJ170" s="107"/>
      <c r="AK170" s="107"/>
    </row>
  </sheetData>
  <sheetProtection algorithmName="SHA-512" hashValue="HcoTPJM4+6hGVYWo7m4QKfOXhMVEztBmIXHeNTirQBcfjiDjTrdWgLIJfs/odRQyGuDqaNOjn4Bm11Iku8Gwjw==" saltValue="RgC58jy+W+jZlFILfvc7KA==" spinCount="100000" sheet="1" formatColumns="0" formatRows="0" selectLockedCells="1"/>
  <autoFilter ref="A15:M163" xr:uid="{7F0A19D3-3A3E-42DA-8A72-3281F44A44B0}"/>
  <mergeCells count="8">
    <mergeCell ref="D163:K163"/>
    <mergeCell ref="A165:L165"/>
    <mergeCell ref="A1:I1"/>
    <mergeCell ref="J1:M1"/>
    <mergeCell ref="A3:M3"/>
    <mergeCell ref="A4:M4"/>
    <mergeCell ref="A14:F14"/>
    <mergeCell ref="I14:M14"/>
  </mergeCells>
  <dataValidations count="2">
    <dataValidation type="list" allowBlank="1" showInputMessage="1" showErrorMessage="1" sqref="J19 J21:J23 J25:J26 J28:J35 J37:J39 J41 J43 J45 J49:J52 J61:J67 J69:J73 J75:J76 J81 J83 J85 J87 J89 J91 J95 J98:J100 J102 J104 J106 J108 J111 J113 J115:J116 J119 J121 J124 J126 J128 J131:J132 J134:J135 J139:J141 J143:J145 J147:J149 J151 J153 J155:J156 J159 J162 J55:J56 J58:J59 J78:J79" xr:uid="{1A78C02A-FFD9-4C62-A5DC-6D88C7303081}">
      <formula1>"Confirmed, 0,5,12,18,28"</formula1>
    </dataValidation>
    <dataValidation operator="greaterThan" allowBlank="1" showInputMessage="1" showErrorMessage="1" sqref="L19 L21:L23 L25:L26 L28:L35 L37:L39 L41 L43 L45 L49:L52 L61:L67 L69:L73 L75:L76 L81 L83 L85 L87 L89 L91 L95 L98:L100 L102 L104 L106 L108 L111 L113 L115:L116 L119 L121 L124 L126 L128 L131:L132 L134:L135 L139:L141 L143:L145 L147:L149 L151 L153 L155:L156 L159 L162 L55:L56 L58:L59 L78:L79" xr:uid="{02A87DFB-51E4-4ED0-BB7E-5193812EA0DA}"/>
  </dataValidations>
  <printOptions horizontalCentered="1"/>
  <pageMargins left="0.51181102362204722" right="0.27559055118110237" top="0.39370078740157483" bottom="0.39370078740157483" header="0.27559055118110237" footer="0.23622047244094491"/>
  <pageSetup paperSize="9" scale="40" orientation="landscape" horizontalDpi="300" verticalDpi="300" r:id="rId1"/>
  <headerFooter alignWithMargins="0">
    <oddFooter>&amp;R&amp;"Book Antiqua,Bold"&amp;10Schedule-3/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1DFB-BD37-4D75-93A9-1086CBC855A5}">
  <sheetPr codeName="Sheet3">
    <tabColor indexed="10"/>
  </sheetPr>
  <dimension ref="A1:AH260"/>
  <sheetViews>
    <sheetView view="pageBreakPreview" zoomScale="60" zoomScaleNormal="85" workbookViewId="0">
      <selection activeCell="H251" sqref="H251"/>
    </sheetView>
  </sheetViews>
  <sheetFormatPr defaultColWidth="9" defaultRowHeight="21"/>
  <cols>
    <col min="1" max="1" width="12.5" style="517" customWidth="1"/>
    <col min="2" max="2" width="72.75" style="320" hidden="1" customWidth="1"/>
    <col min="3" max="3" width="19" style="506" customWidth="1"/>
    <col min="4" max="4" width="121.375" style="321" customWidth="1"/>
    <col min="5" max="5" width="17.5" style="321" customWidth="1"/>
    <col min="6" max="6" width="23.375" style="321" customWidth="1"/>
    <col min="7" max="7" width="22.875" style="322" customWidth="1"/>
    <col min="8" max="8" width="18.375" style="322" customWidth="1"/>
    <col min="9" max="9" width="21.75" style="322" customWidth="1"/>
    <col min="10" max="10" width="22.75" style="322" customWidth="1"/>
    <col min="11" max="11" width="22.5" style="320" customWidth="1"/>
    <col min="12" max="12" width="22.125" style="323" customWidth="1"/>
    <col min="13" max="13" width="24.25" style="324" customWidth="1"/>
    <col min="14" max="25" width="9" style="105"/>
    <col min="26" max="26" width="9" style="107"/>
    <col min="27" max="28" width="9" style="318" hidden="1" customWidth="1"/>
    <col min="29" max="29" width="9" style="325" hidden="1" customWidth="1"/>
    <col min="30" max="31" width="17.625" style="325" hidden="1" customWidth="1"/>
    <col min="32" max="33" width="9" style="325" hidden="1" customWidth="1"/>
    <col min="34" max="34" width="9" style="325"/>
    <col min="35" max="16384" width="9" style="107"/>
  </cols>
  <sheetData>
    <row r="1" spans="1:34" s="497" customFormat="1" ht="75" customHeight="1">
      <c r="A1" s="665" t="str">
        <f>Cover!B3</f>
        <v>Specification No.: ODP/BB/C&amp;M-3827/OT-09/RFx No. 5002003664/24-25</v>
      </c>
      <c r="B1" s="665"/>
      <c r="C1" s="665"/>
      <c r="D1" s="665"/>
      <c r="E1" s="665"/>
      <c r="F1" s="665"/>
      <c r="G1" s="665"/>
      <c r="H1" s="665"/>
      <c r="I1" s="665"/>
      <c r="J1" s="655" t="s">
        <v>597</v>
      </c>
      <c r="K1" s="655"/>
      <c r="L1" s="655"/>
      <c r="M1" s="655"/>
      <c r="N1" s="496"/>
      <c r="O1" s="496"/>
      <c r="P1" s="496"/>
      <c r="Q1" s="496"/>
      <c r="R1" s="496"/>
      <c r="S1" s="496"/>
      <c r="T1" s="496"/>
      <c r="U1" s="496"/>
      <c r="V1" s="496"/>
      <c r="W1" s="496"/>
      <c r="X1" s="496"/>
      <c r="Y1" s="496"/>
      <c r="AA1" s="498"/>
      <c r="AB1" s="498"/>
      <c r="AC1" s="499"/>
      <c r="AD1" s="499"/>
      <c r="AE1" s="499"/>
      <c r="AF1" s="499"/>
      <c r="AG1" s="499"/>
      <c r="AH1" s="499"/>
    </row>
    <row r="2" spans="1:34" ht="18" customHeight="1">
      <c r="A2" s="495"/>
      <c r="B2" s="154"/>
      <c r="C2" s="505"/>
      <c r="D2" s="326"/>
      <c r="E2" s="326"/>
      <c r="F2" s="326"/>
      <c r="G2" s="108"/>
      <c r="H2" s="108"/>
      <c r="I2" s="108"/>
      <c r="J2" s="108"/>
      <c r="K2" s="105"/>
      <c r="L2" s="335"/>
      <c r="M2" s="336"/>
    </row>
    <row r="3" spans="1:34" ht="54" customHeight="1">
      <c r="A3" s="669" t="str">
        <f>Cover!$B$2</f>
        <v>Construction of Academic cum Administrative Building for Govt. Industrial Training Institute (ITI) at Dharamgarh Sub-division of Kalahandi district under CSR initiative of POWERGRID</v>
      </c>
      <c r="B3" s="669"/>
      <c r="C3" s="669"/>
      <c r="D3" s="669"/>
      <c r="E3" s="669"/>
      <c r="F3" s="669"/>
      <c r="G3" s="669"/>
      <c r="H3" s="669"/>
      <c r="I3" s="669"/>
      <c r="J3" s="669"/>
      <c r="K3" s="669"/>
      <c r="L3" s="669"/>
      <c r="M3" s="669"/>
      <c r="AC3" s="342" t="s">
        <v>120</v>
      </c>
      <c r="AE3" s="343"/>
    </row>
    <row r="4" spans="1:34" ht="22.15" customHeight="1">
      <c r="A4" s="652" t="s">
        <v>121</v>
      </c>
      <c r="B4" s="652"/>
      <c r="C4" s="652"/>
      <c r="D4" s="652"/>
      <c r="E4" s="652"/>
      <c r="F4" s="652"/>
      <c r="G4" s="652"/>
      <c r="H4" s="652"/>
      <c r="I4" s="652"/>
      <c r="J4" s="652"/>
      <c r="K4" s="652"/>
      <c r="L4" s="652"/>
      <c r="M4" s="652"/>
      <c r="AC4" s="342" t="s">
        <v>122</v>
      </c>
      <c r="AE4" s="343"/>
    </row>
    <row r="5" spans="1:34" ht="18" customHeight="1">
      <c r="AC5" s="342" t="s">
        <v>123</v>
      </c>
      <c r="AE5" s="343"/>
    </row>
    <row r="6" spans="1:34" ht="18" customHeight="1">
      <c r="A6" s="518" t="s">
        <v>83</v>
      </c>
      <c r="B6" s="212"/>
      <c r="C6" s="507"/>
      <c r="D6" s="328"/>
      <c r="E6" s="328"/>
      <c r="F6" s="328"/>
      <c r="G6" s="208"/>
      <c r="H6" s="208"/>
      <c r="I6" s="208"/>
      <c r="J6" s="208"/>
      <c r="K6" s="105" t="s">
        <v>84</v>
      </c>
      <c r="L6" s="335"/>
      <c r="M6" s="336"/>
      <c r="AC6" s="342" t="s">
        <v>124</v>
      </c>
      <c r="AE6" s="343"/>
    </row>
    <row r="7" spans="1:34" ht="18" customHeight="1">
      <c r="A7" s="518" t="e">
        <f>"Bidder as "&amp;'[1]Names of Bidder'!D6</f>
        <v>#REF!</v>
      </c>
      <c r="B7" s="214"/>
      <c r="C7" s="508"/>
      <c r="D7" s="329"/>
      <c r="E7" s="329"/>
      <c r="F7" s="329"/>
      <c r="K7" s="156" t="s">
        <v>515</v>
      </c>
      <c r="L7" s="337"/>
      <c r="M7" s="338"/>
      <c r="N7" s="158"/>
      <c r="O7" s="158"/>
      <c r="P7" s="158"/>
      <c r="Q7" s="158"/>
      <c r="R7" s="158"/>
      <c r="S7" s="158"/>
      <c r="T7" s="158"/>
      <c r="U7" s="158"/>
      <c r="V7" s="158"/>
      <c r="W7" s="158"/>
      <c r="X7" s="158"/>
      <c r="Y7" s="158"/>
      <c r="AC7" s="342" t="s">
        <v>125</v>
      </c>
      <c r="AE7" s="343"/>
    </row>
    <row r="8" spans="1:34" ht="20.25">
      <c r="A8" s="519" t="s">
        <v>126</v>
      </c>
      <c r="B8" s="212"/>
      <c r="C8" s="50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ht="20.25">
      <c r="A9" s="519" t="s">
        <v>129</v>
      </c>
      <c r="B9" s="212"/>
      <c r="C9" s="50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20"/>
      <c r="B10" s="208"/>
      <c r="C10" s="50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20"/>
      <c r="B11" s="208"/>
      <c r="C11" s="50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20"/>
      <c r="B12" s="208"/>
      <c r="C12" s="510"/>
      <c r="D12" s="331"/>
      <c r="E12" s="331"/>
      <c r="F12" s="331"/>
      <c r="G12" s="328"/>
      <c r="H12" s="328"/>
      <c r="I12" s="328"/>
      <c r="J12" s="328"/>
      <c r="K12" s="208"/>
      <c r="L12" s="339"/>
      <c r="M12" s="336"/>
    </row>
    <row r="13" spans="1:34" ht="18" customHeight="1">
      <c r="A13" s="521"/>
      <c r="B13" s="332"/>
      <c r="C13" s="511"/>
      <c r="D13" s="333"/>
      <c r="E13" s="333"/>
      <c r="F13" s="333"/>
      <c r="G13" s="332"/>
      <c r="H13" s="332"/>
      <c r="I13" s="332"/>
      <c r="J13" s="332"/>
      <c r="K13" s="332"/>
      <c r="L13" s="340"/>
      <c r="M13" s="341"/>
    </row>
    <row r="14" spans="1:34" ht="41.45" customHeight="1">
      <c r="A14" s="662" t="s">
        <v>561</v>
      </c>
      <c r="B14" s="662"/>
      <c r="C14" s="662"/>
      <c r="D14" s="662"/>
      <c r="E14" s="662"/>
      <c r="F14" s="662"/>
      <c r="G14" s="212"/>
      <c r="H14" s="212"/>
      <c r="I14" s="663" t="s">
        <v>134</v>
      </c>
      <c r="J14" s="663"/>
      <c r="K14" s="663"/>
      <c r="L14" s="663"/>
      <c r="M14" s="663"/>
    </row>
    <row r="15" spans="1:34" s="128" customFormat="1" ht="129" customHeight="1">
      <c r="A15" s="512" t="s">
        <v>94</v>
      </c>
      <c r="B15" s="130" t="s">
        <v>490</v>
      </c>
      <c r="C15" s="512" t="s">
        <v>1144</v>
      </c>
      <c r="D15" s="536" t="s">
        <v>95</v>
      </c>
      <c r="E15" s="132" t="s">
        <v>97</v>
      </c>
      <c r="F15" s="132" t="s">
        <v>98</v>
      </c>
      <c r="G15" s="500" t="s">
        <v>604</v>
      </c>
      <c r="H15" s="500" t="s">
        <v>605</v>
      </c>
      <c r="I15" s="500" t="s">
        <v>135</v>
      </c>
      <c r="J15" s="500" t="s">
        <v>491</v>
      </c>
      <c r="K15" s="501" t="s">
        <v>514</v>
      </c>
      <c r="L15" s="502" t="s">
        <v>136</v>
      </c>
      <c r="M15" s="503" t="s">
        <v>513</v>
      </c>
      <c r="AC15" s="504"/>
      <c r="AD15" s="368" t="s">
        <v>492</v>
      </c>
      <c r="AE15" s="368" t="s">
        <v>493</v>
      </c>
      <c r="AF15" s="504"/>
      <c r="AG15" s="504"/>
      <c r="AH15" s="504"/>
    </row>
    <row r="16" spans="1:34" ht="22.5">
      <c r="A16" s="522">
        <v>1</v>
      </c>
      <c r="B16" s="482"/>
      <c r="C16" s="522"/>
      <c r="D16" s="537">
        <v>3</v>
      </c>
      <c r="E16" s="482">
        <v>4</v>
      </c>
      <c r="F16" s="482">
        <v>5</v>
      </c>
      <c r="G16" s="482">
        <v>6</v>
      </c>
      <c r="H16" s="482">
        <v>7</v>
      </c>
      <c r="I16" s="482">
        <v>8</v>
      </c>
      <c r="J16" s="482">
        <v>9</v>
      </c>
      <c r="K16" s="482">
        <v>10</v>
      </c>
      <c r="L16" s="483">
        <v>11</v>
      </c>
      <c r="M16" s="484">
        <v>12</v>
      </c>
      <c r="AD16" s="485">
        <v>5</v>
      </c>
      <c r="AE16" s="485" t="s">
        <v>137</v>
      </c>
    </row>
    <row r="17" spans="1:34" s="550" customFormat="1">
      <c r="A17" s="588" t="s">
        <v>1222</v>
      </c>
      <c r="B17" s="589"/>
      <c r="C17" s="590"/>
      <c r="D17" s="598" t="s">
        <v>958</v>
      </c>
      <c r="E17" s="526"/>
      <c r="F17" s="548"/>
      <c r="G17" s="526"/>
      <c r="H17" s="526"/>
      <c r="I17" s="526"/>
      <c r="J17" s="526"/>
      <c r="K17" s="526"/>
      <c r="L17" s="526"/>
      <c r="M17" s="526"/>
      <c r="N17" s="528"/>
      <c r="O17" s="528"/>
      <c r="P17" s="528"/>
      <c r="Q17" s="528"/>
      <c r="R17" s="528"/>
      <c r="S17" s="528"/>
      <c r="T17" s="528"/>
      <c r="U17" s="528"/>
      <c r="V17" s="528"/>
      <c r="W17" s="528"/>
      <c r="X17" s="528"/>
      <c r="Y17" s="528"/>
      <c r="AA17" s="551"/>
      <c r="AB17" s="551"/>
      <c r="AC17" s="551"/>
      <c r="AD17" s="551"/>
      <c r="AE17" s="551"/>
      <c r="AF17" s="551"/>
      <c r="AG17" s="551"/>
      <c r="AH17" s="552"/>
    </row>
    <row r="18" spans="1:34" s="550" customFormat="1" ht="84">
      <c r="A18" s="523">
        <v>1</v>
      </c>
      <c r="B18" s="549"/>
      <c r="C18" s="516">
        <v>1.1000000000000001</v>
      </c>
      <c r="D18" s="553" t="s">
        <v>959</v>
      </c>
      <c r="E18" s="526"/>
      <c r="F18" s="548"/>
      <c r="G18" s="526"/>
      <c r="H18" s="526"/>
      <c r="I18" s="526"/>
      <c r="J18" s="526"/>
      <c r="K18" s="526"/>
      <c r="L18" s="526"/>
      <c r="M18" s="526"/>
      <c r="N18" s="528"/>
      <c r="O18" s="528"/>
      <c r="P18" s="528"/>
      <c r="Q18" s="528"/>
      <c r="R18" s="528"/>
      <c r="S18" s="528"/>
      <c r="T18" s="528"/>
      <c r="U18" s="528"/>
      <c r="V18" s="528"/>
      <c r="W18" s="528"/>
      <c r="X18" s="528"/>
      <c r="Y18" s="528"/>
      <c r="AA18" s="551"/>
      <c r="AB18" s="551"/>
      <c r="AC18" s="551"/>
      <c r="AD18" s="551"/>
      <c r="AE18" s="551"/>
      <c r="AF18" s="551"/>
      <c r="AG18" s="551"/>
      <c r="AH18" s="552"/>
    </row>
    <row r="19" spans="1:34" s="550" customFormat="1">
      <c r="A19" s="523">
        <v>1.1000000000000001</v>
      </c>
      <c r="B19" s="549"/>
      <c r="C19" s="516" t="s">
        <v>1145</v>
      </c>
      <c r="D19" s="553" t="s">
        <v>960</v>
      </c>
      <c r="E19" s="513" t="s">
        <v>508</v>
      </c>
      <c r="F19" s="547">
        <v>526</v>
      </c>
      <c r="G19" s="513">
        <v>995461</v>
      </c>
      <c r="H19" s="532" t="s">
        <v>138</v>
      </c>
      <c r="I19" s="527">
        <v>18</v>
      </c>
      <c r="J19" s="532" t="s">
        <v>138</v>
      </c>
      <c r="K19" s="533"/>
      <c r="L19" s="534">
        <f>IF(OR(J19="",J19="Confirmed"),I19*M19%,J19*M19%)</f>
        <v>1.8000000000000002E-3</v>
      </c>
      <c r="M19" s="535" t="str">
        <f>IF(K19=0,"0.01",K19*F19)</f>
        <v>0.01</v>
      </c>
      <c r="N19" s="528"/>
      <c r="O19" s="528"/>
      <c r="P19" s="528"/>
      <c r="Q19" s="528"/>
      <c r="R19" s="528"/>
      <c r="S19" s="528"/>
      <c r="T19" s="528"/>
      <c r="U19" s="528"/>
      <c r="V19" s="528"/>
      <c r="W19" s="528"/>
      <c r="X19" s="528"/>
      <c r="Y19" s="528"/>
      <c r="AA19" s="551"/>
      <c r="AB19" s="551"/>
      <c r="AC19" s="551"/>
      <c r="AD19" s="551"/>
      <c r="AE19" s="551"/>
      <c r="AF19" s="551"/>
      <c r="AG19" s="551"/>
      <c r="AH19" s="552"/>
    </row>
    <row r="20" spans="1:34" s="550" customFormat="1" ht="84">
      <c r="A20" s="523">
        <v>2</v>
      </c>
      <c r="B20" s="549"/>
      <c r="C20" s="516">
        <v>1.55</v>
      </c>
      <c r="D20" s="553" t="s">
        <v>961</v>
      </c>
      <c r="E20" s="526"/>
      <c r="F20" s="548"/>
      <c r="G20" s="526"/>
      <c r="H20" s="526"/>
      <c r="I20" s="526"/>
      <c r="J20" s="526"/>
      <c r="K20" s="526"/>
      <c r="L20" s="526"/>
      <c r="M20" s="526"/>
      <c r="N20" s="528"/>
      <c r="O20" s="528"/>
      <c r="P20" s="528"/>
      <c r="Q20" s="528"/>
      <c r="R20" s="528"/>
      <c r="S20" s="528"/>
      <c r="T20" s="528"/>
      <c r="U20" s="528"/>
      <c r="V20" s="528"/>
      <c r="W20" s="528"/>
      <c r="X20" s="528"/>
      <c r="Y20" s="528"/>
      <c r="AA20" s="551"/>
      <c r="AB20" s="551"/>
      <c r="AC20" s="551"/>
      <c r="AD20" s="551"/>
      <c r="AE20" s="551"/>
      <c r="AF20" s="551"/>
      <c r="AG20" s="551"/>
      <c r="AH20" s="552"/>
    </row>
    <row r="21" spans="1:34" s="550" customFormat="1">
      <c r="A21" s="523">
        <v>2.1</v>
      </c>
      <c r="B21" s="549"/>
      <c r="C21" s="516" t="s">
        <v>1146</v>
      </c>
      <c r="D21" s="553" t="s">
        <v>960</v>
      </c>
      <c r="E21" s="513" t="s">
        <v>508</v>
      </c>
      <c r="F21" s="547">
        <v>156</v>
      </c>
      <c r="G21" s="513">
        <v>995461</v>
      </c>
      <c r="H21" s="532" t="s">
        <v>138</v>
      </c>
      <c r="I21" s="527">
        <v>18</v>
      </c>
      <c r="J21" s="532" t="s">
        <v>138</v>
      </c>
      <c r="K21" s="533"/>
      <c r="L21" s="534">
        <f t="shared" ref="L21:L82" si="0">IF(OR(J21="",J21="Confirmed"),I21*M21%,J21*M21%)</f>
        <v>1.8000000000000002E-3</v>
      </c>
      <c r="M21" s="535" t="str">
        <f t="shared" ref="M21:M82" si="1">IF(K21=0,"0.01",K21*F21)</f>
        <v>0.01</v>
      </c>
      <c r="N21" s="528"/>
      <c r="O21" s="528"/>
      <c r="P21" s="528"/>
      <c r="Q21" s="528"/>
      <c r="R21" s="528"/>
      <c r="S21" s="528"/>
      <c r="T21" s="528"/>
      <c r="U21" s="528"/>
      <c r="V21" s="528"/>
      <c r="W21" s="528"/>
      <c r="X21" s="528"/>
      <c r="Y21" s="528"/>
      <c r="AA21" s="551"/>
      <c r="AB21" s="551"/>
      <c r="AC21" s="551"/>
      <c r="AD21" s="551"/>
      <c r="AE21" s="551"/>
      <c r="AF21" s="551"/>
      <c r="AG21" s="551"/>
      <c r="AH21" s="552"/>
    </row>
    <row r="22" spans="1:34" s="550" customFormat="1" ht="84">
      <c r="A22" s="523">
        <v>3</v>
      </c>
      <c r="B22" s="549"/>
      <c r="C22" s="516">
        <v>1.1100000000000001</v>
      </c>
      <c r="D22" s="553" t="s">
        <v>962</v>
      </c>
      <c r="E22" s="513" t="s">
        <v>508</v>
      </c>
      <c r="F22" s="547">
        <v>32</v>
      </c>
      <c r="G22" s="513">
        <v>995461</v>
      </c>
      <c r="H22" s="532" t="s">
        <v>138</v>
      </c>
      <c r="I22" s="527">
        <v>18</v>
      </c>
      <c r="J22" s="532" t="s">
        <v>138</v>
      </c>
      <c r="K22" s="533"/>
      <c r="L22" s="534">
        <f t="shared" si="0"/>
        <v>1.8000000000000002E-3</v>
      </c>
      <c r="M22" s="535" t="str">
        <f t="shared" si="1"/>
        <v>0.01</v>
      </c>
      <c r="N22" s="528"/>
      <c r="O22" s="528"/>
      <c r="P22" s="528"/>
      <c r="Q22" s="528"/>
      <c r="R22" s="528"/>
      <c r="S22" s="528"/>
      <c r="T22" s="528"/>
      <c r="U22" s="528"/>
      <c r="V22" s="528"/>
      <c r="W22" s="528"/>
      <c r="X22" s="528"/>
      <c r="Y22" s="528"/>
      <c r="AA22" s="551"/>
      <c r="AB22" s="551"/>
      <c r="AC22" s="551"/>
      <c r="AD22" s="551"/>
      <c r="AE22" s="551"/>
      <c r="AF22" s="551"/>
      <c r="AG22" s="551"/>
      <c r="AH22" s="552"/>
    </row>
    <row r="23" spans="1:34" s="550" customFormat="1" ht="63">
      <c r="A23" s="523">
        <v>4</v>
      </c>
      <c r="B23" s="549"/>
      <c r="C23" s="516">
        <v>1.1200000000000001</v>
      </c>
      <c r="D23" s="553" t="s">
        <v>963</v>
      </c>
      <c r="E23" s="513" t="s">
        <v>1223</v>
      </c>
      <c r="F23" s="547">
        <v>1650</v>
      </c>
      <c r="G23" s="513">
        <v>995461</v>
      </c>
      <c r="H23" s="532" t="s">
        <v>138</v>
      </c>
      <c r="I23" s="527">
        <v>18</v>
      </c>
      <c r="J23" s="532" t="s">
        <v>138</v>
      </c>
      <c r="K23" s="533"/>
      <c r="L23" s="534">
        <f t="shared" si="0"/>
        <v>1.8000000000000002E-3</v>
      </c>
      <c r="M23" s="535" t="str">
        <f t="shared" si="1"/>
        <v>0.01</v>
      </c>
      <c r="N23" s="528"/>
      <c r="O23" s="528"/>
      <c r="P23" s="528"/>
      <c r="Q23" s="528"/>
      <c r="R23" s="528"/>
      <c r="S23" s="528"/>
      <c r="T23" s="528"/>
      <c r="U23" s="528"/>
      <c r="V23" s="528"/>
      <c r="W23" s="528"/>
      <c r="X23" s="528"/>
      <c r="Y23" s="528"/>
      <c r="AA23" s="551"/>
      <c r="AB23" s="551"/>
      <c r="AC23" s="551"/>
      <c r="AD23" s="551"/>
      <c r="AE23" s="551"/>
      <c r="AF23" s="551"/>
      <c r="AG23" s="551"/>
      <c r="AH23" s="552"/>
    </row>
    <row r="24" spans="1:34" s="550" customFormat="1" ht="63">
      <c r="A24" s="523">
        <v>5</v>
      </c>
      <c r="B24" s="549"/>
      <c r="C24" s="516">
        <v>1.1299999999999999</v>
      </c>
      <c r="D24" s="553" t="s">
        <v>964</v>
      </c>
      <c r="E24" s="513" t="s">
        <v>510</v>
      </c>
      <c r="F24" s="547">
        <v>550</v>
      </c>
      <c r="G24" s="513">
        <v>995461</v>
      </c>
      <c r="H24" s="532" t="s">
        <v>138</v>
      </c>
      <c r="I24" s="527">
        <v>18</v>
      </c>
      <c r="J24" s="532" t="s">
        <v>138</v>
      </c>
      <c r="K24" s="533"/>
      <c r="L24" s="534">
        <f t="shared" si="0"/>
        <v>1.8000000000000002E-3</v>
      </c>
      <c r="M24" s="535" t="str">
        <f t="shared" si="1"/>
        <v>0.01</v>
      </c>
      <c r="N24" s="528"/>
      <c r="O24" s="528"/>
      <c r="P24" s="528"/>
      <c r="Q24" s="528"/>
      <c r="R24" s="528"/>
      <c r="S24" s="528"/>
      <c r="T24" s="528"/>
      <c r="U24" s="528"/>
      <c r="V24" s="528"/>
      <c r="W24" s="528"/>
      <c r="X24" s="528"/>
      <c r="Y24" s="528"/>
      <c r="AA24" s="551"/>
      <c r="AB24" s="551"/>
      <c r="AC24" s="551"/>
      <c r="AD24" s="551"/>
      <c r="AE24" s="551"/>
      <c r="AF24" s="551"/>
      <c r="AG24" s="551"/>
      <c r="AH24" s="552"/>
    </row>
    <row r="25" spans="1:34" s="550" customFormat="1" ht="63">
      <c r="A25" s="523">
        <v>6</v>
      </c>
      <c r="B25" s="549"/>
      <c r="C25" s="516">
        <v>1.1399999999999999</v>
      </c>
      <c r="D25" s="553" t="s">
        <v>965</v>
      </c>
      <c r="E25" s="526"/>
      <c r="F25" s="548"/>
      <c r="G25" s="526"/>
      <c r="H25" s="526"/>
      <c r="I25" s="526"/>
      <c r="J25" s="526"/>
      <c r="K25" s="526"/>
      <c r="L25" s="526"/>
      <c r="M25" s="526"/>
      <c r="N25" s="528"/>
      <c r="O25" s="528"/>
      <c r="P25" s="528"/>
      <c r="Q25" s="528"/>
      <c r="R25" s="528"/>
      <c r="S25" s="528"/>
      <c r="T25" s="528"/>
      <c r="U25" s="528"/>
      <c r="V25" s="528"/>
      <c r="W25" s="528"/>
      <c r="X25" s="528"/>
      <c r="Y25" s="528"/>
      <c r="AA25" s="551"/>
      <c r="AB25" s="551"/>
      <c r="AC25" s="551"/>
      <c r="AD25" s="551"/>
      <c r="AE25" s="551"/>
      <c r="AF25" s="551"/>
      <c r="AG25" s="551"/>
      <c r="AH25" s="552"/>
    </row>
    <row r="26" spans="1:34" s="550" customFormat="1">
      <c r="A26" s="523"/>
      <c r="B26" s="549"/>
      <c r="C26" s="516"/>
      <c r="D26" s="553" t="s">
        <v>966</v>
      </c>
      <c r="E26" s="526"/>
      <c r="F26" s="548"/>
      <c r="G26" s="526"/>
      <c r="H26" s="526"/>
      <c r="I26" s="526"/>
      <c r="J26" s="526"/>
      <c r="K26" s="526"/>
      <c r="L26" s="526"/>
      <c r="M26" s="526"/>
      <c r="N26" s="528"/>
      <c r="O26" s="528"/>
      <c r="P26" s="528"/>
      <c r="Q26" s="528"/>
      <c r="R26" s="528"/>
      <c r="S26" s="528"/>
      <c r="T26" s="528"/>
      <c r="U26" s="528"/>
      <c r="V26" s="528"/>
      <c r="W26" s="528"/>
      <c r="X26" s="528"/>
      <c r="Y26" s="528"/>
      <c r="AA26" s="551"/>
      <c r="AB26" s="551"/>
      <c r="AC26" s="551"/>
      <c r="AD26" s="551"/>
      <c r="AE26" s="551"/>
      <c r="AF26" s="551"/>
      <c r="AG26" s="551"/>
      <c r="AH26" s="552"/>
    </row>
    <row r="27" spans="1:34" s="550" customFormat="1">
      <c r="A27" s="523">
        <v>6.1</v>
      </c>
      <c r="B27" s="549"/>
      <c r="C27" s="516" t="s">
        <v>1147</v>
      </c>
      <c r="D27" s="553" t="s">
        <v>967</v>
      </c>
      <c r="E27" s="513" t="s">
        <v>1223</v>
      </c>
      <c r="F27" s="547">
        <v>3123.75</v>
      </c>
      <c r="G27" s="513">
        <v>995461</v>
      </c>
      <c r="H27" s="532" t="s">
        <v>138</v>
      </c>
      <c r="I27" s="527">
        <v>18</v>
      </c>
      <c r="J27" s="532" t="s">
        <v>138</v>
      </c>
      <c r="K27" s="533"/>
      <c r="L27" s="534">
        <f t="shared" si="0"/>
        <v>1.8000000000000002E-3</v>
      </c>
      <c r="M27" s="535" t="str">
        <f t="shared" si="1"/>
        <v>0.01</v>
      </c>
      <c r="N27" s="528"/>
      <c r="O27" s="528"/>
      <c r="P27" s="528"/>
      <c r="Q27" s="528"/>
      <c r="R27" s="528"/>
      <c r="S27" s="528"/>
      <c r="T27" s="528"/>
      <c r="U27" s="528"/>
      <c r="V27" s="528"/>
      <c r="W27" s="528"/>
      <c r="X27" s="528"/>
      <c r="Y27" s="528"/>
      <c r="AA27" s="551"/>
      <c r="AB27" s="551"/>
      <c r="AC27" s="551"/>
      <c r="AD27" s="551"/>
      <c r="AE27" s="551"/>
      <c r="AF27" s="551"/>
      <c r="AG27" s="551"/>
      <c r="AH27" s="552"/>
    </row>
    <row r="28" spans="1:34" s="550" customFormat="1">
      <c r="A28" s="523">
        <v>6.1999999999999993</v>
      </c>
      <c r="B28" s="549"/>
      <c r="C28" s="516" t="s">
        <v>1148</v>
      </c>
      <c r="D28" s="553" t="s">
        <v>968</v>
      </c>
      <c r="E28" s="513" t="s">
        <v>1223</v>
      </c>
      <c r="F28" s="547">
        <v>1245</v>
      </c>
      <c r="G28" s="513">
        <v>995461</v>
      </c>
      <c r="H28" s="532" t="s">
        <v>138</v>
      </c>
      <c r="I28" s="527">
        <v>18</v>
      </c>
      <c r="J28" s="532" t="s">
        <v>138</v>
      </c>
      <c r="K28" s="533"/>
      <c r="L28" s="534">
        <f t="shared" si="0"/>
        <v>1.8000000000000002E-3</v>
      </c>
      <c r="M28" s="535" t="str">
        <f t="shared" si="1"/>
        <v>0.01</v>
      </c>
      <c r="N28" s="528"/>
      <c r="O28" s="528"/>
      <c r="P28" s="528"/>
      <c r="Q28" s="528"/>
      <c r="R28" s="528"/>
      <c r="S28" s="528"/>
      <c r="T28" s="528"/>
      <c r="U28" s="528"/>
      <c r="V28" s="528"/>
      <c r="W28" s="528"/>
      <c r="X28" s="528"/>
      <c r="Y28" s="528"/>
      <c r="AA28" s="551"/>
      <c r="AB28" s="551"/>
      <c r="AC28" s="551"/>
      <c r="AD28" s="551"/>
      <c r="AE28" s="551"/>
      <c r="AF28" s="551"/>
      <c r="AG28" s="551"/>
      <c r="AH28" s="552"/>
    </row>
    <row r="29" spans="1:34" s="550" customFormat="1">
      <c r="A29" s="523">
        <v>6.2999999999999989</v>
      </c>
      <c r="B29" s="549"/>
      <c r="C29" s="516" t="s">
        <v>1149</v>
      </c>
      <c r="D29" s="553" t="s">
        <v>969</v>
      </c>
      <c r="E29" s="513" t="s">
        <v>1223</v>
      </c>
      <c r="F29" s="547">
        <v>415</v>
      </c>
      <c r="G29" s="513">
        <v>995461</v>
      </c>
      <c r="H29" s="532" t="s">
        <v>138</v>
      </c>
      <c r="I29" s="527">
        <v>18</v>
      </c>
      <c r="J29" s="532" t="s">
        <v>138</v>
      </c>
      <c r="K29" s="533"/>
      <c r="L29" s="534">
        <f t="shared" si="0"/>
        <v>1.8000000000000002E-3</v>
      </c>
      <c r="M29" s="535" t="str">
        <f t="shared" si="1"/>
        <v>0.01</v>
      </c>
      <c r="N29" s="528"/>
      <c r="O29" s="528"/>
      <c r="P29" s="528"/>
      <c r="Q29" s="528"/>
      <c r="R29" s="528"/>
      <c r="S29" s="528"/>
      <c r="T29" s="528"/>
      <c r="U29" s="528"/>
      <c r="V29" s="528"/>
      <c r="W29" s="528"/>
      <c r="X29" s="528"/>
      <c r="Y29" s="528"/>
      <c r="AA29" s="551"/>
      <c r="AB29" s="551"/>
      <c r="AC29" s="551"/>
      <c r="AD29" s="551"/>
      <c r="AE29" s="551"/>
      <c r="AF29" s="551"/>
      <c r="AG29" s="551"/>
      <c r="AH29" s="552"/>
    </row>
    <row r="30" spans="1:34" s="550" customFormat="1">
      <c r="A30" s="523">
        <v>6.3999999999999986</v>
      </c>
      <c r="B30" s="549"/>
      <c r="C30" s="516" t="s">
        <v>1150</v>
      </c>
      <c r="D30" s="553" t="s">
        <v>970</v>
      </c>
      <c r="E30" s="513" t="s">
        <v>1223</v>
      </c>
      <c r="F30" s="547">
        <v>30</v>
      </c>
      <c r="G30" s="513">
        <v>995461</v>
      </c>
      <c r="H30" s="532" t="s">
        <v>138</v>
      </c>
      <c r="I30" s="527">
        <v>18</v>
      </c>
      <c r="J30" s="532" t="s">
        <v>138</v>
      </c>
      <c r="K30" s="533"/>
      <c r="L30" s="534">
        <f t="shared" si="0"/>
        <v>1.8000000000000002E-3</v>
      </c>
      <c r="M30" s="535" t="str">
        <f t="shared" si="1"/>
        <v>0.01</v>
      </c>
      <c r="N30" s="528"/>
      <c r="O30" s="528"/>
      <c r="P30" s="528"/>
      <c r="Q30" s="528"/>
      <c r="R30" s="528"/>
      <c r="S30" s="528"/>
      <c r="T30" s="528"/>
      <c r="U30" s="528"/>
      <c r="V30" s="528"/>
      <c r="W30" s="528"/>
      <c r="X30" s="528"/>
      <c r="Y30" s="528"/>
      <c r="AA30" s="551"/>
      <c r="AB30" s="551"/>
      <c r="AC30" s="551"/>
      <c r="AD30" s="551"/>
      <c r="AE30" s="551"/>
      <c r="AF30" s="551"/>
      <c r="AG30" s="551"/>
      <c r="AH30" s="552"/>
    </row>
    <row r="31" spans="1:34" s="550" customFormat="1">
      <c r="A31" s="523">
        <v>6.4999999999999982</v>
      </c>
      <c r="B31" s="549"/>
      <c r="C31" s="516" t="s">
        <v>1151</v>
      </c>
      <c r="D31" s="553" t="s">
        <v>971</v>
      </c>
      <c r="E31" s="513" t="s">
        <v>1223</v>
      </c>
      <c r="F31" s="547">
        <v>95</v>
      </c>
      <c r="G31" s="513">
        <v>995461</v>
      </c>
      <c r="H31" s="532" t="s">
        <v>138</v>
      </c>
      <c r="I31" s="527">
        <v>18</v>
      </c>
      <c r="J31" s="532" t="s">
        <v>138</v>
      </c>
      <c r="K31" s="533"/>
      <c r="L31" s="534">
        <f t="shared" si="0"/>
        <v>1.8000000000000002E-3</v>
      </c>
      <c r="M31" s="535" t="str">
        <f t="shared" si="1"/>
        <v>0.01</v>
      </c>
      <c r="N31" s="528"/>
      <c r="O31" s="528"/>
      <c r="P31" s="528"/>
      <c r="Q31" s="528"/>
      <c r="R31" s="528"/>
      <c r="S31" s="528"/>
      <c r="T31" s="528"/>
      <c r="U31" s="528"/>
      <c r="V31" s="528"/>
      <c r="W31" s="528"/>
      <c r="X31" s="528"/>
      <c r="Y31" s="528"/>
      <c r="AA31" s="551"/>
      <c r="AB31" s="551"/>
      <c r="AC31" s="551"/>
      <c r="AD31" s="551"/>
      <c r="AE31" s="551"/>
      <c r="AF31" s="551"/>
      <c r="AG31" s="551"/>
      <c r="AH31" s="552"/>
    </row>
    <row r="32" spans="1:34" s="550" customFormat="1">
      <c r="A32" s="523">
        <v>6.5999999999999979</v>
      </c>
      <c r="B32" s="549"/>
      <c r="C32" s="516" t="s">
        <v>1152</v>
      </c>
      <c r="D32" s="553" t="s">
        <v>972</v>
      </c>
      <c r="E32" s="513" t="s">
        <v>1223</v>
      </c>
      <c r="F32" s="547">
        <v>100</v>
      </c>
      <c r="G32" s="513">
        <v>995461</v>
      </c>
      <c r="H32" s="532" t="s">
        <v>138</v>
      </c>
      <c r="I32" s="527">
        <v>18</v>
      </c>
      <c r="J32" s="532" t="s">
        <v>138</v>
      </c>
      <c r="K32" s="533"/>
      <c r="L32" s="534">
        <f t="shared" si="0"/>
        <v>1.8000000000000002E-3</v>
      </c>
      <c r="M32" s="535" t="str">
        <f t="shared" si="1"/>
        <v>0.01</v>
      </c>
      <c r="N32" s="528"/>
      <c r="O32" s="528"/>
      <c r="P32" s="528"/>
      <c r="Q32" s="528"/>
      <c r="R32" s="528"/>
      <c r="S32" s="528"/>
      <c r="T32" s="528"/>
      <c r="U32" s="528"/>
      <c r="V32" s="528"/>
      <c r="W32" s="528"/>
      <c r="X32" s="528"/>
      <c r="Y32" s="528"/>
      <c r="AA32" s="551"/>
      <c r="AB32" s="551"/>
      <c r="AC32" s="551"/>
      <c r="AD32" s="551"/>
      <c r="AE32" s="551"/>
      <c r="AF32" s="551"/>
      <c r="AG32" s="551"/>
      <c r="AH32" s="552"/>
    </row>
    <row r="33" spans="1:34" s="550" customFormat="1">
      <c r="A33" s="523">
        <v>6.6999999999999975</v>
      </c>
      <c r="B33" s="549"/>
      <c r="C33" s="516" t="s">
        <v>1153</v>
      </c>
      <c r="D33" s="553" t="s">
        <v>973</v>
      </c>
      <c r="E33" s="513" t="s">
        <v>1223</v>
      </c>
      <c r="F33" s="547">
        <v>95</v>
      </c>
      <c r="G33" s="513">
        <v>995461</v>
      </c>
      <c r="H33" s="532" t="s">
        <v>138</v>
      </c>
      <c r="I33" s="527">
        <v>18</v>
      </c>
      <c r="J33" s="532" t="s">
        <v>138</v>
      </c>
      <c r="K33" s="533"/>
      <c r="L33" s="534">
        <f t="shared" si="0"/>
        <v>1.8000000000000002E-3</v>
      </c>
      <c r="M33" s="535" t="str">
        <f t="shared" si="1"/>
        <v>0.01</v>
      </c>
      <c r="N33" s="528"/>
      <c r="O33" s="528"/>
      <c r="P33" s="528"/>
      <c r="Q33" s="528"/>
      <c r="R33" s="528"/>
      <c r="S33" s="528"/>
      <c r="T33" s="528"/>
      <c r="U33" s="528"/>
      <c r="V33" s="528"/>
      <c r="W33" s="528"/>
      <c r="X33" s="528"/>
      <c r="Y33" s="528"/>
      <c r="AA33" s="551"/>
      <c r="AB33" s="551"/>
      <c r="AC33" s="551"/>
      <c r="AD33" s="551"/>
      <c r="AE33" s="551"/>
      <c r="AF33" s="551"/>
      <c r="AG33" s="551"/>
      <c r="AH33" s="552"/>
    </row>
    <row r="34" spans="1:34" s="550" customFormat="1">
      <c r="A34" s="523">
        <v>6.7999999999999972</v>
      </c>
      <c r="B34" s="549"/>
      <c r="C34" s="516" t="s">
        <v>1154</v>
      </c>
      <c r="D34" s="553" t="s">
        <v>974</v>
      </c>
      <c r="E34" s="513" t="s">
        <v>1223</v>
      </c>
      <c r="F34" s="547">
        <v>252</v>
      </c>
      <c r="G34" s="513">
        <v>995461</v>
      </c>
      <c r="H34" s="532" t="s">
        <v>138</v>
      </c>
      <c r="I34" s="527">
        <v>18</v>
      </c>
      <c r="J34" s="532" t="s">
        <v>138</v>
      </c>
      <c r="K34" s="533"/>
      <c r="L34" s="534">
        <f t="shared" si="0"/>
        <v>1.8000000000000002E-3</v>
      </c>
      <c r="M34" s="535" t="str">
        <f t="shared" si="1"/>
        <v>0.01</v>
      </c>
      <c r="N34" s="528"/>
      <c r="O34" s="528"/>
      <c r="P34" s="528"/>
      <c r="Q34" s="528"/>
      <c r="R34" s="528"/>
      <c r="S34" s="528"/>
      <c r="T34" s="528"/>
      <c r="U34" s="528"/>
      <c r="V34" s="528"/>
      <c r="W34" s="528"/>
      <c r="X34" s="528"/>
      <c r="Y34" s="528"/>
      <c r="AA34" s="551"/>
      <c r="AB34" s="551"/>
      <c r="AC34" s="551"/>
      <c r="AD34" s="551"/>
      <c r="AE34" s="551"/>
      <c r="AF34" s="551"/>
      <c r="AG34" s="551"/>
      <c r="AH34" s="552"/>
    </row>
    <row r="35" spans="1:34" s="550" customFormat="1">
      <c r="A35" s="523">
        <v>6.8999999999999968</v>
      </c>
      <c r="B35" s="549"/>
      <c r="C35" s="516" t="s">
        <v>1155</v>
      </c>
      <c r="D35" s="553" t="s">
        <v>975</v>
      </c>
      <c r="E35" s="513" t="s">
        <v>1223</v>
      </c>
      <c r="F35" s="547">
        <v>150</v>
      </c>
      <c r="G35" s="513">
        <v>995461</v>
      </c>
      <c r="H35" s="532" t="s">
        <v>138</v>
      </c>
      <c r="I35" s="527">
        <v>18</v>
      </c>
      <c r="J35" s="532" t="s">
        <v>138</v>
      </c>
      <c r="K35" s="533"/>
      <c r="L35" s="534">
        <f t="shared" si="0"/>
        <v>1.8000000000000002E-3</v>
      </c>
      <c r="M35" s="535" t="str">
        <f t="shared" si="1"/>
        <v>0.01</v>
      </c>
      <c r="N35" s="528"/>
      <c r="O35" s="528"/>
      <c r="P35" s="528"/>
      <c r="Q35" s="528"/>
      <c r="R35" s="528"/>
      <c r="S35" s="528"/>
      <c r="T35" s="528"/>
      <c r="U35" s="528"/>
      <c r="V35" s="528"/>
      <c r="W35" s="528"/>
      <c r="X35" s="528"/>
      <c r="Y35" s="528"/>
      <c r="AA35" s="551"/>
      <c r="AB35" s="551"/>
      <c r="AC35" s="551"/>
      <c r="AD35" s="551"/>
      <c r="AE35" s="551"/>
      <c r="AF35" s="551"/>
      <c r="AG35" s="551"/>
      <c r="AH35" s="552"/>
    </row>
    <row r="36" spans="1:34" s="550" customFormat="1" ht="63">
      <c r="A36" s="523">
        <v>7</v>
      </c>
      <c r="B36" s="549"/>
      <c r="C36" s="516">
        <v>1.31</v>
      </c>
      <c r="D36" s="553" t="s">
        <v>976</v>
      </c>
      <c r="E36" s="513" t="s">
        <v>509</v>
      </c>
      <c r="F36" s="547">
        <v>100</v>
      </c>
      <c r="G36" s="513">
        <v>995461</v>
      </c>
      <c r="H36" s="532" t="s">
        <v>138</v>
      </c>
      <c r="I36" s="527">
        <v>18</v>
      </c>
      <c r="J36" s="532" t="s">
        <v>138</v>
      </c>
      <c r="K36" s="533"/>
      <c r="L36" s="534">
        <f t="shared" si="0"/>
        <v>1.8000000000000002E-3</v>
      </c>
      <c r="M36" s="535" t="str">
        <f t="shared" si="1"/>
        <v>0.01</v>
      </c>
      <c r="N36" s="528"/>
      <c r="O36" s="528"/>
      <c r="P36" s="528"/>
      <c r="Q36" s="528"/>
      <c r="R36" s="528"/>
      <c r="S36" s="528"/>
      <c r="T36" s="528"/>
      <c r="U36" s="528"/>
      <c r="V36" s="528"/>
      <c r="W36" s="528"/>
      <c r="X36" s="528"/>
      <c r="Y36" s="528"/>
      <c r="AA36" s="551"/>
      <c r="AB36" s="551"/>
      <c r="AC36" s="551"/>
      <c r="AD36" s="551"/>
      <c r="AE36" s="551"/>
      <c r="AF36" s="551"/>
      <c r="AG36" s="551"/>
      <c r="AH36" s="552"/>
    </row>
    <row r="37" spans="1:34" s="550" customFormat="1" ht="63">
      <c r="A37" s="523">
        <v>8</v>
      </c>
      <c r="B37" s="549"/>
      <c r="C37" s="516">
        <v>1.32</v>
      </c>
      <c r="D37" s="553" t="s">
        <v>977</v>
      </c>
      <c r="E37" s="513" t="s">
        <v>509</v>
      </c>
      <c r="F37" s="547">
        <v>110</v>
      </c>
      <c r="G37" s="513">
        <v>995461</v>
      </c>
      <c r="H37" s="532" t="s">
        <v>138</v>
      </c>
      <c r="I37" s="527">
        <v>18</v>
      </c>
      <c r="J37" s="532" t="s">
        <v>138</v>
      </c>
      <c r="K37" s="533"/>
      <c r="L37" s="534">
        <f t="shared" si="0"/>
        <v>1.8000000000000002E-3</v>
      </c>
      <c r="M37" s="535" t="str">
        <f t="shared" si="1"/>
        <v>0.01</v>
      </c>
      <c r="N37" s="528"/>
      <c r="O37" s="528"/>
      <c r="P37" s="528"/>
      <c r="Q37" s="528"/>
      <c r="R37" s="528"/>
      <c r="S37" s="528"/>
      <c r="T37" s="528"/>
      <c r="U37" s="528"/>
      <c r="V37" s="528"/>
      <c r="W37" s="528"/>
      <c r="X37" s="528"/>
      <c r="Y37" s="528"/>
      <c r="AA37" s="551"/>
      <c r="AB37" s="551"/>
      <c r="AC37" s="551"/>
      <c r="AD37" s="551"/>
      <c r="AE37" s="551"/>
      <c r="AF37" s="551"/>
      <c r="AG37" s="551"/>
      <c r="AH37" s="552"/>
    </row>
    <row r="38" spans="1:34" s="550" customFormat="1" ht="84">
      <c r="A38" s="523">
        <v>9</v>
      </c>
      <c r="B38" s="549"/>
      <c r="C38" s="516">
        <v>1.56</v>
      </c>
      <c r="D38" s="553" t="s">
        <v>978</v>
      </c>
      <c r="E38" s="513" t="s">
        <v>509</v>
      </c>
      <c r="F38" s="547">
        <v>66</v>
      </c>
      <c r="G38" s="513">
        <v>995461</v>
      </c>
      <c r="H38" s="532" t="s">
        <v>138</v>
      </c>
      <c r="I38" s="527">
        <v>18</v>
      </c>
      <c r="J38" s="532" t="s">
        <v>138</v>
      </c>
      <c r="K38" s="533"/>
      <c r="L38" s="534">
        <f t="shared" si="0"/>
        <v>1.8000000000000002E-3</v>
      </c>
      <c r="M38" s="535" t="str">
        <f t="shared" si="1"/>
        <v>0.01</v>
      </c>
      <c r="N38" s="528"/>
      <c r="O38" s="528"/>
      <c r="P38" s="528"/>
      <c r="Q38" s="528"/>
      <c r="R38" s="528"/>
      <c r="S38" s="528"/>
      <c r="T38" s="528"/>
      <c r="U38" s="528"/>
      <c r="V38" s="528"/>
      <c r="W38" s="528"/>
      <c r="X38" s="528"/>
      <c r="Y38" s="528"/>
      <c r="AA38" s="551"/>
      <c r="AB38" s="551"/>
      <c r="AC38" s="551"/>
      <c r="AD38" s="551"/>
      <c r="AE38" s="551"/>
      <c r="AF38" s="551"/>
      <c r="AG38" s="551"/>
      <c r="AH38" s="552"/>
    </row>
    <row r="39" spans="1:34" s="550" customFormat="1" ht="63">
      <c r="A39" s="523">
        <v>10</v>
      </c>
      <c r="B39" s="549"/>
      <c r="C39" s="516">
        <v>1.57</v>
      </c>
      <c r="D39" s="553" t="s">
        <v>979</v>
      </c>
      <c r="E39" s="513" t="s">
        <v>509</v>
      </c>
      <c r="F39" s="547">
        <v>6</v>
      </c>
      <c r="G39" s="513">
        <v>995461</v>
      </c>
      <c r="H39" s="532" t="s">
        <v>138</v>
      </c>
      <c r="I39" s="527">
        <v>18</v>
      </c>
      <c r="J39" s="532" t="s">
        <v>138</v>
      </c>
      <c r="K39" s="533"/>
      <c r="L39" s="534">
        <f t="shared" si="0"/>
        <v>1.8000000000000002E-3</v>
      </c>
      <c r="M39" s="535" t="str">
        <f t="shared" si="1"/>
        <v>0.01</v>
      </c>
      <c r="N39" s="528"/>
      <c r="O39" s="528"/>
      <c r="P39" s="528"/>
      <c r="Q39" s="528"/>
      <c r="R39" s="528"/>
      <c r="S39" s="528"/>
      <c r="T39" s="528"/>
      <c r="U39" s="528"/>
      <c r="V39" s="528"/>
      <c r="W39" s="528"/>
      <c r="X39" s="528"/>
      <c r="Y39" s="528"/>
      <c r="AA39" s="551"/>
      <c r="AB39" s="551"/>
      <c r="AC39" s="551"/>
      <c r="AD39" s="551"/>
      <c r="AE39" s="551"/>
      <c r="AF39" s="551"/>
      <c r="AG39" s="551"/>
      <c r="AH39" s="552"/>
    </row>
    <row r="40" spans="1:34" s="550" customFormat="1" ht="42">
      <c r="A40" s="523">
        <v>11</v>
      </c>
      <c r="B40" s="549"/>
      <c r="C40" s="516">
        <v>1.24</v>
      </c>
      <c r="D40" s="553" t="s">
        <v>980</v>
      </c>
      <c r="E40" s="526"/>
      <c r="F40" s="548"/>
      <c r="G40" s="526"/>
      <c r="H40" s="526"/>
      <c r="I40" s="526"/>
      <c r="J40" s="526"/>
      <c r="K40" s="526"/>
      <c r="L40" s="526"/>
      <c r="M40" s="526"/>
      <c r="N40" s="528"/>
      <c r="O40" s="528"/>
      <c r="P40" s="528"/>
      <c r="Q40" s="528"/>
      <c r="R40" s="528"/>
      <c r="S40" s="528"/>
      <c r="T40" s="528"/>
      <c r="U40" s="528"/>
      <c r="V40" s="528"/>
      <c r="W40" s="528"/>
      <c r="X40" s="528"/>
      <c r="Y40" s="528"/>
      <c r="AA40" s="551"/>
      <c r="AB40" s="551"/>
      <c r="AC40" s="551"/>
      <c r="AD40" s="551"/>
      <c r="AE40" s="551"/>
      <c r="AF40" s="551"/>
      <c r="AG40" s="551"/>
      <c r="AH40" s="552"/>
    </row>
    <row r="41" spans="1:34" s="550" customFormat="1">
      <c r="A41" s="523">
        <v>11.1</v>
      </c>
      <c r="B41" s="549"/>
      <c r="C41" s="516" t="s">
        <v>1156</v>
      </c>
      <c r="D41" s="553" t="s">
        <v>981</v>
      </c>
      <c r="E41" s="513" t="s">
        <v>509</v>
      </c>
      <c r="F41" s="547">
        <v>3</v>
      </c>
      <c r="G41" s="513">
        <v>995461</v>
      </c>
      <c r="H41" s="532" t="s">
        <v>138</v>
      </c>
      <c r="I41" s="527">
        <v>18</v>
      </c>
      <c r="J41" s="532" t="s">
        <v>138</v>
      </c>
      <c r="K41" s="533"/>
      <c r="L41" s="534">
        <f t="shared" si="0"/>
        <v>1.8000000000000002E-3</v>
      </c>
      <c r="M41" s="535" t="str">
        <f t="shared" si="1"/>
        <v>0.01</v>
      </c>
      <c r="N41" s="528"/>
      <c r="O41" s="528"/>
      <c r="P41" s="528"/>
      <c r="Q41" s="528"/>
      <c r="R41" s="528"/>
      <c r="S41" s="528"/>
      <c r="T41" s="528"/>
      <c r="U41" s="528"/>
      <c r="V41" s="528"/>
      <c r="W41" s="528"/>
      <c r="X41" s="528"/>
      <c r="Y41" s="528"/>
      <c r="AA41" s="551"/>
      <c r="AB41" s="551"/>
      <c r="AC41" s="551"/>
      <c r="AD41" s="551"/>
      <c r="AE41" s="551"/>
      <c r="AF41" s="551"/>
      <c r="AG41" s="551"/>
      <c r="AH41" s="552"/>
    </row>
    <row r="42" spans="1:34" s="550" customFormat="1" ht="42">
      <c r="A42" s="523">
        <v>12</v>
      </c>
      <c r="B42" s="549"/>
      <c r="C42" s="516">
        <v>1.27</v>
      </c>
      <c r="D42" s="553" t="s">
        <v>982</v>
      </c>
      <c r="E42" s="526"/>
      <c r="F42" s="548"/>
      <c r="G42" s="526"/>
      <c r="H42" s="526"/>
      <c r="I42" s="526"/>
      <c r="J42" s="526"/>
      <c r="K42" s="526"/>
      <c r="L42" s="526"/>
      <c r="M42" s="526"/>
      <c r="N42" s="528"/>
      <c r="O42" s="528"/>
      <c r="P42" s="528"/>
      <c r="Q42" s="528"/>
      <c r="R42" s="528"/>
      <c r="S42" s="528"/>
      <c r="T42" s="528"/>
      <c r="U42" s="528"/>
      <c r="V42" s="528"/>
      <c r="W42" s="528"/>
      <c r="X42" s="528"/>
      <c r="Y42" s="528"/>
      <c r="AA42" s="551"/>
      <c r="AB42" s="551"/>
      <c r="AC42" s="551"/>
      <c r="AD42" s="551"/>
      <c r="AE42" s="551"/>
      <c r="AF42" s="551"/>
      <c r="AG42" s="551"/>
      <c r="AH42" s="552"/>
    </row>
    <row r="43" spans="1:34" s="550" customFormat="1">
      <c r="A43" s="523">
        <v>12.1</v>
      </c>
      <c r="B43" s="549"/>
      <c r="C43" s="516" t="s">
        <v>1157</v>
      </c>
      <c r="D43" s="553" t="s">
        <v>983</v>
      </c>
      <c r="E43" s="513" t="s">
        <v>509</v>
      </c>
      <c r="F43" s="547">
        <v>3</v>
      </c>
      <c r="G43" s="513">
        <v>995461</v>
      </c>
      <c r="H43" s="532" t="s">
        <v>138</v>
      </c>
      <c r="I43" s="527">
        <v>18</v>
      </c>
      <c r="J43" s="532" t="s">
        <v>138</v>
      </c>
      <c r="K43" s="533"/>
      <c r="L43" s="534">
        <f t="shared" si="0"/>
        <v>1.8000000000000002E-3</v>
      </c>
      <c r="M43" s="535" t="str">
        <f t="shared" si="1"/>
        <v>0.01</v>
      </c>
      <c r="N43" s="528"/>
      <c r="O43" s="528"/>
      <c r="P43" s="528"/>
      <c r="Q43" s="528"/>
      <c r="R43" s="528"/>
      <c r="S43" s="528"/>
      <c r="T43" s="528"/>
      <c r="U43" s="528"/>
      <c r="V43" s="528"/>
      <c r="W43" s="528"/>
      <c r="X43" s="528"/>
      <c r="Y43" s="528"/>
      <c r="AA43" s="551"/>
      <c r="AB43" s="551"/>
      <c r="AC43" s="551"/>
      <c r="AD43" s="551"/>
      <c r="AE43" s="551"/>
      <c r="AF43" s="551"/>
      <c r="AG43" s="551"/>
      <c r="AH43" s="552"/>
    </row>
    <row r="44" spans="1:34" s="550" customFormat="1">
      <c r="A44" s="523">
        <v>12.2</v>
      </c>
      <c r="B44" s="549"/>
      <c r="C44" s="516" t="s">
        <v>1158</v>
      </c>
      <c r="D44" s="553" t="s">
        <v>984</v>
      </c>
      <c r="E44" s="513" t="s">
        <v>509</v>
      </c>
      <c r="F44" s="547">
        <v>17</v>
      </c>
      <c r="G44" s="513">
        <v>995461</v>
      </c>
      <c r="H44" s="532" t="s">
        <v>138</v>
      </c>
      <c r="I44" s="527">
        <v>18</v>
      </c>
      <c r="J44" s="532" t="s">
        <v>138</v>
      </c>
      <c r="K44" s="533"/>
      <c r="L44" s="534">
        <f t="shared" si="0"/>
        <v>1.8000000000000002E-3</v>
      </c>
      <c r="M44" s="535" t="str">
        <f t="shared" si="1"/>
        <v>0.01</v>
      </c>
      <c r="N44" s="528"/>
      <c r="O44" s="528"/>
      <c r="P44" s="528"/>
      <c r="Q44" s="528"/>
      <c r="R44" s="528"/>
      <c r="S44" s="528"/>
      <c r="T44" s="528"/>
      <c r="U44" s="528"/>
      <c r="V44" s="528"/>
      <c r="W44" s="528"/>
      <c r="X44" s="528"/>
      <c r="Y44" s="528"/>
      <c r="AA44" s="551"/>
      <c r="AB44" s="551"/>
      <c r="AC44" s="551"/>
      <c r="AD44" s="551"/>
      <c r="AE44" s="551"/>
      <c r="AF44" s="551"/>
      <c r="AG44" s="551"/>
      <c r="AH44" s="552"/>
    </row>
    <row r="45" spans="1:34" s="550" customFormat="1">
      <c r="A45" s="523">
        <v>12.299999999999999</v>
      </c>
      <c r="B45" s="549"/>
      <c r="C45" s="516" t="s">
        <v>1159</v>
      </c>
      <c r="D45" s="553" t="s">
        <v>985</v>
      </c>
      <c r="E45" s="513" t="s">
        <v>509</v>
      </c>
      <c r="F45" s="547">
        <v>12</v>
      </c>
      <c r="G45" s="513">
        <v>995461</v>
      </c>
      <c r="H45" s="532" t="s">
        <v>138</v>
      </c>
      <c r="I45" s="527">
        <v>18</v>
      </c>
      <c r="J45" s="532" t="s">
        <v>138</v>
      </c>
      <c r="K45" s="533"/>
      <c r="L45" s="534">
        <f t="shared" si="0"/>
        <v>1.8000000000000002E-3</v>
      </c>
      <c r="M45" s="535" t="str">
        <f t="shared" si="1"/>
        <v>0.01</v>
      </c>
      <c r="N45" s="528"/>
      <c r="O45" s="528"/>
      <c r="P45" s="528"/>
      <c r="Q45" s="528"/>
      <c r="R45" s="528"/>
      <c r="S45" s="528"/>
      <c r="T45" s="528"/>
      <c r="U45" s="528"/>
      <c r="V45" s="528"/>
      <c r="W45" s="528"/>
      <c r="X45" s="528"/>
      <c r="Y45" s="528"/>
      <c r="AA45" s="551"/>
      <c r="AB45" s="551"/>
      <c r="AC45" s="551"/>
      <c r="AD45" s="551"/>
      <c r="AE45" s="551"/>
      <c r="AF45" s="551"/>
      <c r="AG45" s="551"/>
      <c r="AH45" s="552"/>
    </row>
    <row r="46" spans="1:34" s="550" customFormat="1">
      <c r="A46" s="523">
        <v>12.399999999999999</v>
      </c>
      <c r="B46" s="549"/>
      <c r="C46" s="516" t="s">
        <v>1160</v>
      </c>
      <c r="D46" s="553" t="s">
        <v>986</v>
      </c>
      <c r="E46" s="513" t="s">
        <v>509</v>
      </c>
      <c r="F46" s="547">
        <v>12</v>
      </c>
      <c r="G46" s="513">
        <v>995461</v>
      </c>
      <c r="H46" s="532" t="s">
        <v>138</v>
      </c>
      <c r="I46" s="527">
        <v>18</v>
      </c>
      <c r="J46" s="532" t="s">
        <v>138</v>
      </c>
      <c r="K46" s="533"/>
      <c r="L46" s="534">
        <f t="shared" si="0"/>
        <v>1.8000000000000002E-3</v>
      </c>
      <c r="M46" s="535" t="str">
        <f t="shared" si="1"/>
        <v>0.01</v>
      </c>
      <c r="N46" s="528"/>
      <c r="O46" s="528"/>
      <c r="P46" s="528"/>
      <c r="Q46" s="528"/>
      <c r="R46" s="528"/>
      <c r="S46" s="528"/>
      <c r="T46" s="528"/>
      <c r="U46" s="528"/>
      <c r="V46" s="528"/>
      <c r="W46" s="528"/>
      <c r="X46" s="528"/>
      <c r="Y46" s="528"/>
      <c r="AA46" s="551"/>
      <c r="AB46" s="551"/>
      <c r="AC46" s="551"/>
      <c r="AD46" s="551"/>
      <c r="AE46" s="551"/>
      <c r="AF46" s="551"/>
      <c r="AG46" s="551"/>
      <c r="AH46" s="552"/>
    </row>
    <row r="47" spans="1:34" s="550" customFormat="1">
      <c r="A47" s="523">
        <v>12.499999999999998</v>
      </c>
      <c r="B47" s="549"/>
      <c r="C47" s="516" t="s">
        <v>1161</v>
      </c>
      <c r="D47" s="553" t="s">
        <v>987</v>
      </c>
      <c r="E47" s="513" t="s">
        <v>509</v>
      </c>
      <c r="F47" s="547">
        <v>9</v>
      </c>
      <c r="G47" s="513">
        <v>995461</v>
      </c>
      <c r="H47" s="532" t="s">
        <v>138</v>
      </c>
      <c r="I47" s="527">
        <v>18</v>
      </c>
      <c r="J47" s="532" t="s">
        <v>138</v>
      </c>
      <c r="K47" s="533"/>
      <c r="L47" s="534">
        <f t="shared" si="0"/>
        <v>1.8000000000000002E-3</v>
      </c>
      <c r="M47" s="535" t="str">
        <f t="shared" si="1"/>
        <v>0.01</v>
      </c>
      <c r="N47" s="528"/>
      <c r="O47" s="528"/>
      <c r="P47" s="528"/>
      <c r="Q47" s="528"/>
      <c r="R47" s="528"/>
      <c r="S47" s="528"/>
      <c r="T47" s="528"/>
      <c r="U47" s="528"/>
      <c r="V47" s="528"/>
      <c r="W47" s="528"/>
      <c r="X47" s="528"/>
      <c r="Y47" s="528"/>
      <c r="AA47" s="551"/>
      <c r="AB47" s="551"/>
      <c r="AC47" s="551"/>
      <c r="AD47" s="551"/>
      <c r="AE47" s="551"/>
      <c r="AF47" s="551"/>
      <c r="AG47" s="551"/>
      <c r="AH47" s="552"/>
    </row>
    <row r="48" spans="1:34" s="550" customFormat="1" ht="84">
      <c r="A48" s="523">
        <v>13</v>
      </c>
      <c r="B48" s="549"/>
      <c r="C48" s="516">
        <v>2.2999999999999998</v>
      </c>
      <c r="D48" s="553" t="s">
        <v>988</v>
      </c>
      <c r="E48" s="526"/>
      <c r="F48" s="548"/>
      <c r="G48" s="526"/>
      <c r="H48" s="526"/>
      <c r="I48" s="526"/>
      <c r="J48" s="526"/>
      <c r="K48" s="526"/>
      <c r="L48" s="526"/>
      <c r="M48" s="526"/>
      <c r="N48" s="528"/>
      <c r="O48" s="528"/>
      <c r="P48" s="528"/>
      <c r="Q48" s="528"/>
      <c r="R48" s="528"/>
      <c r="S48" s="528"/>
      <c r="T48" s="528"/>
      <c r="U48" s="528"/>
      <c r="V48" s="528"/>
      <c r="W48" s="528"/>
      <c r="X48" s="528"/>
      <c r="Y48" s="528"/>
      <c r="AA48" s="551"/>
      <c r="AB48" s="551"/>
      <c r="AC48" s="551"/>
      <c r="AD48" s="551"/>
      <c r="AE48" s="551"/>
      <c r="AF48" s="551"/>
      <c r="AG48" s="551"/>
      <c r="AH48" s="552"/>
    </row>
    <row r="49" spans="1:34" s="550" customFormat="1">
      <c r="A49" s="523">
        <v>13.1</v>
      </c>
      <c r="B49" s="549"/>
      <c r="C49" s="516" t="s">
        <v>1162</v>
      </c>
      <c r="D49" s="553" t="s">
        <v>543</v>
      </c>
      <c r="E49" s="513" t="s">
        <v>509</v>
      </c>
      <c r="F49" s="547">
        <v>4</v>
      </c>
      <c r="G49" s="513">
        <v>995461</v>
      </c>
      <c r="H49" s="532" t="s">
        <v>138</v>
      </c>
      <c r="I49" s="527">
        <v>18</v>
      </c>
      <c r="J49" s="532" t="s">
        <v>138</v>
      </c>
      <c r="K49" s="533"/>
      <c r="L49" s="534">
        <f t="shared" si="0"/>
        <v>1.8000000000000002E-3</v>
      </c>
      <c r="M49" s="535" t="str">
        <f t="shared" si="1"/>
        <v>0.01</v>
      </c>
      <c r="N49" s="528"/>
      <c r="O49" s="528"/>
      <c r="P49" s="528"/>
      <c r="Q49" s="528"/>
      <c r="R49" s="528"/>
      <c r="S49" s="528"/>
      <c r="T49" s="528"/>
      <c r="U49" s="528"/>
      <c r="V49" s="528"/>
      <c r="W49" s="528"/>
      <c r="X49" s="528"/>
      <c r="Y49" s="528"/>
      <c r="AA49" s="551"/>
      <c r="AB49" s="551"/>
      <c r="AC49" s="551"/>
      <c r="AD49" s="551"/>
      <c r="AE49" s="551"/>
      <c r="AF49" s="551"/>
      <c r="AG49" s="551"/>
      <c r="AH49" s="552"/>
    </row>
    <row r="50" spans="1:34" s="550" customFormat="1">
      <c r="A50" s="523">
        <v>13.2</v>
      </c>
      <c r="B50" s="549"/>
      <c r="C50" s="516" t="s">
        <v>1163</v>
      </c>
      <c r="D50" s="553" t="s">
        <v>989</v>
      </c>
      <c r="E50" s="513" t="s">
        <v>509</v>
      </c>
      <c r="F50" s="547">
        <v>7</v>
      </c>
      <c r="G50" s="513">
        <v>995461</v>
      </c>
      <c r="H50" s="532" t="s">
        <v>138</v>
      </c>
      <c r="I50" s="527">
        <v>18</v>
      </c>
      <c r="J50" s="532" t="s">
        <v>138</v>
      </c>
      <c r="K50" s="533"/>
      <c r="L50" s="534">
        <f t="shared" si="0"/>
        <v>1.8000000000000002E-3</v>
      </c>
      <c r="M50" s="535" t="str">
        <f t="shared" si="1"/>
        <v>0.01</v>
      </c>
      <c r="N50" s="528"/>
      <c r="O50" s="528"/>
      <c r="P50" s="528"/>
      <c r="Q50" s="528"/>
      <c r="R50" s="528"/>
      <c r="S50" s="528"/>
      <c r="T50" s="528"/>
      <c r="U50" s="528"/>
      <c r="V50" s="528"/>
      <c r="W50" s="528"/>
      <c r="X50" s="528"/>
      <c r="Y50" s="528"/>
      <c r="AA50" s="551"/>
      <c r="AB50" s="551"/>
      <c r="AC50" s="551"/>
      <c r="AD50" s="551"/>
      <c r="AE50" s="551"/>
      <c r="AF50" s="551"/>
      <c r="AG50" s="551"/>
      <c r="AH50" s="552"/>
    </row>
    <row r="51" spans="1:34" s="550" customFormat="1" ht="84">
      <c r="A51" s="523">
        <v>14</v>
      </c>
      <c r="B51" s="549"/>
      <c r="C51" s="516">
        <v>2.4</v>
      </c>
      <c r="D51" s="553" t="s">
        <v>990</v>
      </c>
      <c r="E51" s="526"/>
      <c r="F51" s="548"/>
      <c r="G51" s="526"/>
      <c r="H51" s="526"/>
      <c r="I51" s="526"/>
      <c r="J51" s="526"/>
      <c r="K51" s="526"/>
      <c r="L51" s="526"/>
      <c r="M51" s="526"/>
      <c r="N51" s="528"/>
      <c r="O51" s="528"/>
      <c r="P51" s="528"/>
      <c r="Q51" s="528"/>
      <c r="R51" s="528"/>
      <c r="S51" s="528"/>
      <c r="T51" s="528"/>
      <c r="U51" s="528"/>
      <c r="V51" s="528"/>
      <c r="W51" s="528"/>
      <c r="X51" s="528"/>
      <c r="Y51" s="528"/>
      <c r="AA51" s="551"/>
      <c r="AB51" s="551"/>
      <c r="AC51" s="551"/>
      <c r="AD51" s="551"/>
      <c r="AE51" s="551"/>
      <c r="AF51" s="551"/>
      <c r="AG51" s="551"/>
      <c r="AH51" s="552"/>
    </row>
    <row r="52" spans="1:34" s="550" customFormat="1">
      <c r="A52" s="523">
        <v>14.1</v>
      </c>
      <c r="B52" s="549"/>
      <c r="C52" s="516" t="s">
        <v>1164</v>
      </c>
      <c r="D52" s="553" t="s">
        <v>991</v>
      </c>
      <c r="E52" s="513" t="s">
        <v>509</v>
      </c>
      <c r="F52" s="547">
        <v>6</v>
      </c>
      <c r="G52" s="513">
        <v>995461</v>
      </c>
      <c r="H52" s="532" t="s">
        <v>138</v>
      </c>
      <c r="I52" s="527">
        <v>18</v>
      </c>
      <c r="J52" s="532" t="s">
        <v>138</v>
      </c>
      <c r="K52" s="533"/>
      <c r="L52" s="534">
        <f t="shared" si="0"/>
        <v>1.8000000000000002E-3</v>
      </c>
      <c r="M52" s="535" t="str">
        <f t="shared" si="1"/>
        <v>0.01</v>
      </c>
      <c r="N52" s="528"/>
      <c r="O52" s="528"/>
      <c r="P52" s="528"/>
      <c r="Q52" s="528"/>
      <c r="R52" s="528"/>
      <c r="S52" s="528"/>
      <c r="T52" s="528"/>
      <c r="U52" s="528"/>
      <c r="V52" s="528"/>
      <c r="W52" s="528"/>
      <c r="X52" s="528"/>
      <c r="Y52" s="528"/>
      <c r="AA52" s="551"/>
      <c r="AB52" s="551"/>
      <c r="AC52" s="551"/>
      <c r="AD52" s="551"/>
      <c r="AE52" s="551"/>
      <c r="AF52" s="551"/>
      <c r="AG52" s="551"/>
      <c r="AH52" s="552"/>
    </row>
    <row r="53" spans="1:34" s="550" customFormat="1">
      <c r="A53" s="523">
        <v>14.2</v>
      </c>
      <c r="B53" s="549"/>
      <c r="C53" s="516" t="s">
        <v>1165</v>
      </c>
      <c r="D53" s="553" t="s">
        <v>992</v>
      </c>
      <c r="E53" s="513" t="s">
        <v>509</v>
      </c>
      <c r="F53" s="547">
        <v>6</v>
      </c>
      <c r="G53" s="513">
        <v>995461</v>
      </c>
      <c r="H53" s="532" t="s">
        <v>138</v>
      </c>
      <c r="I53" s="527">
        <v>18</v>
      </c>
      <c r="J53" s="532" t="s">
        <v>138</v>
      </c>
      <c r="K53" s="533"/>
      <c r="L53" s="534">
        <f t="shared" si="0"/>
        <v>1.8000000000000002E-3</v>
      </c>
      <c r="M53" s="535" t="str">
        <f t="shared" si="1"/>
        <v>0.01</v>
      </c>
      <c r="N53" s="528"/>
      <c r="O53" s="528"/>
      <c r="P53" s="528"/>
      <c r="Q53" s="528"/>
      <c r="R53" s="528"/>
      <c r="S53" s="528"/>
      <c r="T53" s="528"/>
      <c r="U53" s="528"/>
      <c r="V53" s="528"/>
      <c r="W53" s="528"/>
      <c r="X53" s="528"/>
      <c r="Y53" s="528"/>
      <c r="AA53" s="551"/>
      <c r="AB53" s="551"/>
      <c r="AC53" s="551"/>
      <c r="AD53" s="551"/>
      <c r="AE53" s="551"/>
      <c r="AF53" s="551"/>
      <c r="AG53" s="551"/>
      <c r="AH53" s="552"/>
    </row>
    <row r="54" spans="1:34" s="550" customFormat="1" ht="84">
      <c r="A54" s="523">
        <v>15</v>
      </c>
      <c r="B54" s="549"/>
      <c r="C54" s="516">
        <v>2.5</v>
      </c>
      <c r="D54" s="553" t="s">
        <v>993</v>
      </c>
      <c r="E54" s="526"/>
      <c r="F54" s="548"/>
      <c r="G54" s="526"/>
      <c r="H54" s="526"/>
      <c r="I54" s="526"/>
      <c r="J54" s="526"/>
      <c r="K54" s="526"/>
      <c r="L54" s="526"/>
      <c r="M54" s="526"/>
      <c r="N54" s="528"/>
      <c r="O54" s="528"/>
      <c r="P54" s="528"/>
      <c r="Q54" s="528"/>
      <c r="R54" s="528"/>
      <c r="S54" s="528"/>
      <c r="T54" s="528"/>
      <c r="U54" s="528"/>
      <c r="V54" s="528"/>
      <c r="W54" s="528"/>
      <c r="X54" s="528"/>
      <c r="Y54" s="528"/>
      <c r="AA54" s="551"/>
      <c r="AB54" s="551"/>
      <c r="AC54" s="551"/>
      <c r="AD54" s="551"/>
      <c r="AE54" s="551"/>
      <c r="AF54" s="551"/>
      <c r="AG54" s="551"/>
      <c r="AH54" s="552"/>
    </row>
    <row r="55" spans="1:34" s="550" customFormat="1">
      <c r="A55" s="523">
        <v>15.1</v>
      </c>
      <c r="B55" s="549"/>
      <c r="C55" s="516" t="s">
        <v>1166</v>
      </c>
      <c r="D55" s="553" t="s">
        <v>994</v>
      </c>
      <c r="E55" s="513" t="s">
        <v>509</v>
      </c>
      <c r="F55" s="547">
        <v>6</v>
      </c>
      <c r="G55" s="513">
        <v>995461</v>
      </c>
      <c r="H55" s="532" t="s">
        <v>138</v>
      </c>
      <c r="I55" s="527">
        <v>18</v>
      </c>
      <c r="J55" s="532" t="s">
        <v>138</v>
      </c>
      <c r="K55" s="533"/>
      <c r="L55" s="534">
        <f t="shared" si="0"/>
        <v>1.8000000000000002E-3</v>
      </c>
      <c r="M55" s="535" t="str">
        <f t="shared" si="1"/>
        <v>0.01</v>
      </c>
      <c r="N55" s="528"/>
      <c r="O55" s="528"/>
      <c r="P55" s="528"/>
      <c r="Q55" s="528"/>
      <c r="R55" s="528"/>
      <c r="S55" s="528"/>
      <c r="T55" s="528"/>
      <c r="U55" s="528"/>
      <c r="V55" s="528"/>
      <c r="W55" s="528"/>
      <c r="X55" s="528"/>
      <c r="Y55" s="528"/>
      <c r="AA55" s="551"/>
      <c r="AB55" s="551"/>
      <c r="AC55" s="551"/>
      <c r="AD55" s="551"/>
      <c r="AE55" s="551"/>
      <c r="AF55" s="551"/>
      <c r="AG55" s="551"/>
      <c r="AH55" s="552"/>
    </row>
    <row r="56" spans="1:34" s="550" customFormat="1" ht="63">
      <c r="A56" s="523">
        <v>16</v>
      </c>
      <c r="B56" s="549"/>
      <c r="C56" s="516">
        <v>2.1</v>
      </c>
      <c r="D56" s="553" t="s">
        <v>995</v>
      </c>
      <c r="E56" s="526"/>
      <c r="F56" s="548"/>
      <c r="G56" s="526"/>
      <c r="H56" s="526"/>
      <c r="I56" s="526"/>
      <c r="J56" s="526"/>
      <c r="K56" s="526"/>
      <c r="L56" s="526"/>
      <c r="M56" s="526"/>
      <c r="N56" s="528"/>
      <c r="O56" s="528"/>
      <c r="P56" s="528"/>
      <c r="Q56" s="528"/>
      <c r="R56" s="528"/>
      <c r="S56" s="528"/>
      <c r="T56" s="528"/>
      <c r="U56" s="528"/>
      <c r="V56" s="528"/>
      <c r="W56" s="528"/>
      <c r="X56" s="528"/>
      <c r="Y56" s="528"/>
      <c r="AA56" s="551"/>
      <c r="AB56" s="551"/>
      <c r="AC56" s="551"/>
      <c r="AD56" s="551"/>
      <c r="AE56" s="551"/>
      <c r="AF56" s="551"/>
      <c r="AG56" s="551"/>
      <c r="AH56" s="552"/>
    </row>
    <row r="57" spans="1:34" s="550" customFormat="1">
      <c r="A57" s="523">
        <v>16.100000000000001</v>
      </c>
      <c r="B57" s="549"/>
      <c r="C57" s="516" t="s">
        <v>1167</v>
      </c>
      <c r="D57" s="553" t="s">
        <v>523</v>
      </c>
      <c r="E57" s="513" t="s">
        <v>509</v>
      </c>
      <c r="F57" s="547">
        <v>432</v>
      </c>
      <c r="G57" s="513">
        <v>995461</v>
      </c>
      <c r="H57" s="532" t="s">
        <v>138</v>
      </c>
      <c r="I57" s="527">
        <v>18</v>
      </c>
      <c r="J57" s="532" t="s">
        <v>138</v>
      </c>
      <c r="K57" s="533"/>
      <c r="L57" s="534">
        <f t="shared" si="0"/>
        <v>1.8000000000000002E-3</v>
      </c>
      <c r="M57" s="535" t="str">
        <f t="shared" si="1"/>
        <v>0.01</v>
      </c>
      <c r="N57" s="528"/>
      <c r="O57" s="528"/>
      <c r="P57" s="528"/>
      <c r="Q57" s="528"/>
      <c r="R57" s="528"/>
      <c r="S57" s="528"/>
      <c r="T57" s="528"/>
      <c r="U57" s="528"/>
      <c r="V57" s="528"/>
      <c r="W57" s="528"/>
      <c r="X57" s="528"/>
      <c r="Y57" s="528"/>
      <c r="AA57" s="551"/>
      <c r="AB57" s="551"/>
      <c r="AC57" s="551"/>
      <c r="AD57" s="551"/>
      <c r="AE57" s="551"/>
      <c r="AF57" s="551"/>
      <c r="AG57" s="551"/>
      <c r="AH57" s="552"/>
    </row>
    <row r="58" spans="1:34" s="550" customFormat="1">
      <c r="A58" s="523">
        <v>16.200000000000003</v>
      </c>
      <c r="B58" s="549"/>
      <c r="C58" s="516" t="s">
        <v>1168</v>
      </c>
      <c r="D58" s="553" t="s">
        <v>524</v>
      </c>
      <c r="E58" s="513" t="s">
        <v>509</v>
      </c>
      <c r="F58" s="547">
        <v>6</v>
      </c>
      <c r="G58" s="513">
        <v>995461</v>
      </c>
      <c r="H58" s="532" t="s">
        <v>138</v>
      </c>
      <c r="I58" s="527">
        <v>18</v>
      </c>
      <c r="J58" s="532" t="s">
        <v>138</v>
      </c>
      <c r="K58" s="533"/>
      <c r="L58" s="534">
        <f t="shared" si="0"/>
        <v>1.8000000000000002E-3</v>
      </c>
      <c r="M58" s="535" t="str">
        <f t="shared" si="1"/>
        <v>0.01</v>
      </c>
      <c r="N58" s="528"/>
      <c r="O58" s="528"/>
      <c r="P58" s="528"/>
      <c r="Q58" s="528"/>
      <c r="R58" s="528"/>
      <c r="S58" s="528"/>
      <c r="T58" s="528"/>
      <c r="U58" s="528"/>
      <c r="V58" s="528"/>
      <c r="W58" s="528"/>
      <c r="X58" s="528"/>
      <c r="Y58" s="528"/>
      <c r="AA58" s="551"/>
      <c r="AB58" s="551"/>
      <c r="AC58" s="551"/>
      <c r="AD58" s="551"/>
      <c r="AE58" s="551"/>
      <c r="AF58" s="551"/>
      <c r="AG58" s="551"/>
      <c r="AH58" s="552"/>
    </row>
    <row r="59" spans="1:34" s="550" customFormat="1" ht="42">
      <c r="A59" s="523">
        <v>17</v>
      </c>
      <c r="B59" s="549"/>
      <c r="C59" s="516" t="s">
        <v>907</v>
      </c>
      <c r="D59" s="553" t="s">
        <v>996</v>
      </c>
      <c r="E59" s="526"/>
      <c r="F59" s="548"/>
      <c r="G59" s="526"/>
      <c r="H59" s="526"/>
      <c r="I59" s="526"/>
      <c r="J59" s="526"/>
      <c r="K59" s="526"/>
      <c r="L59" s="526"/>
      <c r="M59" s="526"/>
      <c r="N59" s="528"/>
      <c r="O59" s="528"/>
      <c r="P59" s="528"/>
      <c r="Q59" s="528"/>
      <c r="R59" s="528"/>
      <c r="S59" s="528"/>
      <c r="T59" s="528"/>
      <c r="U59" s="528"/>
      <c r="V59" s="528"/>
      <c r="W59" s="528"/>
      <c r="X59" s="528"/>
      <c r="Y59" s="528"/>
      <c r="AA59" s="551"/>
      <c r="AB59" s="551"/>
      <c r="AC59" s="551"/>
      <c r="AD59" s="551"/>
      <c r="AE59" s="551"/>
      <c r="AF59" s="551"/>
      <c r="AG59" s="551"/>
      <c r="AH59" s="552"/>
    </row>
    <row r="60" spans="1:34" s="550" customFormat="1">
      <c r="A60" s="523">
        <v>17.100000000000001</v>
      </c>
      <c r="B60" s="549"/>
      <c r="C60" s="516" t="s">
        <v>907</v>
      </c>
      <c r="D60" s="553" t="s">
        <v>997</v>
      </c>
      <c r="E60" s="513" t="s">
        <v>509</v>
      </c>
      <c r="F60" s="547">
        <v>4</v>
      </c>
      <c r="G60" s="513">
        <v>995461</v>
      </c>
      <c r="H60" s="532" t="s">
        <v>138</v>
      </c>
      <c r="I60" s="527">
        <v>18</v>
      </c>
      <c r="J60" s="532" t="s">
        <v>138</v>
      </c>
      <c r="K60" s="533"/>
      <c r="L60" s="534">
        <f t="shared" si="0"/>
        <v>1.8000000000000002E-3</v>
      </c>
      <c r="M60" s="535" t="str">
        <f t="shared" si="1"/>
        <v>0.01</v>
      </c>
      <c r="N60" s="528"/>
      <c r="O60" s="528"/>
      <c r="P60" s="528"/>
      <c r="Q60" s="528"/>
      <c r="R60" s="528"/>
      <c r="S60" s="528"/>
      <c r="T60" s="528"/>
      <c r="U60" s="528"/>
      <c r="V60" s="528"/>
      <c r="W60" s="528"/>
      <c r="X60" s="528"/>
      <c r="Y60" s="528"/>
      <c r="AA60" s="551"/>
      <c r="AB60" s="551"/>
      <c r="AC60" s="551"/>
      <c r="AD60" s="551"/>
      <c r="AE60" s="551"/>
      <c r="AF60" s="551"/>
      <c r="AG60" s="551"/>
      <c r="AH60" s="552"/>
    </row>
    <row r="61" spans="1:34" s="550" customFormat="1">
      <c r="A61" s="523">
        <v>17.200000000000003</v>
      </c>
      <c r="B61" s="549"/>
      <c r="C61" s="516" t="s">
        <v>907</v>
      </c>
      <c r="D61" s="553" t="s">
        <v>998</v>
      </c>
      <c r="E61" s="513" t="s">
        <v>509</v>
      </c>
      <c r="F61" s="547">
        <v>7</v>
      </c>
      <c r="G61" s="513">
        <v>995461</v>
      </c>
      <c r="H61" s="532" t="s">
        <v>138</v>
      </c>
      <c r="I61" s="527">
        <v>18</v>
      </c>
      <c r="J61" s="532" t="s">
        <v>138</v>
      </c>
      <c r="K61" s="533"/>
      <c r="L61" s="534">
        <f t="shared" si="0"/>
        <v>1.8000000000000002E-3</v>
      </c>
      <c r="M61" s="535" t="str">
        <f t="shared" si="1"/>
        <v>0.01</v>
      </c>
      <c r="N61" s="528"/>
      <c r="O61" s="528"/>
      <c r="P61" s="528"/>
      <c r="Q61" s="528"/>
      <c r="R61" s="528"/>
      <c r="S61" s="528"/>
      <c r="T61" s="528"/>
      <c r="U61" s="528"/>
      <c r="V61" s="528"/>
      <c r="W61" s="528"/>
      <c r="X61" s="528"/>
      <c r="Y61" s="528"/>
      <c r="AA61" s="551"/>
      <c r="AB61" s="551"/>
      <c r="AC61" s="551"/>
      <c r="AD61" s="551"/>
      <c r="AE61" s="551"/>
      <c r="AF61" s="551"/>
      <c r="AG61" s="551"/>
      <c r="AH61" s="552"/>
    </row>
    <row r="62" spans="1:34" s="550" customFormat="1" ht="42">
      <c r="A62" s="523">
        <v>18</v>
      </c>
      <c r="B62" s="549"/>
      <c r="C62" s="516" t="s">
        <v>907</v>
      </c>
      <c r="D62" s="553" t="s">
        <v>999</v>
      </c>
      <c r="E62" s="526"/>
      <c r="F62" s="548"/>
      <c r="G62" s="526"/>
      <c r="H62" s="526"/>
      <c r="I62" s="526"/>
      <c r="J62" s="526"/>
      <c r="K62" s="526"/>
      <c r="L62" s="526"/>
      <c r="M62" s="526"/>
      <c r="N62" s="528"/>
      <c r="O62" s="528"/>
      <c r="P62" s="528"/>
      <c r="Q62" s="528"/>
      <c r="R62" s="528"/>
      <c r="S62" s="528"/>
      <c r="T62" s="528"/>
      <c r="U62" s="528"/>
      <c r="V62" s="528"/>
      <c r="W62" s="528"/>
      <c r="X62" s="528"/>
      <c r="Y62" s="528"/>
      <c r="AA62" s="551"/>
      <c r="AB62" s="551"/>
      <c r="AC62" s="551"/>
      <c r="AD62" s="551"/>
      <c r="AE62" s="551"/>
      <c r="AF62" s="551"/>
      <c r="AG62" s="551"/>
      <c r="AH62" s="552"/>
    </row>
    <row r="63" spans="1:34" s="550" customFormat="1">
      <c r="A63" s="523">
        <v>18.100000000000001</v>
      </c>
      <c r="B63" s="549"/>
      <c r="C63" s="516" t="s">
        <v>907</v>
      </c>
      <c r="D63" s="553" t="s">
        <v>997</v>
      </c>
      <c r="E63" s="513" t="s">
        <v>509</v>
      </c>
      <c r="F63" s="547">
        <v>6</v>
      </c>
      <c r="G63" s="513">
        <v>995461</v>
      </c>
      <c r="H63" s="532" t="s">
        <v>138</v>
      </c>
      <c r="I63" s="527">
        <v>18</v>
      </c>
      <c r="J63" s="532" t="s">
        <v>138</v>
      </c>
      <c r="K63" s="533"/>
      <c r="L63" s="534">
        <f t="shared" si="0"/>
        <v>1.8000000000000002E-3</v>
      </c>
      <c r="M63" s="535" t="str">
        <f t="shared" si="1"/>
        <v>0.01</v>
      </c>
      <c r="N63" s="528"/>
      <c r="O63" s="528"/>
      <c r="P63" s="528"/>
      <c r="Q63" s="528"/>
      <c r="R63" s="528"/>
      <c r="S63" s="528"/>
      <c r="T63" s="528"/>
      <c r="U63" s="528"/>
      <c r="V63" s="528"/>
      <c r="W63" s="528"/>
      <c r="X63" s="528"/>
      <c r="Y63" s="528"/>
      <c r="AA63" s="551"/>
      <c r="AB63" s="551"/>
      <c r="AC63" s="551"/>
      <c r="AD63" s="551"/>
      <c r="AE63" s="551"/>
      <c r="AF63" s="551"/>
      <c r="AG63" s="551"/>
      <c r="AH63" s="552"/>
    </row>
    <row r="64" spans="1:34" s="550" customFormat="1">
      <c r="A64" s="523">
        <v>18.200000000000003</v>
      </c>
      <c r="B64" s="549"/>
      <c r="C64" s="516" t="s">
        <v>907</v>
      </c>
      <c r="D64" s="553" t="s">
        <v>998</v>
      </c>
      <c r="E64" s="513" t="s">
        <v>509</v>
      </c>
      <c r="F64" s="547">
        <v>6</v>
      </c>
      <c r="G64" s="513">
        <v>995461</v>
      </c>
      <c r="H64" s="532" t="s">
        <v>138</v>
      </c>
      <c r="I64" s="527">
        <v>18</v>
      </c>
      <c r="J64" s="532" t="s">
        <v>138</v>
      </c>
      <c r="K64" s="533"/>
      <c r="L64" s="534">
        <f t="shared" si="0"/>
        <v>1.8000000000000002E-3</v>
      </c>
      <c r="M64" s="535" t="str">
        <f t="shared" si="1"/>
        <v>0.01</v>
      </c>
      <c r="N64" s="528"/>
      <c r="O64" s="528"/>
      <c r="P64" s="528"/>
      <c r="Q64" s="528"/>
      <c r="R64" s="528"/>
      <c r="S64" s="528"/>
      <c r="T64" s="528"/>
      <c r="U64" s="528"/>
      <c r="V64" s="528"/>
      <c r="W64" s="528"/>
      <c r="X64" s="528"/>
      <c r="Y64" s="528"/>
      <c r="AA64" s="551"/>
      <c r="AB64" s="551"/>
      <c r="AC64" s="551"/>
      <c r="AD64" s="551"/>
      <c r="AE64" s="551"/>
      <c r="AF64" s="551"/>
      <c r="AG64" s="551"/>
      <c r="AH64" s="552"/>
    </row>
    <row r="65" spans="1:34" s="550" customFormat="1" ht="63">
      <c r="A65" s="523">
        <v>19</v>
      </c>
      <c r="B65" s="549"/>
      <c r="C65" s="516">
        <v>2.14</v>
      </c>
      <c r="D65" s="553" t="s">
        <v>1000</v>
      </c>
      <c r="E65" s="526"/>
      <c r="F65" s="548"/>
      <c r="G65" s="526"/>
      <c r="H65" s="526"/>
      <c r="I65" s="526"/>
      <c r="J65" s="526"/>
      <c r="K65" s="526"/>
      <c r="L65" s="526"/>
      <c r="M65" s="526"/>
      <c r="N65" s="528"/>
      <c r="O65" s="528"/>
      <c r="P65" s="528"/>
      <c r="Q65" s="528"/>
      <c r="R65" s="528"/>
      <c r="S65" s="528"/>
      <c r="T65" s="528"/>
      <c r="U65" s="528"/>
      <c r="V65" s="528"/>
      <c r="W65" s="528"/>
      <c r="X65" s="528"/>
      <c r="Y65" s="528"/>
      <c r="AA65" s="551"/>
      <c r="AB65" s="551"/>
      <c r="AC65" s="551"/>
      <c r="AD65" s="551"/>
      <c r="AE65" s="551"/>
      <c r="AF65" s="551"/>
      <c r="AG65" s="551"/>
      <c r="AH65" s="552"/>
    </row>
    <row r="66" spans="1:34" s="550" customFormat="1">
      <c r="A66" s="523">
        <v>19.100000000000001</v>
      </c>
      <c r="B66" s="549"/>
      <c r="C66" s="516" t="s">
        <v>1169</v>
      </c>
      <c r="D66" s="553" t="s">
        <v>1001</v>
      </c>
      <c r="E66" s="513" t="s">
        <v>509</v>
      </c>
      <c r="F66" s="547">
        <v>18</v>
      </c>
      <c r="G66" s="513">
        <v>995461</v>
      </c>
      <c r="H66" s="532" t="s">
        <v>138</v>
      </c>
      <c r="I66" s="527">
        <v>18</v>
      </c>
      <c r="J66" s="532" t="s">
        <v>138</v>
      </c>
      <c r="K66" s="533"/>
      <c r="L66" s="534">
        <f t="shared" si="0"/>
        <v>1.8000000000000002E-3</v>
      </c>
      <c r="M66" s="535" t="str">
        <f t="shared" si="1"/>
        <v>0.01</v>
      </c>
      <c r="N66" s="528"/>
      <c r="O66" s="528"/>
      <c r="P66" s="528"/>
      <c r="Q66" s="528"/>
      <c r="R66" s="528"/>
      <c r="S66" s="528"/>
      <c r="T66" s="528"/>
      <c r="U66" s="528"/>
      <c r="V66" s="528"/>
      <c r="W66" s="528"/>
      <c r="X66" s="528"/>
      <c r="Y66" s="528"/>
      <c r="AA66" s="551"/>
      <c r="AB66" s="551"/>
      <c r="AC66" s="551"/>
      <c r="AD66" s="551"/>
      <c r="AE66" s="551"/>
      <c r="AF66" s="551"/>
      <c r="AG66" s="551"/>
      <c r="AH66" s="552"/>
    </row>
    <row r="67" spans="1:34" s="550" customFormat="1">
      <c r="A67" s="523">
        <v>19.200000000000003</v>
      </c>
      <c r="B67" s="549"/>
      <c r="C67" s="516" t="s">
        <v>1170</v>
      </c>
      <c r="D67" s="553" t="s">
        <v>997</v>
      </c>
      <c r="E67" s="513" t="s">
        <v>509</v>
      </c>
      <c r="F67" s="547">
        <v>22</v>
      </c>
      <c r="G67" s="513">
        <v>995461</v>
      </c>
      <c r="H67" s="532" t="s">
        <v>138</v>
      </c>
      <c r="I67" s="527">
        <v>18</v>
      </c>
      <c r="J67" s="532" t="s">
        <v>138</v>
      </c>
      <c r="K67" s="533"/>
      <c r="L67" s="534">
        <f t="shared" si="0"/>
        <v>1.8000000000000002E-3</v>
      </c>
      <c r="M67" s="535" t="str">
        <f t="shared" si="1"/>
        <v>0.01</v>
      </c>
      <c r="N67" s="528"/>
      <c r="O67" s="528"/>
      <c r="P67" s="528"/>
      <c r="Q67" s="528"/>
      <c r="R67" s="528"/>
      <c r="S67" s="528"/>
      <c r="T67" s="528"/>
      <c r="U67" s="528"/>
      <c r="V67" s="528"/>
      <c r="W67" s="528"/>
      <c r="X67" s="528"/>
      <c r="Y67" s="528"/>
      <c r="AA67" s="551"/>
      <c r="AB67" s="551"/>
      <c r="AC67" s="551"/>
      <c r="AD67" s="551"/>
      <c r="AE67" s="551"/>
      <c r="AF67" s="551"/>
      <c r="AG67" s="551"/>
      <c r="AH67" s="552"/>
    </row>
    <row r="68" spans="1:34" s="550" customFormat="1">
      <c r="A68" s="523">
        <v>19.300000000000004</v>
      </c>
      <c r="B68" s="549"/>
      <c r="C68" s="516" t="s">
        <v>1171</v>
      </c>
      <c r="D68" s="553" t="s">
        <v>998</v>
      </c>
      <c r="E68" s="513" t="s">
        <v>509</v>
      </c>
      <c r="F68" s="547">
        <v>25</v>
      </c>
      <c r="G68" s="513">
        <v>995461</v>
      </c>
      <c r="H68" s="532" t="s">
        <v>138</v>
      </c>
      <c r="I68" s="527">
        <v>18</v>
      </c>
      <c r="J68" s="532" t="s">
        <v>138</v>
      </c>
      <c r="K68" s="533"/>
      <c r="L68" s="534">
        <f t="shared" si="0"/>
        <v>1.8000000000000002E-3</v>
      </c>
      <c r="M68" s="535" t="str">
        <f t="shared" si="1"/>
        <v>0.01</v>
      </c>
      <c r="N68" s="528"/>
      <c r="O68" s="528"/>
      <c r="P68" s="528"/>
      <c r="Q68" s="528"/>
      <c r="R68" s="528"/>
      <c r="S68" s="528"/>
      <c r="T68" s="528"/>
      <c r="U68" s="528"/>
      <c r="V68" s="528"/>
      <c r="W68" s="528"/>
      <c r="X68" s="528"/>
      <c r="Y68" s="528"/>
      <c r="AA68" s="551"/>
      <c r="AB68" s="551"/>
      <c r="AC68" s="551"/>
      <c r="AD68" s="551"/>
      <c r="AE68" s="551"/>
      <c r="AF68" s="551"/>
      <c r="AG68" s="551"/>
      <c r="AH68" s="552"/>
    </row>
    <row r="69" spans="1:34" s="550" customFormat="1" ht="63">
      <c r="A69" s="523">
        <v>20</v>
      </c>
      <c r="B69" s="549"/>
      <c r="C69" s="516">
        <v>1.19</v>
      </c>
      <c r="D69" s="553" t="s">
        <v>1002</v>
      </c>
      <c r="E69" s="513" t="s">
        <v>1223</v>
      </c>
      <c r="F69" s="547">
        <v>150</v>
      </c>
      <c r="G69" s="513">
        <v>995461</v>
      </c>
      <c r="H69" s="532" t="s">
        <v>138</v>
      </c>
      <c r="I69" s="527">
        <v>18</v>
      </c>
      <c r="J69" s="532" t="s">
        <v>138</v>
      </c>
      <c r="K69" s="533"/>
      <c r="L69" s="534">
        <f t="shared" si="0"/>
        <v>1.8000000000000002E-3</v>
      </c>
      <c r="M69" s="535" t="str">
        <f t="shared" si="1"/>
        <v>0.01</v>
      </c>
      <c r="N69" s="528"/>
      <c r="O69" s="528"/>
      <c r="P69" s="528"/>
      <c r="Q69" s="528"/>
      <c r="R69" s="528"/>
      <c r="S69" s="528"/>
      <c r="T69" s="528"/>
      <c r="U69" s="528"/>
      <c r="V69" s="528"/>
      <c r="W69" s="528"/>
      <c r="X69" s="528"/>
      <c r="Y69" s="528"/>
      <c r="AA69" s="551"/>
      <c r="AB69" s="551"/>
      <c r="AC69" s="551"/>
      <c r="AD69" s="551"/>
      <c r="AE69" s="551"/>
      <c r="AF69" s="551"/>
      <c r="AG69" s="551"/>
      <c r="AH69" s="552"/>
    </row>
    <row r="70" spans="1:34" s="550" customFormat="1" ht="63">
      <c r="A70" s="523">
        <v>21</v>
      </c>
      <c r="B70" s="549"/>
      <c r="C70" s="516">
        <v>1.21</v>
      </c>
      <c r="D70" s="553" t="s">
        <v>1003</v>
      </c>
      <c r="E70" s="526"/>
      <c r="F70" s="548"/>
      <c r="G70" s="526"/>
      <c r="H70" s="526"/>
      <c r="I70" s="526"/>
      <c r="J70" s="526"/>
      <c r="K70" s="526"/>
      <c r="L70" s="526"/>
      <c r="M70" s="526"/>
      <c r="N70" s="528"/>
      <c r="O70" s="528"/>
      <c r="P70" s="528"/>
      <c r="Q70" s="528"/>
      <c r="R70" s="528"/>
      <c r="S70" s="528"/>
      <c r="T70" s="528"/>
      <c r="U70" s="528"/>
      <c r="V70" s="528"/>
      <c r="W70" s="528"/>
      <c r="X70" s="528"/>
      <c r="Y70" s="528"/>
      <c r="AA70" s="551"/>
      <c r="AB70" s="551"/>
      <c r="AC70" s="551"/>
      <c r="AD70" s="551"/>
      <c r="AE70" s="551"/>
      <c r="AF70" s="551"/>
      <c r="AG70" s="551"/>
      <c r="AH70" s="552"/>
    </row>
    <row r="71" spans="1:34" s="550" customFormat="1">
      <c r="A71" s="523">
        <v>21.1</v>
      </c>
      <c r="B71" s="549"/>
      <c r="C71" s="516" t="s">
        <v>555</v>
      </c>
      <c r="D71" s="553" t="s">
        <v>540</v>
      </c>
      <c r="E71" s="513" t="s">
        <v>510</v>
      </c>
      <c r="F71" s="547">
        <v>60</v>
      </c>
      <c r="G71" s="513">
        <v>995461</v>
      </c>
      <c r="H71" s="532" t="s">
        <v>138</v>
      </c>
      <c r="I71" s="527">
        <v>18</v>
      </c>
      <c r="J71" s="532" t="s">
        <v>138</v>
      </c>
      <c r="K71" s="533"/>
      <c r="L71" s="534">
        <f t="shared" si="0"/>
        <v>1.8000000000000002E-3</v>
      </c>
      <c r="M71" s="535" t="str">
        <f t="shared" si="1"/>
        <v>0.01</v>
      </c>
      <c r="N71" s="528"/>
      <c r="O71" s="528"/>
      <c r="P71" s="528"/>
      <c r="Q71" s="528"/>
      <c r="R71" s="528"/>
      <c r="S71" s="528"/>
      <c r="T71" s="528"/>
      <c r="U71" s="528"/>
      <c r="V71" s="528"/>
      <c r="W71" s="528"/>
      <c r="X71" s="528"/>
      <c r="Y71" s="528"/>
      <c r="AA71" s="551"/>
      <c r="AB71" s="551"/>
      <c r="AC71" s="551"/>
      <c r="AD71" s="551"/>
      <c r="AE71" s="551"/>
      <c r="AF71" s="551"/>
      <c r="AG71" s="551"/>
      <c r="AH71" s="552"/>
    </row>
    <row r="72" spans="1:34" s="550" customFormat="1">
      <c r="A72" s="523">
        <v>21.200000000000003</v>
      </c>
      <c r="B72" s="549"/>
      <c r="C72" s="516" t="s">
        <v>506</v>
      </c>
      <c r="D72" s="553" t="s">
        <v>505</v>
      </c>
      <c r="E72" s="513" t="s">
        <v>510</v>
      </c>
      <c r="F72" s="547">
        <v>4000</v>
      </c>
      <c r="G72" s="513">
        <v>995461</v>
      </c>
      <c r="H72" s="532" t="s">
        <v>138</v>
      </c>
      <c r="I72" s="527">
        <v>18</v>
      </c>
      <c r="J72" s="532" t="s">
        <v>138</v>
      </c>
      <c r="K72" s="533"/>
      <c r="L72" s="534">
        <f t="shared" si="0"/>
        <v>1.8000000000000002E-3</v>
      </c>
      <c r="M72" s="535" t="str">
        <f t="shared" si="1"/>
        <v>0.01</v>
      </c>
      <c r="N72" s="528"/>
      <c r="O72" s="528"/>
      <c r="P72" s="528"/>
      <c r="Q72" s="528"/>
      <c r="R72" s="528"/>
      <c r="S72" s="528"/>
      <c r="T72" s="528"/>
      <c r="U72" s="528"/>
      <c r="V72" s="528"/>
      <c r="W72" s="528"/>
      <c r="X72" s="528"/>
      <c r="Y72" s="528"/>
      <c r="AA72" s="551"/>
      <c r="AB72" s="551"/>
      <c r="AC72" s="551"/>
      <c r="AD72" s="551"/>
      <c r="AE72" s="551"/>
      <c r="AF72" s="551"/>
      <c r="AG72" s="551"/>
      <c r="AH72" s="552"/>
    </row>
    <row r="73" spans="1:34" s="550" customFormat="1">
      <c r="A73" s="523">
        <v>21.300000000000004</v>
      </c>
      <c r="B73" s="549"/>
      <c r="C73" s="516" t="s">
        <v>556</v>
      </c>
      <c r="D73" s="553" t="s">
        <v>541</v>
      </c>
      <c r="E73" s="513" t="s">
        <v>510</v>
      </c>
      <c r="F73" s="547">
        <v>60</v>
      </c>
      <c r="G73" s="513">
        <v>995461</v>
      </c>
      <c r="H73" s="532" t="s">
        <v>138</v>
      </c>
      <c r="I73" s="527">
        <v>18</v>
      </c>
      <c r="J73" s="532" t="s">
        <v>138</v>
      </c>
      <c r="K73" s="533"/>
      <c r="L73" s="534">
        <f t="shared" si="0"/>
        <v>1.8000000000000002E-3</v>
      </c>
      <c r="M73" s="535" t="str">
        <f t="shared" si="1"/>
        <v>0.01</v>
      </c>
      <c r="N73" s="528"/>
      <c r="O73" s="528"/>
      <c r="P73" s="528"/>
      <c r="Q73" s="528"/>
      <c r="R73" s="528"/>
      <c r="S73" s="528"/>
      <c r="T73" s="528"/>
      <c r="U73" s="528"/>
      <c r="V73" s="528"/>
      <c r="W73" s="528"/>
      <c r="X73" s="528"/>
      <c r="Y73" s="528"/>
      <c r="AA73" s="551"/>
      <c r="AB73" s="551"/>
      <c r="AC73" s="551"/>
      <c r="AD73" s="551"/>
      <c r="AE73" s="551"/>
      <c r="AF73" s="551"/>
      <c r="AG73" s="551"/>
      <c r="AH73" s="552"/>
    </row>
    <row r="74" spans="1:34" s="550" customFormat="1" ht="42">
      <c r="A74" s="523">
        <v>22</v>
      </c>
      <c r="B74" s="549"/>
      <c r="C74" s="516">
        <v>1.26</v>
      </c>
      <c r="D74" s="553" t="s">
        <v>1004</v>
      </c>
      <c r="E74" s="513" t="s">
        <v>509</v>
      </c>
      <c r="F74" s="547">
        <v>32</v>
      </c>
      <c r="G74" s="513">
        <v>995461</v>
      </c>
      <c r="H74" s="532" t="s">
        <v>138</v>
      </c>
      <c r="I74" s="527">
        <v>18</v>
      </c>
      <c r="J74" s="532" t="s">
        <v>138</v>
      </c>
      <c r="K74" s="533"/>
      <c r="L74" s="534">
        <f t="shared" si="0"/>
        <v>1.8000000000000002E-3</v>
      </c>
      <c r="M74" s="535" t="str">
        <f t="shared" si="1"/>
        <v>0.01</v>
      </c>
      <c r="N74" s="528"/>
      <c r="O74" s="528"/>
      <c r="P74" s="528"/>
      <c r="Q74" s="528"/>
      <c r="R74" s="528"/>
      <c r="S74" s="528"/>
      <c r="T74" s="528"/>
      <c r="U74" s="528"/>
      <c r="V74" s="528"/>
      <c r="W74" s="528"/>
      <c r="X74" s="528"/>
      <c r="Y74" s="528"/>
      <c r="AA74" s="551"/>
      <c r="AB74" s="551"/>
      <c r="AC74" s="551"/>
      <c r="AD74" s="551"/>
      <c r="AE74" s="551"/>
      <c r="AF74" s="551"/>
      <c r="AG74" s="551"/>
      <c r="AH74" s="552"/>
    </row>
    <row r="75" spans="1:34" s="550" customFormat="1" ht="63">
      <c r="A75" s="523">
        <v>23</v>
      </c>
      <c r="B75" s="549"/>
      <c r="C75" s="516">
        <v>2.23</v>
      </c>
      <c r="D75" s="553" t="s">
        <v>1005</v>
      </c>
      <c r="E75" s="526"/>
      <c r="F75" s="548"/>
      <c r="G75" s="526"/>
      <c r="H75" s="526"/>
      <c r="I75" s="526"/>
      <c r="J75" s="526"/>
      <c r="K75" s="526"/>
      <c r="L75" s="526"/>
      <c r="M75" s="526"/>
      <c r="N75" s="528"/>
      <c r="O75" s="528"/>
      <c r="P75" s="528"/>
      <c r="Q75" s="528"/>
      <c r="R75" s="528"/>
      <c r="S75" s="528"/>
      <c r="T75" s="528"/>
      <c r="U75" s="528"/>
      <c r="V75" s="528"/>
      <c r="W75" s="528"/>
      <c r="X75" s="528"/>
      <c r="Y75" s="528"/>
      <c r="AA75" s="551"/>
      <c r="AB75" s="551"/>
      <c r="AC75" s="551"/>
      <c r="AD75" s="551"/>
      <c r="AE75" s="551"/>
      <c r="AF75" s="551"/>
      <c r="AG75" s="551"/>
      <c r="AH75" s="552"/>
    </row>
    <row r="76" spans="1:34" s="550" customFormat="1">
      <c r="A76" s="523">
        <v>23.1</v>
      </c>
      <c r="B76" s="549"/>
      <c r="C76" s="516" t="s">
        <v>1172</v>
      </c>
      <c r="D76" s="553" t="s">
        <v>544</v>
      </c>
      <c r="E76" s="513" t="s">
        <v>551</v>
      </c>
      <c r="F76" s="547">
        <v>4</v>
      </c>
      <c r="G76" s="513">
        <v>995461</v>
      </c>
      <c r="H76" s="532" t="s">
        <v>138</v>
      </c>
      <c r="I76" s="527">
        <v>18</v>
      </c>
      <c r="J76" s="532" t="s">
        <v>138</v>
      </c>
      <c r="K76" s="533"/>
      <c r="L76" s="534">
        <f t="shared" si="0"/>
        <v>1.8000000000000002E-3</v>
      </c>
      <c r="M76" s="535" t="str">
        <f t="shared" si="1"/>
        <v>0.01</v>
      </c>
      <c r="N76" s="528"/>
      <c r="O76" s="528"/>
      <c r="P76" s="528"/>
      <c r="Q76" s="528"/>
      <c r="R76" s="528"/>
      <c r="S76" s="528"/>
      <c r="T76" s="528"/>
      <c r="U76" s="528"/>
      <c r="V76" s="528"/>
      <c r="W76" s="528"/>
      <c r="X76" s="528"/>
      <c r="Y76" s="528"/>
      <c r="AA76" s="551"/>
      <c r="AB76" s="551"/>
      <c r="AC76" s="551"/>
      <c r="AD76" s="551"/>
      <c r="AE76" s="551"/>
      <c r="AF76" s="551"/>
      <c r="AG76" s="551"/>
      <c r="AH76" s="552"/>
    </row>
    <row r="77" spans="1:34" s="550" customFormat="1">
      <c r="A77" s="523">
        <v>23.200000000000003</v>
      </c>
      <c r="B77" s="549"/>
      <c r="C77" s="516" t="s">
        <v>1173</v>
      </c>
      <c r="D77" s="553" t="s">
        <v>545</v>
      </c>
      <c r="E77" s="513" t="s">
        <v>551</v>
      </c>
      <c r="F77" s="547">
        <v>7</v>
      </c>
      <c r="G77" s="513">
        <v>995461</v>
      </c>
      <c r="H77" s="532" t="s">
        <v>138</v>
      </c>
      <c r="I77" s="527">
        <v>18</v>
      </c>
      <c r="J77" s="532" t="s">
        <v>138</v>
      </c>
      <c r="K77" s="533"/>
      <c r="L77" s="534">
        <f t="shared" si="0"/>
        <v>1.8000000000000002E-3</v>
      </c>
      <c r="M77" s="535" t="str">
        <f t="shared" si="1"/>
        <v>0.01</v>
      </c>
      <c r="N77" s="528"/>
      <c r="O77" s="528"/>
      <c r="P77" s="528"/>
      <c r="Q77" s="528"/>
      <c r="R77" s="528"/>
      <c r="S77" s="528"/>
      <c r="T77" s="528"/>
      <c r="U77" s="528"/>
      <c r="V77" s="528"/>
      <c r="W77" s="528"/>
      <c r="X77" s="528"/>
      <c r="Y77" s="528"/>
      <c r="AA77" s="551"/>
      <c r="AB77" s="551"/>
      <c r="AC77" s="551"/>
      <c r="AD77" s="551"/>
      <c r="AE77" s="551"/>
      <c r="AF77" s="551"/>
      <c r="AG77" s="551"/>
      <c r="AH77" s="552"/>
    </row>
    <row r="78" spans="1:34" s="550" customFormat="1" ht="63">
      <c r="A78" s="523">
        <v>24</v>
      </c>
      <c r="B78" s="549"/>
      <c r="C78" s="516">
        <v>2.2400000000000002</v>
      </c>
      <c r="D78" s="553" t="s">
        <v>1006</v>
      </c>
      <c r="E78" s="526"/>
      <c r="F78" s="548"/>
      <c r="G78" s="526"/>
      <c r="H78" s="526"/>
      <c r="I78" s="526"/>
      <c r="J78" s="526"/>
      <c r="K78" s="526"/>
      <c r="L78" s="526"/>
      <c r="M78" s="526"/>
      <c r="N78" s="528"/>
      <c r="O78" s="528"/>
      <c r="P78" s="528"/>
      <c r="Q78" s="528"/>
      <c r="R78" s="528"/>
      <c r="S78" s="528"/>
      <c r="T78" s="528"/>
      <c r="U78" s="528"/>
      <c r="V78" s="528"/>
      <c r="W78" s="528"/>
      <c r="X78" s="528"/>
      <c r="Y78" s="528"/>
      <c r="AA78" s="551"/>
      <c r="AB78" s="551"/>
      <c r="AC78" s="551"/>
      <c r="AD78" s="551"/>
      <c r="AE78" s="551"/>
      <c r="AF78" s="551"/>
      <c r="AG78" s="551"/>
      <c r="AH78" s="552"/>
    </row>
    <row r="79" spans="1:34" s="550" customFormat="1">
      <c r="A79" s="523">
        <v>24.1</v>
      </c>
      <c r="B79" s="549"/>
      <c r="C79" s="516" t="s">
        <v>1174</v>
      </c>
      <c r="D79" s="553" t="s">
        <v>546</v>
      </c>
      <c r="E79" s="513" t="s">
        <v>551</v>
      </c>
      <c r="F79" s="547">
        <v>6</v>
      </c>
      <c r="G79" s="513">
        <v>995461</v>
      </c>
      <c r="H79" s="532" t="s">
        <v>138</v>
      </c>
      <c r="I79" s="527">
        <v>18</v>
      </c>
      <c r="J79" s="532" t="s">
        <v>138</v>
      </c>
      <c r="K79" s="533"/>
      <c r="L79" s="534">
        <f t="shared" si="0"/>
        <v>1.8000000000000002E-3</v>
      </c>
      <c r="M79" s="535" t="str">
        <f t="shared" si="1"/>
        <v>0.01</v>
      </c>
      <c r="N79" s="528"/>
      <c r="O79" s="528"/>
      <c r="P79" s="528"/>
      <c r="Q79" s="528"/>
      <c r="R79" s="528"/>
      <c r="S79" s="528"/>
      <c r="T79" s="528"/>
      <c r="U79" s="528"/>
      <c r="V79" s="528"/>
      <c r="W79" s="528"/>
      <c r="X79" s="528"/>
      <c r="Y79" s="528"/>
      <c r="AA79" s="551"/>
      <c r="AB79" s="551"/>
      <c r="AC79" s="551"/>
      <c r="AD79" s="551"/>
      <c r="AE79" s="551"/>
      <c r="AF79" s="551"/>
      <c r="AG79" s="551"/>
      <c r="AH79" s="552"/>
    </row>
    <row r="80" spans="1:34" s="550" customFormat="1">
      <c r="A80" s="523">
        <v>24.200000000000003</v>
      </c>
      <c r="B80" s="549"/>
      <c r="C80" s="516" t="s">
        <v>1175</v>
      </c>
      <c r="D80" s="553" t="s">
        <v>1007</v>
      </c>
      <c r="E80" s="513" t="s">
        <v>551</v>
      </c>
      <c r="F80" s="547">
        <v>12</v>
      </c>
      <c r="G80" s="513">
        <v>995461</v>
      </c>
      <c r="H80" s="532" t="s">
        <v>138</v>
      </c>
      <c r="I80" s="527">
        <v>18</v>
      </c>
      <c r="J80" s="532" t="s">
        <v>138</v>
      </c>
      <c r="K80" s="533"/>
      <c r="L80" s="534">
        <f t="shared" si="0"/>
        <v>1.8000000000000002E-3</v>
      </c>
      <c r="M80" s="535" t="str">
        <f t="shared" si="1"/>
        <v>0.01</v>
      </c>
      <c r="N80" s="528"/>
      <c r="O80" s="528"/>
      <c r="P80" s="528"/>
      <c r="Q80" s="528"/>
      <c r="R80" s="528"/>
      <c r="S80" s="528"/>
      <c r="T80" s="528"/>
      <c r="U80" s="528"/>
      <c r="V80" s="528"/>
      <c r="W80" s="528"/>
      <c r="X80" s="528"/>
      <c r="Y80" s="528"/>
      <c r="AA80" s="551"/>
      <c r="AB80" s="551"/>
      <c r="AC80" s="551"/>
      <c r="AD80" s="551"/>
      <c r="AE80" s="551"/>
      <c r="AF80" s="551"/>
      <c r="AG80" s="551"/>
      <c r="AH80" s="552"/>
    </row>
    <row r="81" spans="1:34" s="550" customFormat="1" ht="42">
      <c r="A81" s="523">
        <v>25</v>
      </c>
      <c r="B81" s="549"/>
      <c r="C81" s="516"/>
      <c r="D81" s="553" t="s">
        <v>1008</v>
      </c>
      <c r="E81" s="526"/>
      <c r="F81" s="548"/>
      <c r="G81" s="526"/>
      <c r="H81" s="526"/>
      <c r="I81" s="526"/>
      <c r="J81" s="526"/>
      <c r="K81" s="526"/>
      <c r="L81" s="526"/>
      <c r="M81" s="526"/>
      <c r="N81" s="528"/>
      <c r="O81" s="528"/>
      <c r="P81" s="528"/>
      <c r="Q81" s="528"/>
      <c r="R81" s="528"/>
      <c r="S81" s="528"/>
      <c r="T81" s="528"/>
      <c r="U81" s="528"/>
      <c r="V81" s="528"/>
      <c r="W81" s="528"/>
      <c r="X81" s="528"/>
      <c r="Y81" s="528"/>
      <c r="AA81" s="551"/>
      <c r="AB81" s="551"/>
      <c r="AC81" s="551"/>
      <c r="AD81" s="551"/>
      <c r="AE81" s="551"/>
      <c r="AF81" s="551"/>
      <c r="AG81" s="551"/>
      <c r="AH81" s="552"/>
    </row>
    <row r="82" spans="1:34" s="550" customFormat="1">
      <c r="A82" s="523">
        <v>25.1</v>
      </c>
      <c r="B82" s="549"/>
      <c r="C82" s="516" t="s">
        <v>907</v>
      </c>
      <c r="D82" s="553" t="s">
        <v>1009</v>
      </c>
      <c r="E82" s="513" t="s">
        <v>509</v>
      </c>
      <c r="F82" s="547">
        <v>3</v>
      </c>
      <c r="G82" s="513">
        <v>995461</v>
      </c>
      <c r="H82" s="532" t="s">
        <v>138</v>
      </c>
      <c r="I82" s="527">
        <v>18</v>
      </c>
      <c r="J82" s="532" t="s">
        <v>138</v>
      </c>
      <c r="K82" s="533"/>
      <c r="L82" s="534">
        <f t="shared" si="0"/>
        <v>1.8000000000000002E-3</v>
      </c>
      <c r="M82" s="535" t="str">
        <f t="shared" si="1"/>
        <v>0.01</v>
      </c>
      <c r="N82" s="528"/>
      <c r="O82" s="528"/>
      <c r="P82" s="528"/>
      <c r="Q82" s="528"/>
      <c r="R82" s="528"/>
      <c r="S82" s="528"/>
      <c r="T82" s="528"/>
      <c r="U82" s="528"/>
      <c r="V82" s="528"/>
      <c r="W82" s="528"/>
      <c r="X82" s="528"/>
      <c r="Y82" s="528"/>
      <c r="AA82" s="551"/>
      <c r="AB82" s="551"/>
      <c r="AC82" s="551"/>
      <c r="AD82" s="551"/>
      <c r="AE82" s="551"/>
      <c r="AF82" s="551"/>
      <c r="AG82" s="551"/>
      <c r="AH82" s="552"/>
    </row>
    <row r="83" spans="1:34" s="550" customFormat="1" ht="63">
      <c r="A83" s="523">
        <v>26</v>
      </c>
      <c r="B83" s="549"/>
      <c r="C83" s="516">
        <v>1.44</v>
      </c>
      <c r="D83" s="553" t="s">
        <v>1010</v>
      </c>
      <c r="E83" s="513" t="s">
        <v>509</v>
      </c>
      <c r="F83" s="547">
        <v>136</v>
      </c>
      <c r="G83" s="513">
        <v>995461</v>
      </c>
      <c r="H83" s="532" t="s">
        <v>138</v>
      </c>
      <c r="I83" s="527">
        <v>18</v>
      </c>
      <c r="J83" s="532" t="s">
        <v>138</v>
      </c>
      <c r="K83" s="533"/>
      <c r="L83" s="534">
        <f t="shared" ref="L83:L146" si="2">IF(OR(J83="",J83="Confirmed"),I83*M83%,J83*M83%)</f>
        <v>1.8000000000000002E-3</v>
      </c>
      <c r="M83" s="535" t="str">
        <f t="shared" ref="M83:M146" si="3">IF(K83=0,"0.01",K83*F83)</f>
        <v>0.01</v>
      </c>
      <c r="N83" s="528"/>
      <c r="O83" s="528"/>
      <c r="P83" s="528"/>
      <c r="Q83" s="528"/>
      <c r="R83" s="528"/>
      <c r="S83" s="528"/>
      <c r="T83" s="528"/>
      <c r="U83" s="528"/>
      <c r="V83" s="528"/>
      <c r="W83" s="528"/>
      <c r="X83" s="528"/>
      <c r="Y83" s="528"/>
      <c r="AA83" s="551"/>
      <c r="AB83" s="551"/>
      <c r="AC83" s="551"/>
      <c r="AD83" s="551"/>
      <c r="AE83" s="551"/>
      <c r="AF83" s="551"/>
      <c r="AG83" s="551"/>
      <c r="AH83" s="552"/>
    </row>
    <row r="84" spans="1:34" s="550" customFormat="1" ht="42">
      <c r="A84" s="523">
        <v>27</v>
      </c>
      <c r="B84" s="549"/>
      <c r="C84" s="516">
        <v>1.25</v>
      </c>
      <c r="D84" s="553" t="s">
        <v>1011</v>
      </c>
      <c r="E84" s="513" t="s">
        <v>509</v>
      </c>
      <c r="F84" s="547">
        <v>136</v>
      </c>
      <c r="G84" s="513">
        <v>995461</v>
      </c>
      <c r="H84" s="532" t="s">
        <v>138</v>
      </c>
      <c r="I84" s="527">
        <v>18</v>
      </c>
      <c r="J84" s="532" t="s">
        <v>138</v>
      </c>
      <c r="K84" s="533"/>
      <c r="L84" s="534">
        <f t="shared" si="2"/>
        <v>1.8000000000000002E-3</v>
      </c>
      <c r="M84" s="535" t="str">
        <f t="shared" si="3"/>
        <v>0.01</v>
      </c>
      <c r="N84" s="528"/>
      <c r="O84" s="528"/>
      <c r="P84" s="528"/>
      <c r="Q84" s="528"/>
      <c r="R84" s="528"/>
      <c r="S84" s="528"/>
      <c r="T84" s="528"/>
      <c r="U84" s="528"/>
      <c r="V84" s="528"/>
      <c r="W84" s="528"/>
      <c r="X84" s="528"/>
      <c r="Y84" s="528"/>
      <c r="AA84" s="551"/>
      <c r="AB84" s="551"/>
      <c r="AC84" s="551"/>
      <c r="AD84" s="551"/>
      <c r="AE84" s="551"/>
      <c r="AF84" s="551"/>
      <c r="AG84" s="551"/>
      <c r="AH84" s="552"/>
    </row>
    <row r="85" spans="1:34" s="550" customFormat="1" ht="105">
      <c r="A85" s="523">
        <v>28</v>
      </c>
      <c r="B85" s="549"/>
      <c r="C85" s="516">
        <v>1.41</v>
      </c>
      <c r="D85" s="553" t="s">
        <v>1012</v>
      </c>
      <c r="E85" s="513" t="s">
        <v>509</v>
      </c>
      <c r="F85" s="547">
        <v>565</v>
      </c>
      <c r="G85" s="513">
        <v>995461</v>
      </c>
      <c r="H85" s="532" t="s">
        <v>138</v>
      </c>
      <c r="I85" s="527">
        <v>18</v>
      </c>
      <c r="J85" s="532" t="s">
        <v>138</v>
      </c>
      <c r="K85" s="533"/>
      <c r="L85" s="534">
        <f t="shared" si="2"/>
        <v>1.8000000000000002E-3</v>
      </c>
      <c r="M85" s="535" t="str">
        <f t="shared" si="3"/>
        <v>0.01</v>
      </c>
      <c r="N85" s="528"/>
      <c r="O85" s="528"/>
      <c r="P85" s="528"/>
      <c r="Q85" s="528"/>
      <c r="R85" s="528"/>
      <c r="S85" s="528"/>
      <c r="T85" s="528"/>
      <c r="U85" s="528"/>
      <c r="V85" s="528"/>
      <c r="W85" s="528"/>
      <c r="X85" s="528"/>
      <c r="Y85" s="528"/>
      <c r="AA85" s="551"/>
      <c r="AB85" s="551"/>
      <c r="AC85" s="551"/>
      <c r="AD85" s="551"/>
      <c r="AE85" s="551"/>
      <c r="AF85" s="551"/>
      <c r="AG85" s="551"/>
      <c r="AH85" s="552"/>
    </row>
    <row r="86" spans="1:34" s="550" customFormat="1" ht="42">
      <c r="A86" s="523">
        <v>29</v>
      </c>
      <c r="B86" s="549"/>
      <c r="C86" s="516">
        <v>1.17</v>
      </c>
      <c r="D86" s="553" t="s">
        <v>1013</v>
      </c>
      <c r="E86" s="526"/>
      <c r="F86" s="548"/>
      <c r="G86" s="526"/>
      <c r="H86" s="526"/>
      <c r="I86" s="526"/>
      <c r="J86" s="526"/>
      <c r="K86" s="526"/>
      <c r="L86" s="526"/>
      <c r="M86" s="526"/>
      <c r="N86" s="528"/>
      <c r="O86" s="528"/>
      <c r="P86" s="528"/>
      <c r="Q86" s="528"/>
      <c r="R86" s="528"/>
      <c r="S86" s="528"/>
      <c r="T86" s="528"/>
      <c r="U86" s="528"/>
      <c r="V86" s="528"/>
      <c r="W86" s="528"/>
      <c r="X86" s="528"/>
      <c r="Y86" s="528"/>
      <c r="AA86" s="551"/>
      <c r="AB86" s="551"/>
      <c r="AC86" s="551"/>
      <c r="AD86" s="551"/>
      <c r="AE86" s="551"/>
      <c r="AF86" s="551"/>
      <c r="AG86" s="551"/>
      <c r="AH86" s="552"/>
    </row>
    <row r="87" spans="1:34" s="550" customFormat="1">
      <c r="A87" s="523">
        <v>29.1</v>
      </c>
      <c r="B87" s="549"/>
      <c r="C87" s="516" t="s">
        <v>1176</v>
      </c>
      <c r="D87" s="553" t="s">
        <v>1014</v>
      </c>
      <c r="E87" s="513" t="s">
        <v>1223</v>
      </c>
      <c r="F87" s="547">
        <v>390</v>
      </c>
      <c r="G87" s="513">
        <v>995461</v>
      </c>
      <c r="H87" s="532" t="s">
        <v>138</v>
      </c>
      <c r="I87" s="527">
        <v>18</v>
      </c>
      <c r="J87" s="532" t="s">
        <v>138</v>
      </c>
      <c r="K87" s="533"/>
      <c r="L87" s="534">
        <f t="shared" si="2"/>
        <v>1.8000000000000002E-3</v>
      </c>
      <c r="M87" s="535" t="str">
        <f t="shared" si="3"/>
        <v>0.01</v>
      </c>
      <c r="N87" s="528"/>
      <c r="O87" s="528"/>
      <c r="P87" s="528"/>
      <c r="Q87" s="528"/>
      <c r="R87" s="528"/>
      <c r="S87" s="528"/>
      <c r="T87" s="528"/>
      <c r="U87" s="528"/>
      <c r="V87" s="528"/>
      <c r="W87" s="528"/>
      <c r="X87" s="528"/>
      <c r="Y87" s="528"/>
      <c r="AA87" s="551"/>
      <c r="AB87" s="551"/>
      <c r="AC87" s="551"/>
      <c r="AD87" s="551"/>
      <c r="AE87" s="551"/>
      <c r="AF87" s="551"/>
      <c r="AG87" s="551"/>
      <c r="AH87" s="552"/>
    </row>
    <row r="88" spans="1:34" s="550" customFormat="1" ht="63">
      <c r="A88" s="523">
        <v>30</v>
      </c>
      <c r="B88" s="549"/>
      <c r="C88" s="516" t="s">
        <v>907</v>
      </c>
      <c r="D88" s="553" t="s">
        <v>1015</v>
      </c>
      <c r="E88" s="526"/>
      <c r="F88" s="548"/>
      <c r="G88" s="526"/>
      <c r="H88" s="526"/>
      <c r="I88" s="526"/>
      <c r="J88" s="526"/>
      <c r="K88" s="526"/>
      <c r="L88" s="526"/>
      <c r="M88" s="526"/>
      <c r="N88" s="528"/>
      <c r="O88" s="528"/>
      <c r="P88" s="528"/>
      <c r="Q88" s="528"/>
      <c r="R88" s="528"/>
      <c r="S88" s="528"/>
      <c r="T88" s="528"/>
      <c r="U88" s="528"/>
      <c r="V88" s="528"/>
      <c r="W88" s="528"/>
      <c r="X88" s="528"/>
      <c r="Y88" s="528"/>
      <c r="AA88" s="551"/>
      <c r="AB88" s="551"/>
      <c r="AC88" s="551"/>
      <c r="AD88" s="551"/>
      <c r="AE88" s="551"/>
      <c r="AF88" s="551"/>
      <c r="AG88" s="551"/>
      <c r="AH88" s="552"/>
    </row>
    <row r="89" spans="1:34" s="550" customFormat="1">
      <c r="A89" s="523">
        <v>30.1</v>
      </c>
      <c r="B89" s="549"/>
      <c r="C89" s="516" t="s">
        <v>907</v>
      </c>
      <c r="D89" s="553" t="s">
        <v>1016</v>
      </c>
      <c r="E89" s="513" t="s">
        <v>1223</v>
      </c>
      <c r="F89" s="547">
        <v>300</v>
      </c>
      <c r="G89" s="513">
        <v>995461</v>
      </c>
      <c r="H89" s="532" t="s">
        <v>138</v>
      </c>
      <c r="I89" s="527">
        <v>18</v>
      </c>
      <c r="J89" s="532" t="s">
        <v>138</v>
      </c>
      <c r="K89" s="533"/>
      <c r="L89" s="534">
        <f t="shared" si="2"/>
        <v>1.8000000000000002E-3</v>
      </c>
      <c r="M89" s="535" t="str">
        <f t="shared" si="3"/>
        <v>0.01</v>
      </c>
      <c r="N89" s="528"/>
      <c r="O89" s="528"/>
      <c r="P89" s="528"/>
      <c r="Q89" s="528"/>
      <c r="R89" s="528"/>
      <c r="S89" s="528"/>
      <c r="T89" s="528"/>
      <c r="U89" s="528"/>
      <c r="V89" s="528"/>
      <c r="W89" s="528"/>
      <c r="X89" s="528"/>
      <c r="Y89" s="528"/>
      <c r="AA89" s="551"/>
      <c r="AB89" s="551"/>
      <c r="AC89" s="551"/>
      <c r="AD89" s="551"/>
      <c r="AE89" s="551"/>
      <c r="AF89" s="551"/>
      <c r="AG89" s="551"/>
      <c r="AH89" s="552"/>
    </row>
    <row r="90" spans="1:34" s="550" customFormat="1" ht="42">
      <c r="A90" s="523">
        <v>31</v>
      </c>
      <c r="B90" s="549"/>
      <c r="C90" s="516">
        <v>7.8</v>
      </c>
      <c r="D90" s="553" t="s">
        <v>1017</v>
      </c>
      <c r="E90" s="526"/>
      <c r="F90" s="548"/>
      <c r="G90" s="526"/>
      <c r="H90" s="526"/>
      <c r="I90" s="526"/>
      <c r="J90" s="526"/>
      <c r="K90" s="526"/>
      <c r="L90" s="526"/>
      <c r="M90" s="526"/>
      <c r="N90" s="528"/>
      <c r="O90" s="528"/>
      <c r="P90" s="528"/>
      <c r="Q90" s="528"/>
      <c r="R90" s="528"/>
      <c r="S90" s="528"/>
      <c r="T90" s="528"/>
      <c r="U90" s="528"/>
      <c r="V90" s="528"/>
      <c r="W90" s="528"/>
      <c r="X90" s="528"/>
      <c r="Y90" s="528"/>
      <c r="AA90" s="551"/>
      <c r="AB90" s="551"/>
      <c r="AC90" s="551"/>
      <c r="AD90" s="551"/>
      <c r="AE90" s="551"/>
      <c r="AF90" s="551"/>
      <c r="AG90" s="551"/>
      <c r="AH90" s="552"/>
    </row>
    <row r="91" spans="1:34" s="550" customFormat="1">
      <c r="A91" s="523">
        <v>31.1</v>
      </c>
      <c r="B91" s="549"/>
      <c r="C91" s="516" t="s">
        <v>1177</v>
      </c>
      <c r="D91" s="553" t="s">
        <v>1018</v>
      </c>
      <c r="E91" s="513" t="s">
        <v>1223</v>
      </c>
      <c r="F91" s="547">
        <v>300</v>
      </c>
      <c r="G91" s="513">
        <v>995461</v>
      </c>
      <c r="H91" s="532" t="s">
        <v>138</v>
      </c>
      <c r="I91" s="527">
        <v>18</v>
      </c>
      <c r="J91" s="532" t="s">
        <v>138</v>
      </c>
      <c r="K91" s="533"/>
      <c r="L91" s="534">
        <f t="shared" si="2"/>
        <v>1.8000000000000002E-3</v>
      </c>
      <c r="M91" s="535" t="str">
        <f t="shared" si="3"/>
        <v>0.01</v>
      </c>
      <c r="N91" s="528"/>
      <c r="O91" s="528"/>
      <c r="P91" s="528"/>
      <c r="Q91" s="528"/>
      <c r="R91" s="528"/>
      <c r="S91" s="528"/>
      <c r="T91" s="528"/>
      <c r="U91" s="528"/>
      <c r="V91" s="528"/>
      <c r="W91" s="528"/>
      <c r="X91" s="528"/>
      <c r="Y91" s="528"/>
      <c r="AA91" s="551"/>
      <c r="AB91" s="551"/>
      <c r="AC91" s="551"/>
      <c r="AD91" s="551"/>
      <c r="AE91" s="551"/>
      <c r="AF91" s="551"/>
      <c r="AG91" s="551"/>
      <c r="AH91" s="552"/>
    </row>
    <row r="92" spans="1:34" s="550" customFormat="1" ht="63">
      <c r="A92" s="523">
        <v>32</v>
      </c>
      <c r="B92" s="549"/>
      <c r="C92" s="516">
        <v>9.1</v>
      </c>
      <c r="D92" s="553" t="s">
        <v>1019</v>
      </c>
      <c r="E92" s="526"/>
      <c r="F92" s="548"/>
      <c r="G92" s="526"/>
      <c r="H92" s="526"/>
      <c r="I92" s="526"/>
      <c r="J92" s="526"/>
      <c r="K92" s="526"/>
      <c r="L92" s="526"/>
      <c r="M92" s="526"/>
      <c r="N92" s="528"/>
      <c r="O92" s="528"/>
      <c r="P92" s="528"/>
      <c r="Q92" s="528"/>
      <c r="R92" s="528"/>
      <c r="S92" s="528"/>
      <c r="T92" s="528"/>
      <c r="U92" s="528"/>
      <c r="V92" s="528"/>
      <c r="W92" s="528"/>
      <c r="X92" s="528"/>
      <c r="Y92" s="528"/>
      <c r="AA92" s="551"/>
      <c r="AB92" s="551"/>
      <c r="AC92" s="551"/>
      <c r="AD92" s="551"/>
      <c r="AE92" s="551"/>
      <c r="AF92" s="551"/>
      <c r="AG92" s="551"/>
      <c r="AH92" s="552"/>
    </row>
    <row r="93" spans="1:34" s="550" customFormat="1">
      <c r="A93" s="523">
        <v>32.1</v>
      </c>
      <c r="B93" s="549"/>
      <c r="C93" s="516" t="s">
        <v>1178</v>
      </c>
      <c r="D93" s="553" t="s">
        <v>548</v>
      </c>
      <c r="E93" s="513" t="s">
        <v>509</v>
      </c>
      <c r="F93" s="547">
        <v>12</v>
      </c>
      <c r="G93" s="513">
        <v>995461</v>
      </c>
      <c r="H93" s="532" t="s">
        <v>138</v>
      </c>
      <c r="I93" s="527">
        <v>18</v>
      </c>
      <c r="J93" s="532" t="s">
        <v>138</v>
      </c>
      <c r="K93" s="533"/>
      <c r="L93" s="534">
        <f t="shared" si="2"/>
        <v>1.8000000000000002E-3</v>
      </c>
      <c r="M93" s="535" t="str">
        <f t="shared" si="3"/>
        <v>0.01</v>
      </c>
      <c r="N93" s="528"/>
      <c r="O93" s="528"/>
      <c r="P93" s="528"/>
      <c r="Q93" s="528"/>
      <c r="R93" s="528"/>
      <c r="S93" s="528"/>
      <c r="T93" s="528"/>
      <c r="U93" s="528"/>
      <c r="V93" s="528"/>
      <c r="W93" s="528"/>
      <c r="X93" s="528"/>
      <c r="Y93" s="528"/>
      <c r="AA93" s="551"/>
      <c r="AB93" s="551"/>
      <c r="AC93" s="551"/>
      <c r="AD93" s="551"/>
      <c r="AE93" s="551"/>
      <c r="AF93" s="551"/>
      <c r="AG93" s="551"/>
      <c r="AH93" s="552"/>
    </row>
    <row r="94" spans="1:34" s="550" customFormat="1" ht="42">
      <c r="A94" s="523">
        <v>33</v>
      </c>
      <c r="B94" s="549"/>
      <c r="C94" s="516"/>
      <c r="D94" s="553" t="s">
        <v>1020</v>
      </c>
      <c r="E94" s="526"/>
      <c r="F94" s="548"/>
      <c r="G94" s="526"/>
      <c r="H94" s="526"/>
      <c r="I94" s="526"/>
      <c r="J94" s="526"/>
      <c r="K94" s="526"/>
      <c r="L94" s="526"/>
      <c r="M94" s="526"/>
      <c r="N94" s="528"/>
      <c r="O94" s="528"/>
      <c r="P94" s="528"/>
      <c r="Q94" s="528"/>
      <c r="R94" s="528"/>
      <c r="S94" s="528"/>
      <c r="T94" s="528"/>
      <c r="U94" s="528"/>
      <c r="V94" s="528"/>
      <c r="W94" s="528"/>
      <c r="X94" s="528"/>
      <c r="Y94" s="528"/>
      <c r="AA94" s="551"/>
      <c r="AB94" s="551"/>
      <c r="AC94" s="551"/>
      <c r="AD94" s="551"/>
      <c r="AE94" s="551"/>
      <c r="AF94" s="551"/>
      <c r="AG94" s="551"/>
      <c r="AH94" s="552"/>
    </row>
    <row r="95" spans="1:34" s="550" customFormat="1">
      <c r="A95" s="523">
        <v>33.1</v>
      </c>
      <c r="B95" s="549"/>
      <c r="C95" s="516" t="s">
        <v>907</v>
      </c>
      <c r="D95" s="553" t="s">
        <v>1021</v>
      </c>
      <c r="E95" s="513" t="s">
        <v>1223</v>
      </c>
      <c r="F95" s="547">
        <v>160</v>
      </c>
      <c r="G95" s="513">
        <v>995461</v>
      </c>
      <c r="H95" s="532" t="s">
        <v>138</v>
      </c>
      <c r="I95" s="527">
        <v>18</v>
      </c>
      <c r="J95" s="532" t="s">
        <v>138</v>
      </c>
      <c r="K95" s="533"/>
      <c r="L95" s="534">
        <f t="shared" si="2"/>
        <v>1.8000000000000002E-3</v>
      </c>
      <c r="M95" s="535" t="str">
        <f t="shared" si="3"/>
        <v>0.01</v>
      </c>
      <c r="N95" s="528"/>
      <c r="O95" s="528"/>
      <c r="P95" s="528"/>
      <c r="Q95" s="528"/>
      <c r="R95" s="528"/>
      <c r="S95" s="528"/>
      <c r="T95" s="528"/>
      <c r="U95" s="528"/>
      <c r="V95" s="528"/>
      <c r="W95" s="528"/>
      <c r="X95" s="528"/>
      <c r="Y95" s="528"/>
      <c r="AA95" s="551"/>
      <c r="AB95" s="551"/>
      <c r="AC95" s="551"/>
      <c r="AD95" s="551"/>
      <c r="AE95" s="551"/>
      <c r="AF95" s="551"/>
      <c r="AG95" s="551"/>
      <c r="AH95" s="552"/>
    </row>
    <row r="96" spans="1:34" s="550" customFormat="1" ht="63">
      <c r="A96" s="523">
        <v>34</v>
      </c>
      <c r="B96" s="549"/>
      <c r="C96" s="516" t="s">
        <v>907</v>
      </c>
      <c r="D96" s="553" t="s">
        <v>1022</v>
      </c>
      <c r="E96" s="513" t="s">
        <v>551</v>
      </c>
      <c r="F96" s="547">
        <v>3</v>
      </c>
      <c r="G96" s="513">
        <v>995461</v>
      </c>
      <c r="H96" s="532" t="s">
        <v>138</v>
      </c>
      <c r="I96" s="527">
        <v>18</v>
      </c>
      <c r="J96" s="532" t="s">
        <v>138</v>
      </c>
      <c r="K96" s="533"/>
      <c r="L96" s="534">
        <f t="shared" si="2"/>
        <v>1.8000000000000002E-3</v>
      </c>
      <c r="M96" s="535" t="str">
        <f t="shared" si="3"/>
        <v>0.01</v>
      </c>
      <c r="N96" s="528"/>
      <c r="O96" s="528"/>
      <c r="P96" s="528"/>
      <c r="Q96" s="528"/>
      <c r="R96" s="528"/>
      <c r="S96" s="528"/>
      <c r="T96" s="528"/>
      <c r="U96" s="528"/>
      <c r="V96" s="528"/>
      <c r="W96" s="528"/>
      <c r="X96" s="528"/>
      <c r="Y96" s="528"/>
      <c r="AA96" s="551"/>
      <c r="AB96" s="551"/>
      <c r="AC96" s="551"/>
      <c r="AD96" s="551"/>
      <c r="AE96" s="551"/>
      <c r="AF96" s="551"/>
      <c r="AG96" s="551"/>
      <c r="AH96" s="552"/>
    </row>
    <row r="97" spans="1:34" s="550" customFormat="1" ht="84">
      <c r="A97" s="523">
        <v>35</v>
      </c>
      <c r="B97" s="549"/>
      <c r="C97" s="516">
        <v>4.5999999999999996</v>
      </c>
      <c r="D97" s="553" t="s">
        <v>1023</v>
      </c>
      <c r="E97" s="526"/>
      <c r="F97" s="548"/>
      <c r="G97" s="526"/>
      <c r="H97" s="526"/>
      <c r="I97" s="526"/>
      <c r="J97" s="526"/>
      <c r="K97" s="526"/>
      <c r="L97" s="526"/>
      <c r="M97" s="526"/>
      <c r="N97" s="528"/>
      <c r="O97" s="528"/>
      <c r="P97" s="528"/>
      <c r="Q97" s="528"/>
      <c r="R97" s="528"/>
      <c r="S97" s="528"/>
      <c r="T97" s="528"/>
      <c r="U97" s="528"/>
      <c r="V97" s="528"/>
      <c r="W97" s="528"/>
      <c r="X97" s="528"/>
      <c r="Y97" s="528"/>
      <c r="AA97" s="551"/>
      <c r="AB97" s="551"/>
      <c r="AC97" s="551"/>
      <c r="AD97" s="551"/>
      <c r="AE97" s="551"/>
      <c r="AF97" s="551"/>
      <c r="AG97" s="551"/>
      <c r="AH97" s="552"/>
    </row>
    <row r="98" spans="1:34" s="550" customFormat="1">
      <c r="A98" s="523">
        <v>35.1</v>
      </c>
      <c r="B98" s="549"/>
      <c r="C98" s="516" t="s">
        <v>1179</v>
      </c>
      <c r="D98" s="553" t="s">
        <v>1024</v>
      </c>
      <c r="E98" s="513" t="s">
        <v>1223</v>
      </c>
      <c r="F98" s="547">
        <v>45</v>
      </c>
      <c r="G98" s="513">
        <v>995461</v>
      </c>
      <c r="H98" s="532" t="s">
        <v>138</v>
      </c>
      <c r="I98" s="527">
        <v>18</v>
      </c>
      <c r="J98" s="532" t="s">
        <v>138</v>
      </c>
      <c r="K98" s="533"/>
      <c r="L98" s="534">
        <f t="shared" si="2"/>
        <v>1.8000000000000002E-3</v>
      </c>
      <c r="M98" s="535" t="str">
        <f t="shared" si="3"/>
        <v>0.01</v>
      </c>
      <c r="N98" s="528"/>
      <c r="O98" s="528"/>
      <c r="P98" s="528"/>
      <c r="Q98" s="528"/>
      <c r="R98" s="528"/>
      <c r="S98" s="528"/>
      <c r="T98" s="528"/>
      <c r="U98" s="528"/>
      <c r="V98" s="528"/>
      <c r="W98" s="528"/>
      <c r="X98" s="528"/>
      <c r="Y98" s="528"/>
      <c r="AA98" s="551"/>
      <c r="AB98" s="551"/>
      <c r="AC98" s="551"/>
      <c r="AD98" s="551"/>
      <c r="AE98" s="551"/>
      <c r="AF98" s="551"/>
      <c r="AG98" s="551"/>
      <c r="AH98" s="552"/>
    </row>
    <row r="99" spans="1:34" s="550" customFormat="1">
      <c r="A99" s="523">
        <v>35.200000000000003</v>
      </c>
      <c r="B99" s="549"/>
      <c r="C99" s="516" t="s">
        <v>1180</v>
      </c>
      <c r="D99" s="553" t="s">
        <v>1025</v>
      </c>
      <c r="E99" s="513" t="s">
        <v>1223</v>
      </c>
      <c r="F99" s="547">
        <v>55</v>
      </c>
      <c r="G99" s="513">
        <v>995461</v>
      </c>
      <c r="H99" s="532" t="s">
        <v>138</v>
      </c>
      <c r="I99" s="527">
        <v>18</v>
      </c>
      <c r="J99" s="532" t="s">
        <v>138</v>
      </c>
      <c r="K99" s="533"/>
      <c r="L99" s="534">
        <f t="shared" si="2"/>
        <v>1.8000000000000002E-3</v>
      </c>
      <c r="M99" s="535" t="str">
        <f t="shared" si="3"/>
        <v>0.01</v>
      </c>
      <c r="N99" s="528"/>
      <c r="O99" s="528"/>
      <c r="P99" s="528"/>
      <c r="Q99" s="528"/>
      <c r="R99" s="528"/>
      <c r="S99" s="528"/>
      <c r="T99" s="528"/>
      <c r="U99" s="528"/>
      <c r="V99" s="528"/>
      <c r="W99" s="528"/>
      <c r="X99" s="528"/>
      <c r="Y99" s="528"/>
      <c r="AA99" s="551"/>
      <c r="AB99" s="551"/>
      <c r="AC99" s="551"/>
      <c r="AD99" s="551"/>
      <c r="AE99" s="551"/>
      <c r="AF99" s="551"/>
      <c r="AG99" s="551"/>
      <c r="AH99" s="552"/>
    </row>
    <row r="100" spans="1:34" s="550" customFormat="1">
      <c r="A100" s="523">
        <v>35.300000000000004</v>
      </c>
      <c r="B100" s="549"/>
      <c r="C100" s="516" t="s">
        <v>1181</v>
      </c>
      <c r="D100" s="553" t="s">
        <v>1026</v>
      </c>
      <c r="E100" s="513" t="s">
        <v>1223</v>
      </c>
      <c r="F100" s="547">
        <v>64</v>
      </c>
      <c r="G100" s="513">
        <v>995461</v>
      </c>
      <c r="H100" s="532" t="s">
        <v>138</v>
      </c>
      <c r="I100" s="527">
        <v>18</v>
      </c>
      <c r="J100" s="532" t="s">
        <v>138</v>
      </c>
      <c r="K100" s="533"/>
      <c r="L100" s="534">
        <f t="shared" si="2"/>
        <v>1.8000000000000002E-3</v>
      </c>
      <c r="M100" s="535" t="str">
        <f t="shared" si="3"/>
        <v>0.01</v>
      </c>
      <c r="N100" s="528"/>
      <c r="O100" s="528"/>
      <c r="P100" s="528"/>
      <c r="Q100" s="528"/>
      <c r="R100" s="528"/>
      <c r="S100" s="528"/>
      <c r="T100" s="528"/>
      <c r="U100" s="528"/>
      <c r="V100" s="528"/>
      <c r="W100" s="528"/>
      <c r="X100" s="528"/>
      <c r="Y100" s="528"/>
      <c r="AA100" s="551"/>
      <c r="AB100" s="551"/>
      <c r="AC100" s="551"/>
      <c r="AD100" s="551"/>
      <c r="AE100" s="551"/>
      <c r="AF100" s="551"/>
      <c r="AG100" s="551"/>
      <c r="AH100" s="552"/>
    </row>
    <row r="101" spans="1:34" s="550" customFormat="1">
      <c r="A101" s="523">
        <v>35.400000000000006</v>
      </c>
      <c r="B101" s="549"/>
      <c r="C101" s="516" t="s">
        <v>1182</v>
      </c>
      <c r="D101" s="553" t="s">
        <v>1027</v>
      </c>
      <c r="E101" s="513" t="s">
        <v>1223</v>
      </c>
      <c r="F101" s="547">
        <v>65</v>
      </c>
      <c r="G101" s="513">
        <v>995461</v>
      </c>
      <c r="H101" s="532" t="s">
        <v>138</v>
      </c>
      <c r="I101" s="527">
        <v>18</v>
      </c>
      <c r="J101" s="532" t="s">
        <v>138</v>
      </c>
      <c r="K101" s="533"/>
      <c r="L101" s="534">
        <f t="shared" si="2"/>
        <v>1.8000000000000002E-3</v>
      </c>
      <c r="M101" s="535" t="str">
        <f t="shared" si="3"/>
        <v>0.01</v>
      </c>
      <c r="N101" s="528"/>
      <c r="O101" s="528"/>
      <c r="P101" s="528"/>
      <c r="Q101" s="528"/>
      <c r="R101" s="528"/>
      <c r="S101" s="528"/>
      <c r="T101" s="528"/>
      <c r="U101" s="528"/>
      <c r="V101" s="528"/>
      <c r="W101" s="528"/>
      <c r="X101" s="528"/>
      <c r="Y101" s="528"/>
      <c r="AA101" s="551"/>
      <c r="AB101" s="551"/>
      <c r="AC101" s="551"/>
      <c r="AD101" s="551"/>
      <c r="AE101" s="551"/>
      <c r="AF101" s="551"/>
      <c r="AG101" s="551"/>
      <c r="AH101" s="552"/>
    </row>
    <row r="102" spans="1:34" s="550" customFormat="1" ht="84">
      <c r="A102" s="523">
        <v>36</v>
      </c>
      <c r="B102" s="549"/>
      <c r="C102" s="516">
        <v>4.7</v>
      </c>
      <c r="D102" s="553" t="s">
        <v>1028</v>
      </c>
      <c r="E102" s="526"/>
      <c r="F102" s="548"/>
      <c r="G102" s="526"/>
      <c r="H102" s="526"/>
      <c r="I102" s="526"/>
      <c r="J102" s="526"/>
      <c r="K102" s="526"/>
      <c r="L102" s="526"/>
      <c r="M102" s="526"/>
      <c r="N102" s="528"/>
      <c r="O102" s="528"/>
      <c r="P102" s="528"/>
      <c r="Q102" s="528"/>
      <c r="R102" s="528"/>
      <c r="S102" s="528"/>
      <c r="T102" s="528"/>
      <c r="U102" s="528"/>
      <c r="V102" s="528"/>
      <c r="W102" s="528"/>
      <c r="X102" s="528"/>
      <c r="Y102" s="528"/>
      <c r="AA102" s="551"/>
      <c r="AB102" s="551"/>
      <c r="AC102" s="551"/>
      <c r="AD102" s="551"/>
      <c r="AE102" s="551"/>
      <c r="AF102" s="551"/>
      <c r="AG102" s="551"/>
      <c r="AH102" s="552"/>
    </row>
    <row r="103" spans="1:34" s="550" customFormat="1">
      <c r="A103" s="523">
        <v>36.1</v>
      </c>
      <c r="B103" s="549"/>
      <c r="C103" s="516" t="s">
        <v>1183</v>
      </c>
      <c r="D103" s="553" t="s">
        <v>1024</v>
      </c>
      <c r="E103" s="513" t="s">
        <v>509</v>
      </c>
      <c r="F103" s="547">
        <v>11</v>
      </c>
      <c r="G103" s="513">
        <v>995461</v>
      </c>
      <c r="H103" s="532" t="s">
        <v>138</v>
      </c>
      <c r="I103" s="527">
        <v>18</v>
      </c>
      <c r="J103" s="532" t="s">
        <v>138</v>
      </c>
      <c r="K103" s="533"/>
      <c r="L103" s="534">
        <f t="shared" si="2"/>
        <v>1.8000000000000002E-3</v>
      </c>
      <c r="M103" s="535" t="str">
        <f t="shared" si="3"/>
        <v>0.01</v>
      </c>
      <c r="N103" s="528"/>
      <c r="O103" s="528"/>
      <c r="P103" s="528"/>
      <c r="Q103" s="528"/>
      <c r="R103" s="528"/>
      <c r="S103" s="528"/>
      <c r="T103" s="528"/>
      <c r="U103" s="528"/>
      <c r="V103" s="528"/>
      <c r="W103" s="528"/>
      <c r="X103" s="528"/>
      <c r="Y103" s="528"/>
      <c r="AA103" s="551"/>
      <c r="AB103" s="551"/>
      <c r="AC103" s="551"/>
      <c r="AD103" s="551"/>
      <c r="AE103" s="551"/>
      <c r="AF103" s="551"/>
      <c r="AG103" s="551"/>
      <c r="AH103" s="552"/>
    </row>
    <row r="104" spans="1:34" s="550" customFormat="1">
      <c r="A104" s="523">
        <v>36.200000000000003</v>
      </c>
      <c r="B104" s="549"/>
      <c r="C104" s="516" t="s">
        <v>1184</v>
      </c>
      <c r="D104" s="553" t="s">
        <v>1025</v>
      </c>
      <c r="E104" s="513" t="s">
        <v>509</v>
      </c>
      <c r="F104" s="547">
        <v>8</v>
      </c>
      <c r="G104" s="513">
        <v>995461</v>
      </c>
      <c r="H104" s="532" t="s">
        <v>138</v>
      </c>
      <c r="I104" s="527">
        <v>18</v>
      </c>
      <c r="J104" s="532" t="s">
        <v>138</v>
      </c>
      <c r="K104" s="533"/>
      <c r="L104" s="534">
        <f t="shared" si="2"/>
        <v>1.8000000000000002E-3</v>
      </c>
      <c r="M104" s="535" t="str">
        <f t="shared" si="3"/>
        <v>0.01</v>
      </c>
      <c r="N104" s="528"/>
      <c r="O104" s="528"/>
      <c r="P104" s="528"/>
      <c r="Q104" s="528"/>
      <c r="R104" s="528"/>
      <c r="S104" s="528"/>
      <c r="T104" s="528"/>
      <c r="U104" s="528"/>
      <c r="V104" s="528"/>
      <c r="W104" s="528"/>
      <c r="X104" s="528"/>
      <c r="Y104" s="528"/>
      <c r="AA104" s="551"/>
      <c r="AB104" s="551"/>
      <c r="AC104" s="551"/>
      <c r="AD104" s="551"/>
      <c r="AE104" s="551"/>
      <c r="AF104" s="551"/>
      <c r="AG104" s="551"/>
      <c r="AH104" s="552"/>
    </row>
    <row r="105" spans="1:34" s="550" customFormat="1">
      <c r="A105" s="523">
        <v>36.300000000000004</v>
      </c>
      <c r="B105" s="549"/>
      <c r="C105" s="516" t="s">
        <v>1185</v>
      </c>
      <c r="D105" s="553" t="s">
        <v>1026</v>
      </c>
      <c r="E105" s="513" t="s">
        <v>509</v>
      </c>
      <c r="F105" s="547">
        <v>11</v>
      </c>
      <c r="G105" s="513">
        <v>995461</v>
      </c>
      <c r="H105" s="532" t="s">
        <v>138</v>
      </c>
      <c r="I105" s="527">
        <v>18</v>
      </c>
      <c r="J105" s="532" t="s">
        <v>138</v>
      </c>
      <c r="K105" s="533"/>
      <c r="L105" s="534">
        <f t="shared" si="2"/>
        <v>1.8000000000000002E-3</v>
      </c>
      <c r="M105" s="535" t="str">
        <f t="shared" si="3"/>
        <v>0.01</v>
      </c>
      <c r="N105" s="528"/>
      <c r="O105" s="528"/>
      <c r="P105" s="528"/>
      <c r="Q105" s="528"/>
      <c r="R105" s="528"/>
      <c r="S105" s="528"/>
      <c r="T105" s="528"/>
      <c r="U105" s="528"/>
      <c r="V105" s="528"/>
      <c r="W105" s="528"/>
      <c r="X105" s="528"/>
      <c r="Y105" s="528"/>
      <c r="AA105" s="551"/>
      <c r="AB105" s="551"/>
      <c r="AC105" s="551"/>
      <c r="AD105" s="551"/>
      <c r="AE105" s="551"/>
      <c r="AF105" s="551"/>
      <c r="AG105" s="551"/>
      <c r="AH105" s="552"/>
    </row>
    <row r="106" spans="1:34" s="550" customFormat="1">
      <c r="A106" s="523">
        <v>36.400000000000006</v>
      </c>
      <c r="B106" s="549"/>
      <c r="C106" s="516" t="s">
        <v>1186</v>
      </c>
      <c r="D106" s="553" t="s">
        <v>1027</v>
      </c>
      <c r="E106" s="513" t="s">
        <v>509</v>
      </c>
      <c r="F106" s="547">
        <v>11</v>
      </c>
      <c r="G106" s="513">
        <v>995461</v>
      </c>
      <c r="H106" s="532" t="s">
        <v>138</v>
      </c>
      <c r="I106" s="527">
        <v>18</v>
      </c>
      <c r="J106" s="532" t="s">
        <v>138</v>
      </c>
      <c r="K106" s="533"/>
      <c r="L106" s="534">
        <f t="shared" si="2"/>
        <v>1.8000000000000002E-3</v>
      </c>
      <c r="M106" s="535" t="str">
        <f t="shared" si="3"/>
        <v>0.01</v>
      </c>
      <c r="N106" s="528"/>
      <c r="O106" s="528"/>
      <c r="P106" s="528"/>
      <c r="Q106" s="528"/>
      <c r="R106" s="528"/>
      <c r="S106" s="528"/>
      <c r="T106" s="528"/>
      <c r="U106" s="528"/>
      <c r="V106" s="528"/>
      <c r="W106" s="528"/>
      <c r="X106" s="528"/>
      <c r="Y106" s="528"/>
      <c r="AA106" s="551"/>
      <c r="AB106" s="551"/>
      <c r="AC106" s="551"/>
      <c r="AD106" s="551"/>
      <c r="AE106" s="551"/>
      <c r="AF106" s="551"/>
      <c r="AG106" s="551"/>
      <c r="AH106" s="552"/>
    </row>
    <row r="107" spans="1:34" s="550" customFormat="1" ht="84">
      <c r="A107" s="523">
        <v>37</v>
      </c>
      <c r="B107" s="549"/>
      <c r="C107" s="516">
        <v>4.8</v>
      </c>
      <c r="D107" s="553" t="s">
        <v>1029</v>
      </c>
      <c r="E107" s="526"/>
      <c r="F107" s="548"/>
      <c r="G107" s="526"/>
      <c r="H107" s="526"/>
      <c r="I107" s="526"/>
      <c r="J107" s="526"/>
      <c r="K107" s="526"/>
      <c r="L107" s="526"/>
      <c r="M107" s="526"/>
      <c r="N107" s="528"/>
      <c r="O107" s="528"/>
      <c r="P107" s="528"/>
      <c r="Q107" s="528"/>
      <c r="R107" s="528"/>
      <c r="S107" s="528"/>
      <c r="T107" s="528"/>
      <c r="U107" s="528"/>
      <c r="V107" s="528"/>
      <c r="W107" s="528"/>
      <c r="X107" s="528"/>
      <c r="Y107" s="528"/>
      <c r="AA107" s="551"/>
      <c r="AB107" s="551"/>
      <c r="AC107" s="551"/>
      <c r="AD107" s="551"/>
      <c r="AE107" s="551"/>
      <c r="AF107" s="551"/>
      <c r="AG107" s="551"/>
      <c r="AH107" s="552"/>
    </row>
    <row r="108" spans="1:34" s="550" customFormat="1">
      <c r="A108" s="523">
        <v>37.1</v>
      </c>
      <c r="B108" s="549"/>
      <c r="C108" s="516" t="s">
        <v>1187</v>
      </c>
      <c r="D108" s="553" t="s">
        <v>1024</v>
      </c>
      <c r="E108" s="513" t="s">
        <v>509</v>
      </c>
      <c r="F108" s="547">
        <v>7</v>
      </c>
      <c r="G108" s="513">
        <v>995461</v>
      </c>
      <c r="H108" s="532" t="s">
        <v>138</v>
      </c>
      <c r="I108" s="527">
        <v>18</v>
      </c>
      <c r="J108" s="532" t="s">
        <v>138</v>
      </c>
      <c r="K108" s="533"/>
      <c r="L108" s="534">
        <f t="shared" si="2"/>
        <v>1.8000000000000002E-3</v>
      </c>
      <c r="M108" s="535" t="str">
        <f t="shared" si="3"/>
        <v>0.01</v>
      </c>
      <c r="N108" s="528"/>
      <c r="O108" s="528"/>
      <c r="P108" s="528"/>
      <c r="Q108" s="528"/>
      <c r="R108" s="528"/>
      <c r="S108" s="528"/>
      <c r="T108" s="528"/>
      <c r="U108" s="528"/>
      <c r="V108" s="528"/>
      <c r="W108" s="528"/>
      <c r="X108" s="528"/>
      <c r="Y108" s="528"/>
      <c r="AA108" s="551"/>
      <c r="AB108" s="551"/>
      <c r="AC108" s="551"/>
      <c r="AD108" s="551"/>
      <c r="AE108" s="551"/>
      <c r="AF108" s="551"/>
      <c r="AG108" s="551"/>
      <c r="AH108" s="552"/>
    </row>
    <row r="109" spans="1:34" s="550" customFormat="1">
      <c r="A109" s="523">
        <v>37.200000000000003</v>
      </c>
      <c r="B109" s="549"/>
      <c r="C109" s="516" t="s">
        <v>1188</v>
      </c>
      <c r="D109" s="553" t="s">
        <v>1025</v>
      </c>
      <c r="E109" s="513" t="s">
        <v>509</v>
      </c>
      <c r="F109" s="547">
        <v>11</v>
      </c>
      <c r="G109" s="513">
        <v>995461</v>
      </c>
      <c r="H109" s="532" t="s">
        <v>138</v>
      </c>
      <c r="I109" s="527">
        <v>18</v>
      </c>
      <c r="J109" s="532" t="s">
        <v>138</v>
      </c>
      <c r="K109" s="533"/>
      <c r="L109" s="534">
        <f t="shared" si="2"/>
        <v>1.8000000000000002E-3</v>
      </c>
      <c r="M109" s="535" t="str">
        <f t="shared" si="3"/>
        <v>0.01</v>
      </c>
      <c r="N109" s="528"/>
      <c r="O109" s="528"/>
      <c r="P109" s="528"/>
      <c r="Q109" s="528"/>
      <c r="R109" s="528"/>
      <c r="S109" s="528"/>
      <c r="T109" s="528"/>
      <c r="U109" s="528"/>
      <c r="V109" s="528"/>
      <c r="W109" s="528"/>
      <c r="X109" s="528"/>
      <c r="Y109" s="528"/>
      <c r="AA109" s="551"/>
      <c r="AB109" s="551"/>
      <c r="AC109" s="551"/>
      <c r="AD109" s="551"/>
      <c r="AE109" s="551"/>
      <c r="AF109" s="551"/>
      <c r="AG109" s="551"/>
      <c r="AH109" s="552"/>
    </row>
    <row r="110" spans="1:34" s="550" customFormat="1">
      <c r="A110" s="523">
        <v>37.300000000000004</v>
      </c>
      <c r="B110" s="549"/>
      <c r="C110" s="516" t="s">
        <v>1189</v>
      </c>
      <c r="D110" s="553" t="s">
        <v>1026</v>
      </c>
      <c r="E110" s="513" t="s">
        <v>509</v>
      </c>
      <c r="F110" s="547">
        <v>7</v>
      </c>
      <c r="G110" s="513">
        <v>995461</v>
      </c>
      <c r="H110" s="532" t="s">
        <v>138</v>
      </c>
      <c r="I110" s="527">
        <v>18</v>
      </c>
      <c r="J110" s="532" t="s">
        <v>138</v>
      </c>
      <c r="K110" s="533"/>
      <c r="L110" s="534">
        <f t="shared" si="2"/>
        <v>1.8000000000000002E-3</v>
      </c>
      <c r="M110" s="535" t="str">
        <f t="shared" si="3"/>
        <v>0.01</v>
      </c>
      <c r="N110" s="528"/>
      <c r="O110" s="528"/>
      <c r="P110" s="528"/>
      <c r="Q110" s="528"/>
      <c r="R110" s="528"/>
      <c r="S110" s="528"/>
      <c r="T110" s="528"/>
      <c r="U110" s="528"/>
      <c r="V110" s="528"/>
      <c r="W110" s="528"/>
      <c r="X110" s="528"/>
      <c r="Y110" s="528"/>
      <c r="AA110" s="551"/>
      <c r="AB110" s="551"/>
      <c r="AC110" s="551"/>
      <c r="AD110" s="551"/>
      <c r="AE110" s="551"/>
      <c r="AF110" s="551"/>
      <c r="AG110" s="551"/>
      <c r="AH110" s="552"/>
    </row>
    <row r="111" spans="1:34" s="550" customFormat="1">
      <c r="A111" s="523">
        <v>37.400000000000006</v>
      </c>
      <c r="B111" s="549"/>
      <c r="C111" s="516" t="s">
        <v>1190</v>
      </c>
      <c r="D111" s="553" t="s">
        <v>1027</v>
      </c>
      <c r="E111" s="513" t="s">
        <v>509</v>
      </c>
      <c r="F111" s="547">
        <v>10</v>
      </c>
      <c r="G111" s="513">
        <v>995461</v>
      </c>
      <c r="H111" s="532" t="s">
        <v>138</v>
      </c>
      <c r="I111" s="527">
        <v>18</v>
      </c>
      <c r="J111" s="532" t="s">
        <v>138</v>
      </c>
      <c r="K111" s="533"/>
      <c r="L111" s="534">
        <f t="shared" si="2"/>
        <v>1.8000000000000002E-3</v>
      </c>
      <c r="M111" s="535" t="str">
        <f t="shared" si="3"/>
        <v>0.01</v>
      </c>
      <c r="N111" s="528"/>
      <c r="O111" s="528"/>
      <c r="P111" s="528"/>
      <c r="Q111" s="528"/>
      <c r="R111" s="528"/>
      <c r="S111" s="528"/>
      <c r="T111" s="528"/>
      <c r="U111" s="528"/>
      <c r="V111" s="528"/>
      <c r="W111" s="528"/>
      <c r="X111" s="528"/>
      <c r="Y111" s="528"/>
      <c r="AA111" s="551"/>
      <c r="AB111" s="551"/>
      <c r="AC111" s="551"/>
      <c r="AD111" s="551"/>
      <c r="AE111" s="551"/>
      <c r="AF111" s="551"/>
      <c r="AG111" s="551"/>
      <c r="AH111" s="552"/>
    </row>
    <row r="112" spans="1:34" s="550" customFormat="1" ht="84">
      <c r="A112" s="523">
        <v>38</v>
      </c>
      <c r="B112" s="549"/>
      <c r="C112" s="516">
        <v>4.9000000000000004</v>
      </c>
      <c r="D112" s="553" t="s">
        <v>1030</v>
      </c>
      <c r="E112" s="526"/>
      <c r="F112" s="548"/>
      <c r="G112" s="526"/>
      <c r="H112" s="526"/>
      <c r="I112" s="526"/>
      <c r="J112" s="526"/>
      <c r="K112" s="526"/>
      <c r="L112" s="526"/>
      <c r="M112" s="526"/>
      <c r="N112" s="528"/>
      <c r="O112" s="528"/>
      <c r="P112" s="528"/>
      <c r="Q112" s="528"/>
      <c r="R112" s="528"/>
      <c r="S112" s="528"/>
      <c r="T112" s="528"/>
      <c r="U112" s="528"/>
      <c r="V112" s="528"/>
      <c r="W112" s="528"/>
      <c r="X112" s="528"/>
      <c r="Y112" s="528"/>
      <c r="AA112" s="551"/>
      <c r="AB112" s="551"/>
      <c r="AC112" s="551"/>
      <c r="AD112" s="551"/>
      <c r="AE112" s="551"/>
      <c r="AF112" s="551"/>
      <c r="AG112" s="551"/>
      <c r="AH112" s="552"/>
    </row>
    <row r="113" spans="1:34" s="550" customFormat="1">
      <c r="A113" s="523">
        <v>38.1</v>
      </c>
      <c r="B113" s="549"/>
      <c r="C113" s="516" t="s">
        <v>1191</v>
      </c>
      <c r="D113" s="553" t="s">
        <v>1024</v>
      </c>
      <c r="E113" s="513" t="s">
        <v>509</v>
      </c>
      <c r="F113" s="547">
        <v>14</v>
      </c>
      <c r="G113" s="513">
        <v>995461</v>
      </c>
      <c r="H113" s="532" t="s">
        <v>138</v>
      </c>
      <c r="I113" s="527">
        <v>18</v>
      </c>
      <c r="J113" s="532" t="s">
        <v>138</v>
      </c>
      <c r="K113" s="533"/>
      <c r="L113" s="534">
        <f t="shared" si="2"/>
        <v>1.8000000000000002E-3</v>
      </c>
      <c r="M113" s="535" t="str">
        <f t="shared" si="3"/>
        <v>0.01</v>
      </c>
      <c r="N113" s="528"/>
      <c r="O113" s="528"/>
      <c r="P113" s="528"/>
      <c r="Q113" s="528"/>
      <c r="R113" s="528"/>
      <c r="S113" s="528"/>
      <c r="T113" s="528"/>
      <c r="U113" s="528"/>
      <c r="V113" s="528"/>
      <c r="W113" s="528"/>
      <c r="X113" s="528"/>
      <c r="Y113" s="528"/>
      <c r="AA113" s="551"/>
      <c r="AB113" s="551"/>
      <c r="AC113" s="551"/>
      <c r="AD113" s="551"/>
      <c r="AE113" s="551"/>
      <c r="AF113" s="551"/>
      <c r="AG113" s="551"/>
      <c r="AH113" s="552"/>
    </row>
    <row r="114" spans="1:34" s="550" customFormat="1">
      <c r="A114" s="523">
        <v>38.200000000000003</v>
      </c>
      <c r="B114" s="549"/>
      <c r="C114" s="516" t="s">
        <v>1192</v>
      </c>
      <c r="D114" s="553" t="s">
        <v>1025</v>
      </c>
      <c r="E114" s="513" t="s">
        <v>509</v>
      </c>
      <c r="F114" s="547">
        <v>11</v>
      </c>
      <c r="G114" s="513">
        <v>995461</v>
      </c>
      <c r="H114" s="532" t="s">
        <v>138</v>
      </c>
      <c r="I114" s="527">
        <v>18</v>
      </c>
      <c r="J114" s="532" t="s">
        <v>138</v>
      </c>
      <c r="K114" s="533"/>
      <c r="L114" s="534">
        <f t="shared" si="2"/>
        <v>1.8000000000000002E-3</v>
      </c>
      <c r="M114" s="535" t="str">
        <f t="shared" si="3"/>
        <v>0.01</v>
      </c>
      <c r="N114" s="528"/>
      <c r="O114" s="528"/>
      <c r="P114" s="528"/>
      <c r="Q114" s="528"/>
      <c r="R114" s="528"/>
      <c r="S114" s="528"/>
      <c r="T114" s="528"/>
      <c r="U114" s="528"/>
      <c r="V114" s="528"/>
      <c r="W114" s="528"/>
      <c r="X114" s="528"/>
      <c r="Y114" s="528"/>
      <c r="AA114" s="551"/>
      <c r="AB114" s="551"/>
      <c r="AC114" s="551"/>
      <c r="AD114" s="551"/>
      <c r="AE114" s="551"/>
      <c r="AF114" s="551"/>
      <c r="AG114" s="551"/>
      <c r="AH114" s="552"/>
    </row>
    <row r="115" spans="1:34" s="550" customFormat="1">
      <c r="A115" s="523">
        <v>38.300000000000004</v>
      </c>
      <c r="B115" s="549"/>
      <c r="C115" s="516" t="s">
        <v>1193</v>
      </c>
      <c r="D115" s="553" t="s">
        <v>1026</v>
      </c>
      <c r="E115" s="513" t="s">
        <v>509</v>
      </c>
      <c r="F115" s="547">
        <v>14</v>
      </c>
      <c r="G115" s="513">
        <v>995461</v>
      </c>
      <c r="H115" s="532" t="s">
        <v>138</v>
      </c>
      <c r="I115" s="527">
        <v>18</v>
      </c>
      <c r="J115" s="532" t="s">
        <v>138</v>
      </c>
      <c r="K115" s="533"/>
      <c r="L115" s="534">
        <f t="shared" si="2"/>
        <v>1.8000000000000002E-3</v>
      </c>
      <c r="M115" s="535" t="str">
        <f t="shared" si="3"/>
        <v>0.01</v>
      </c>
      <c r="N115" s="528"/>
      <c r="O115" s="528"/>
      <c r="P115" s="528"/>
      <c r="Q115" s="528"/>
      <c r="R115" s="528"/>
      <c r="S115" s="528"/>
      <c r="T115" s="528"/>
      <c r="U115" s="528"/>
      <c r="V115" s="528"/>
      <c r="W115" s="528"/>
      <c r="X115" s="528"/>
      <c r="Y115" s="528"/>
      <c r="AA115" s="551"/>
      <c r="AB115" s="551"/>
      <c r="AC115" s="551"/>
      <c r="AD115" s="551"/>
      <c r="AE115" s="551"/>
      <c r="AF115" s="551"/>
      <c r="AG115" s="551"/>
      <c r="AH115" s="552"/>
    </row>
    <row r="116" spans="1:34" s="550" customFormat="1">
      <c r="A116" s="523">
        <v>38.400000000000006</v>
      </c>
      <c r="B116" s="549"/>
      <c r="C116" s="516" t="s">
        <v>1194</v>
      </c>
      <c r="D116" s="553" t="s">
        <v>1027</v>
      </c>
      <c r="E116" s="513" t="s">
        <v>509</v>
      </c>
      <c r="F116" s="547">
        <v>11</v>
      </c>
      <c r="G116" s="513">
        <v>995461</v>
      </c>
      <c r="H116" s="532" t="s">
        <v>138</v>
      </c>
      <c r="I116" s="527">
        <v>18</v>
      </c>
      <c r="J116" s="532" t="s">
        <v>138</v>
      </c>
      <c r="K116" s="533"/>
      <c r="L116" s="534">
        <f t="shared" si="2"/>
        <v>1.8000000000000002E-3</v>
      </c>
      <c r="M116" s="535" t="str">
        <f t="shared" si="3"/>
        <v>0.01</v>
      </c>
      <c r="N116" s="528"/>
      <c r="O116" s="528"/>
      <c r="P116" s="528"/>
      <c r="Q116" s="528"/>
      <c r="R116" s="528"/>
      <c r="S116" s="528"/>
      <c r="T116" s="528"/>
      <c r="U116" s="528"/>
      <c r="V116" s="528"/>
      <c r="W116" s="528"/>
      <c r="X116" s="528"/>
      <c r="Y116" s="528"/>
      <c r="AA116" s="551"/>
      <c r="AB116" s="551"/>
      <c r="AC116" s="551"/>
      <c r="AD116" s="551"/>
      <c r="AE116" s="551"/>
      <c r="AF116" s="551"/>
      <c r="AG116" s="551"/>
      <c r="AH116" s="552"/>
    </row>
    <row r="117" spans="1:34" s="550" customFormat="1" ht="84">
      <c r="A117" s="523">
        <v>39</v>
      </c>
      <c r="B117" s="549"/>
      <c r="C117" s="516">
        <v>4.0999999999999996</v>
      </c>
      <c r="D117" s="553" t="s">
        <v>1031</v>
      </c>
      <c r="E117" s="526"/>
      <c r="F117" s="548"/>
      <c r="G117" s="526"/>
      <c r="H117" s="526"/>
      <c r="I117" s="526"/>
      <c r="J117" s="526"/>
      <c r="K117" s="526"/>
      <c r="L117" s="526"/>
      <c r="M117" s="526"/>
      <c r="N117" s="528"/>
      <c r="O117" s="528"/>
      <c r="P117" s="528"/>
      <c r="Q117" s="528"/>
      <c r="R117" s="528"/>
      <c r="S117" s="528"/>
      <c r="T117" s="528"/>
      <c r="U117" s="528"/>
      <c r="V117" s="528"/>
      <c r="W117" s="528"/>
      <c r="X117" s="528"/>
      <c r="Y117" s="528"/>
      <c r="AA117" s="551"/>
      <c r="AB117" s="551"/>
      <c r="AC117" s="551"/>
      <c r="AD117" s="551"/>
      <c r="AE117" s="551"/>
      <c r="AF117" s="551"/>
      <c r="AG117" s="551"/>
      <c r="AH117" s="552"/>
    </row>
    <row r="118" spans="1:34" s="550" customFormat="1">
      <c r="A118" s="523">
        <v>39.1</v>
      </c>
      <c r="B118" s="549"/>
      <c r="C118" s="516" t="s">
        <v>1195</v>
      </c>
      <c r="D118" s="553" t="s">
        <v>1024</v>
      </c>
      <c r="E118" s="513" t="s">
        <v>509</v>
      </c>
      <c r="F118" s="547">
        <v>10</v>
      </c>
      <c r="G118" s="513">
        <v>995461</v>
      </c>
      <c r="H118" s="532" t="s">
        <v>138</v>
      </c>
      <c r="I118" s="527">
        <v>18</v>
      </c>
      <c r="J118" s="532" t="s">
        <v>138</v>
      </c>
      <c r="K118" s="533"/>
      <c r="L118" s="534">
        <f t="shared" si="2"/>
        <v>1.8000000000000002E-3</v>
      </c>
      <c r="M118" s="535" t="str">
        <f t="shared" si="3"/>
        <v>0.01</v>
      </c>
      <c r="N118" s="528"/>
      <c r="O118" s="528"/>
      <c r="P118" s="528"/>
      <c r="Q118" s="528"/>
      <c r="R118" s="528"/>
      <c r="S118" s="528"/>
      <c r="T118" s="528"/>
      <c r="U118" s="528"/>
      <c r="V118" s="528"/>
      <c r="W118" s="528"/>
      <c r="X118" s="528"/>
      <c r="Y118" s="528"/>
      <c r="AA118" s="551"/>
      <c r="AB118" s="551"/>
      <c r="AC118" s="551"/>
      <c r="AD118" s="551"/>
      <c r="AE118" s="551"/>
      <c r="AF118" s="551"/>
      <c r="AG118" s="551"/>
      <c r="AH118" s="552"/>
    </row>
    <row r="119" spans="1:34" s="550" customFormat="1">
      <c r="A119" s="523">
        <v>39.200000000000003</v>
      </c>
      <c r="B119" s="549"/>
      <c r="C119" s="516" t="s">
        <v>1196</v>
      </c>
      <c r="D119" s="553" t="s">
        <v>1025</v>
      </c>
      <c r="E119" s="513" t="s">
        <v>509</v>
      </c>
      <c r="F119" s="547">
        <v>13</v>
      </c>
      <c r="G119" s="513">
        <v>995461</v>
      </c>
      <c r="H119" s="532" t="s">
        <v>138</v>
      </c>
      <c r="I119" s="527">
        <v>18</v>
      </c>
      <c r="J119" s="532" t="s">
        <v>138</v>
      </c>
      <c r="K119" s="533"/>
      <c r="L119" s="534">
        <f t="shared" si="2"/>
        <v>1.8000000000000002E-3</v>
      </c>
      <c r="M119" s="535" t="str">
        <f t="shared" si="3"/>
        <v>0.01</v>
      </c>
      <c r="N119" s="528"/>
      <c r="O119" s="528"/>
      <c r="P119" s="528"/>
      <c r="Q119" s="528"/>
      <c r="R119" s="528"/>
      <c r="S119" s="528"/>
      <c r="T119" s="528"/>
      <c r="U119" s="528"/>
      <c r="V119" s="528"/>
      <c r="W119" s="528"/>
      <c r="X119" s="528"/>
      <c r="Y119" s="528"/>
      <c r="AA119" s="551"/>
      <c r="AB119" s="551"/>
      <c r="AC119" s="551"/>
      <c r="AD119" s="551"/>
      <c r="AE119" s="551"/>
      <c r="AF119" s="551"/>
      <c r="AG119" s="551"/>
      <c r="AH119" s="552"/>
    </row>
    <row r="120" spans="1:34" s="550" customFormat="1">
      <c r="A120" s="523">
        <v>39.300000000000004</v>
      </c>
      <c r="B120" s="549"/>
      <c r="C120" s="516" t="s">
        <v>1197</v>
      </c>
      <c r="D120" s="553" t="s">
        <v>1026</v>
      </c>
      <c r="E120" s="513" t="s">
        <v>509</v>
      </c>
      <c r="F120" s="547">
        <v>11</v>
      </c>
      <c r="G120" s="513">
        <v>995461</v>
      </c>
      <c r="H120" s="532" t="s">
        <v>138</v>
      </c>
      <c r="I120" s="527">
        <v>18</v>
      </c>
      <c r="J120" s="532" t="s">
        <v>138</v>
      </c>
      <c r="K120" s="533"/>
      <c r="L120" s="534">
        <f t="shared" si="2"/>
        <v>1.8000000000000002E-3</v>
      </c>
      <c r="M120" s="535" t="str">
        <f t="shared" si="3"/>
        <v>0.01</v>
      </c>
      <c r="N120" s="528"/>
      <c r="O120" s="528"/>
      <c r="P120" s="528"/>
      <c r="Q120" s="528"/>
      <c r="R120" s="528"/>
      <c r="S120" s="528"/>
      <c r="T120" s="528"/>
      <c r="U120" s="528"/>
      <c r="V120" s="528"/>
      <c r="W120" s="528"/>
      <c r="X120" s="528"/>
      <c r="Y120" s="528"/>
      <c r="AA120" s="551"/>
      <c r="AB120" s="551"/>
      <c r="AC120" s="551"/>
      <c r="AD120" s="551"/>
      <c r="AE120" s="551"/>
      <c r="AF120" s="551"/>
      <c r="AG120" s="551"/>
      <c r="AH120" s="552"/>
    </row>
    <row r="121" spans="1:34" s="550" customFormat="1">
      <c r="A121" s="523">
        <v>39.400000000000006</v>
      </c>
      <c r="B121" s="549"/>
      <c r="C121" s="516" t="s">
        <v>1198</v>
      </c>
      <c r="D121" s="553" t="s">
        <v>1027</v>
      </c>
      <c r="E121" s="513" t="s">
        <v>509</v>
      </c>
      <c r="F121" s="547">
        <v>15</v>
      </c>
      <c r="G121" s="513">
        <v>995461</v>
      </c>
      <c r="H121" s="532" t="s">
        <v>138</v>
      </c>
      <c r="I121" s="527">
        <v>18</v>
      </c>
      <c r="J121" s="532" t="s">
        <v>138</v>
      </c>
      <c r="K121" s="533"/>
      <c r="L121" s="534">
        <f t="shared" si="2"/>
        <v>1.8000000000000002E-3</v>
      </c>
      <c r="M121" s="535" t="str">
        <f t="shared" si="3"/>
        <v>0.01</v>
      </c>
      <c r="N121" s="528"/>
      <c r="O121" s="528"/>
      <c r="P121" s="528"/>
      <c r="Q121" s="528"/>
      <c r="R121" s="528"/>
      <c r="S121" s="528"/>
      <c r="T121" s="528"/>
      <c r="U121" s="528"/>
      <c r="V121" s="528"/>
      <c r="W121" s="528"/>
      <c r="X121" s="528"/>
      <c r="Y121" s="528"/>
      <c r="AA121" s="551"/>
      <c r="AB121" s="551"/>
      <c r="AC121" s="551"/>
      <c r="AD121" s="551"/>
      <c r="AE121" s="551"/>
      <c r="AF121" s="551"/>
      <c r="AG121" s="551"/>
      <c r="AH121" s="552"/>
    </row>
    <row r="122" spans="1:34" s="550" customFormat="1" ht="84">
      <c r="A122" s="523">
        <v>40</v>
      </c>
      <c r="B122" s="549"/>
      <c r="C122" s="516"/>
      <c r="D122" s="553" t="s">
        <v>1032</v>
      </c>
      <c r="E122" s="526"/>
      <c r="F122" s="548"/>
      <c r="G122" s="526"/>
      <c r="H122" s="526"/>
      <c r="I122" s="526"/>
      <c r="J122" s="526"/>
      <c r="K122" s="526"/>
      <c r="L122" s="526"/>
      <c r="M122" s="526"/>
      <c r="N122" s="528"/>
      <c r="O122" s="528"/>
      <c r="P122" s="528"/>
      <c r="Q122" s="528"/>
      <c r="R122" s="528"/>
      <c r="S122" s="528"/>
      <c r="T122" s="528"/>
      <c r="U122" s="528"/>
      <c r="V122" s="528"/>
      <c r="W122" s="528"/>
      <c r="X122" s="528"/>
      <c r="Y122" s="528"/>
      <c r="AA122" s="551"/>
      <c r="AB122" s="551"/>
      <c r="AC122" s="551"/>
      <c r="AD122" s="551"/>
      <c r="AE122" s="551"/>
      <c r="AF122" s="551"/>
      <c r="AG122" s="551"/>
      <c r="AH122" s="552"/>
    </row>
    <row r="123" spans="1:34" s="550" customFormat="1">
      <c r="A123" s="523">
        <v>40.1</v>
      </c>
      <c r="B123" s="549"/>
      <c r="C123" s="516" t="s">
        <v>1199</v>
      </c>
      <c r="D123" s="553" t="s">
        <v>1033</v>
      </c>
      <c r="E123" s="513" t="s">
        <v>1223</v>
      </c>
      <c r="F123" s="547">
        <v>20</v>
      </c>
      <c r="G123" s="513">
        <v>995461</v>
      </c>
      <c r="H123" s="532" t="s">
        <v>138</v>
      </c>
      <c r="I123" s="527">
        <v>18</v>
      </c>
      <c r="J123" s="532" t="s">
        <v>138</v>
      </c>
      <c r="K123" s="533"/>
      <c r="L123" s="534">
        <f t="shared" si="2"/>
        <v>1.8000000000000002E-3</v>
      </c>
      <c r="M123" s="535" t="str">
        <f t="shared" si="3"/>
        <v>0.01</v>
      </c>
      <c r="N123" s="528"/>
      <c r="O123" s="528"/>
      <c r="P123" s="528"/>
      <c r="Q123" s="528"/>
      <c r="R123" s="528"/>
      <c r="S123" s="528"/>
      <c r="T123" s="528"/>
      <c r="U123" s="528"/>
      <c r="V123" s="528"/>
      <c r="W123" s="528"/>
      <c r="X123" s="528"/>
      <c r="Y123" s="528"/>
      <c r="AA123" s="551"/>
      <c r="AB123" s="551"/>
      <c r="AC123" s="551"/>
      <c r="AD123" s="551"/>
      <c r="AE123" s="551"/>
      <c r="AF123" s="551"/>
      <c r="AG123" s="551"/>
      <c r="AH123" s="552"/>
    </row>
    <row r="124" spans="1:34" s="550" customFormat="1">
      <c r="A124" s="523">
        <v>40.200000000000003</v>
      </c>
      <c r="B124" s="549"/>
      <c r="C124" s="516" t="s">
        <v>1200</v>
      </c>
      <c r="D124" s="553" t="s">
        <v>1034</v>
      </c>
      <c r="E124" s="513" t="s">
        <v>1223</v>
      </c>
      <c r="F124" s="547">
        <v>20</v>
      </c>
      <c r="G124" s="513">
        <v>995461</v>
      </c>
      <c r="H124" s="532" t="s">
        <v>138</v>
      </c>
      <c r="I124" s="527">
        <v>18</v>
      </c>
      <c r="J124" s="532" t="s">
        <v>138</v>
      </c>
      <c r="K124" s="533"/>
      <c r="L124" s="534">
        <f t="shared" si="2"/>
        <v>1.8000000000000002E-3</v>
      </c>
      <c r="M124" s="535" t="str">
        <f t="shared" si="3"/>
        <v>0.01</v>
      </c>
      <c r="N124" s="528"/>
      <c r="O124" s="528"/>
      <c r="P124" s="528"/>
      <c r="Q124" s="528"/>
      <c r="R124" s="528"/>
      <c r="S124" s="528"/>
      <c r="T124" s="528"/>
      <c r="U124" s="528"/>
      <c r="V124" s="528"/>
      <c r="W124" s="528"/>
      <c r="X124" s="528"/>
      <c r="Y124" s="528"/>
      <c r="AA124" s="551"/>
      <c r="AB124" s="551"/>
      <c r="AC124" s="551"/>
      <c r="AD124" s="551"/>
      <c r="AE124" s="551"/>
      <c r="AF124" s="551"/>
      <c r="AG124" s="551"/>
      <c r="AH124" s="552"/>
    </row>
    <row r="125" spans="1:34" s="550" customFormat="1" ht="84">
      <c r="A125" s="523">
        <v>41</v>
      </c>
      <c r="B125" s="549"/>
      <c r="C125" s="516">
        <v>15.3</v>
      </c>
      <c r="D125" s="553" t="s">
        <v>1035</v>
      </c>
      <c r="E125" s="513" t="s">
        <v>509</v>
      </c>
      <c r="F125" s="547">
        <v>9</v>
      </c>
      <c r="G125" s="513"/>
      <c r="H125" s="532" t="s">
        <v>138</v>
      </c>
      <c r="I125" s="527">
        <v>18</v>
      </c>
      <c r="J125" s="532" t="s">
        <v>138</v>
      </c>
      <c r="K125" s="533"/>
      <c r="L125" s="534">
        <f t="shared" si="2"/>
        <v>1.8000000000000002E-3</v>
      </c>
      <c r="M125" s="535" t="str">
        <f t="shared" si="3"/>
        <v>0.01</v>
      </c>
      <c r="N125" s="528"/>
      <c r="O125" s="528"/>
      <c r="P125" s="528"/>
      <c r="Q125" s="528"/>
      <c r="R125" s="528"/>
      <c r="S125" s="528"/>
      <c r="T125" s="528"/>
      <c r="U125" s="528"/>
      <c r="V125" s="528"/>
      <c r="W125" s="528"/>
      <c r="X125" s="528"/>
      <c r="Y125" s="528"/>
      <c r="AA125" s="551"/>
      <c r="AB125" s="551"/>
      <c r="AC125" s="551"/>
      <c r="AD125" s="551"/>
      <c r="AE125" s="551"/>
      <c r="AF125" s="551"/>
      <c r="AG125" s="551"/>
      <c r="AH125" s="552"/>
    </row>
    <row r="126" spans="1:34" s="550" customFormat="1" ht="63">
      <c r="A126" s="523">
        <v>42</v>
      </c>
      <c r="B126" s="549"/>
      <c r="C126" s="516">
        <v>5.4</v>
      </c>
      <c r="D126" s="553" t="s">
        <v>1036</v>
      </c>
      <c r="E126" s="513" t="s">
        <v>509</v>
      </c>
      <c r="F126" s="547">
        <v>14</v>
      </c>
      <c r="G126" s="513">
        <v>995461</v>
      </c>
      <c r="H126" s="532" t="s">
        <v>138</v>
      </c>
      <c r="I126" s="527">
        <v>18</v>
      </c>
      <c r="J126" s="532" t="s">
        <v>138</v>
      </c>
      <c r="K126" s="533"/>
      <c r="L126" s="534">
        <f t="shared" si="2"/>
        <v>1.8000000000000002E-3</v>
      </c>
      <c r="M126" s="535" t="str">
        <f t="shared" si="3"/>
        <v>0.01</v>
      </c>
      <c r="N126" s="528"/>
      <c r="O126" s="528"/>
      <c r="P126" s="528"/>
      <c r="Q126" s="528"/>
      <c r="R126" s="528"/>
      <c r="S126" s="528"/>
      <c r="T126" s="528"/>
      <c r="U126" s="528"/>
      <c r="V126" s="528"/>
      <c r="W126" s="528"/>
      <c r="X126" s="528"/>
      <c r="Y126" s="528"/>
      <c r="AA126" s="551"/>
      <c r="AB126" s="551"/>
      <c r="AC126" s="551"/>
      <c r="AD126" s="551"/>
      <c r="AE126" s="551"/>
      <c r="AF126" s="551"/>
      <c r="AG126" s="551"/>
      <c r="AH126" s="552"/>
    </row>
    <row r="127" spans="1:34" s="550" customFormat="1" ht="63">
      <c r="A127" s="523">
        <v>43</v>
      </c>
      <c r="B127" s="549"/>
      <c r="C127" s="516">
        <v>5.6</v>
      </c>
      <c r="D127" s="553" t="s">
        <v>1037</v>
      </c>
      <c r="E127" s="513" t="s">
        <v>509</v>
      </c>
      <c r="F127" s="547">
        <v>2</v>
      </c>
      <c r="G127" s="513">
        <v>995461</v>
      </c>
      <c r="H127" s="532" t="s">
        <v>138</v>
      </c>
      <c r="I127" s="527">
        <v>18</v>
      </c>
      <c r="J127" s="532" t="s">
        <v>138</v>
      </c>
      <c r="K127" s="533"/>
      <c r="L127" s="534">
        <f t="shared" si="2"/>
        <v>1.8000000000000002E-3</v>
      </c>
      <c r="M127" s="535" t="str">
        <f t="shared" si="3"/>
        <v>0.01</v>
      </c>
      <c r="N127" s="528"/>
      <c r="O127" s="528"/>
      <c r="P127" s="528"/>
      <c r="Q127" s="528"/>
      <c r="R127" s="528"/>
      <c r="S127" s="528"/>
      <c r="T127" s="528"/>
      <c r="U127" s="528"/>
      <c r="V127" s="528"/>
      <c r="W127" s="528"/>
      <c r="X127" s="528"/>
      <c r="Y127" s="528"/>
      <c r="AA127" s="551"/>
      <c r="AB127" s="551"/>
      <c r="AC127" s="551"/>
      <c r="AD127" s="551"/>
      <c r="AE127" s="551"/>
      <c r="AF127" s="551"/>
      <c r="AG127" s="551"/>
      <c r="AH127" s="552"/>
    </row>
    <row r="128" spans="1:34" s="550" customFormat="1" ht="42">
      <c r="A128" s="523">
        <v>44</v>
      </c>
      <c r="B128" s="549"/>
      <c r="C128" s="516">
        <v>5.7</v>
      </c>
      <c r="D128" s="553" t="s">
        <v>1038</v>
      </c>
      <c r="E128" s="513" t="s">
        <v>951</v>
      </c>
      <c r="F128" s="547">
        <v>200</v>
      </c>
      <c r="G128" s="513">
        <v>995461</v>
      </c>
      <c r="H128" s="532" t="s">
        <v>138</v>
      </c>
      <c r="I128" s="527">
        <v>18</v>
      </c>
      <c r="J128" s="532" t="s">
        <v>138</v>
      </c>
      <c r="K128" s="533"/>
      <c r="L128" s="534">
        <f t="shared" si="2"/>
        <v>1.8000000000000002E-3</v>
      </c>
      <c r="M128" s="535" t="str">
        <f t="shared" si="3"/>
        <v>0.01</v>
      </c>
      <c r="N128" s="528"/>
      <c r="O128" s="528"/>
      <c r="P128" s="528"/>
      <c r="Q128" s="528"/>
      <c r="R128" s="528"/>
      <c r="S128" s="528"/>
      <c r="T128" s="528"/>
      <c r="U128" s="528"/>
      <c r="V128" s="528"/>
      <c r="W128" s="528"/>
      <c r="X128" s="528"/>
      <c r="Y128" s="528"/>
      <c r="AA128" s="551"/>
      <c r="AB128" s="551"/>
      <c r="AC128" s="551"/>
      <c r="AD128" s="551"/>
      <c r="AE128" s="551"/>
      <c r="AF128" s="551"/>
      <c r="AG128" s="551"/>
      <c r="AH128" s="552"/>
    </row>
    <row r="129" spans="1:34" s="550" customFormat="1" ht="42">
      <c r="A129" s="523">
        <v>45</v>
      </c>
      <c r="B129" s="549"/>
      <c r="C129" s="516">
        <v>5.14</v>
      </c>
      <c r="D129" s="553" t="s">
        <v>1039</v>
      </c>
      <c r="E129" s="513" t="s">
        <v>1223</v>
      </c>
      <c r="F129" s="547">
        <v>40</v>
      </c>
      <c r="G129" s="513">
        <v>995461</v>
      </c>
      <c r="H129" s="532" t="s">
        <v>138</v>
      </c>
      <c r="I129" s="527">
        <v>18</v>
      </c>
      <c r="J129" s="532" t="s">
        <v>138</v>
      </c>
      <c r="K129" s="533"/>
      <c r="L129" s="534">
        <f t="shared" si="2"/>
        <v>1.8000000000000002E-3</v>
      </c>
      <c r="M129" s="535" t="str">
        <f t="shared" si="3"/>
        <v>0.01</v>
      </c>
      <c r="N129" s="528"/>
      <c r="O129" s="528"/>
      <c r="P129" s="528"/>
      <c r="Q129" s="528"/>
      <c r="R129" s="528"/>
      <c r="S129" s="528"/>
      <c r="T129" s="528"/>
      <c r="U129" s="528"/>
      <c r="V129" s="528"/>
      <c r="W129" s="528"/>
      <c r="X129" s="528"/>
      <c r="Y129" s="528"/>
      <c r="AA129" s="551"/>
      <c r="AB129" s="551"/>
      <c r="AC129" s="551"/>
      <c r="AD129" s="551"/>
      <c r="AE129" s="551"/>
      <c r="AF129" s="551"/>
      <c r="AG129" s="551"/>
      <c r="AH129" s="552"/>
    </row>
    <row r="130" spans="1:34" s="550" customFormat="1" ht="42">
      <c r="A130" s="523">
        <v>46</v>
      </c>
      <c r="B130" s="549"/>
      <c r="C130" s="516">
        <v>5.15</v>
      </c>
      <c r="D130" s="553" t="s">
        <v>1040</v>
      </c>
      <c r="E130" s="513" t="s">
        <v>1223</v>
      </c>
      <c r="F130" s="547">
        <v>460</v>
      </c>
      <c r="G130" s="513">
        <v>995461</v>
      </c>
      <c r="H130" s="532" t="s">
        <v>138</v>
      </c>
      <c r="I130" s="527">
        <v>18</v>
      </c>
      <c r="J130" s="532" t="s">
        <v>138</v>
      </c>
      <c r="K130" s="533"/>
      <c r="L130" s="534">
        <f t="shared" si="2"/>
        <v>1.8000000000000002E-3</v>
      </c>
      <c r="M130" s="535" t="str">
        <f t="shared" si="3"/>
        <v>0.01</v>
      </c>
      <c r="N130" s="528"/>
      <c r="O130" s="528"/>
      <c r="P130" s="528"/>
      <c r="Q130" s="528"/>
      <c r="R130" s="528"/>
      <c r="S130" s="528"/>
      <c r="T130" s="528"/>
      <c r="U130" s="528"/>
      <c r="V130" s="528"/>
      <c r="W130" s="528"/>
      <c r="X130" s="528"/>
      <c r="Y130" s="528"/>
      <c r="AA130" s="551"/>
      <c r="AB130" s="551"/>
      <c r="AC130" s="551"/>
      <c r="AD130" s="551"/>
      <c r="AE130" s="551"/>
      <c r="AF130" s="551"/>
      <c r="AG130" s="551"/>
      <c r="AH130" s="552"/>
    </row>
    <row r="131" spans="1:34" s="550" customFormat="1" ht="63">
      <c r="A131" s="523">
        <v>47</v>
      </c>
      <c r="B131" s="549"/>
      <c r="C131" s="516">
        <v>6.2</v>
      </c>
      <c r="D131" s="553" t="s">
        <v>1041</v>
      </c>
      <c r="E131" s="513" t="s">
        <v>509</v>
      </c>
      <c r="F131" s="547">
        <v>10</v>
      </c>
      <c r="G131" s="513">
        <v>995461</v>
      </c>
      <c r="H131" s="532" t="s">
        <v>138</v>
      </c>
      <c r="I131" s="527">
        <v>18</v>
      </c>
      <c r="J131" s="532" t="s">
        <v>138</v>
      </c>
      <c r="K131" s="533"/>
      <c r="L131" s="534">
        <f t="shared" si="2"/>
        <v>1.8000000000000002E-3</v>
      </c>
      <c r="M131" s="535" t="str">
        <f t="shared" si="3"/>
        <v>0.01</v>
      </c>
      <c r="N131" s="528"/>
      <c r="O131" s="528"/>
      <c r="P131" s="528"/>
      <c r="Q131" s="528"/>
      <c r="R131" s="528"/>
      <c r="S131" s="528"/>
      <c r="T131" s="528"/>
      <c r="U131" s="528"/>
      <c r="V131" s="528"/>
      <c r="W131" s="528"/>
      <c r="X131" s="528"/>
      <c r="Y131" s="528"/>
      <c r="AA131" s="551"/>
      <c r="AB131" s="551"/>
      <c r="AC131" s="551"/>
      <c r="AD131" s="551"/>
      <c r="AE131" s="551"/>
      <c r="AF131" s="551"/>
      <c r="AG131" s="551"/>
      <c r="AH131" s="552"/>
    </row>
    <row r="132" spans="1:34" s="550" customFormat="1" ht="42">
      <c r="A132" s="523">
        <v>48</v>
      </c>
      <c r="B132" s="549"/>
      <c r="C132" s="516">
        <v>6.3</v>
      </c>
      <c r="D132" s="553" t="s">
        <v>1042</v>
      </c>
      <c r="E132" s="513" t="s">
        <v>509</v>
      </c>
      <c r="F132" s="547">
        <v>10</v>
      </c>
      <c r="G132" s="513">
        <v>995461</v>
      </c>
      <c r="H132" s="532" t="s">
        <v>138</v>
      </c>
      <c r="I132" s="527">
        <v>18</v>
      </c>
      <c r="J132" s="532" t="s">
        <v>138</v>
      </c>
      <c r="K132" s="533"/>
      <c r="L132" s="534">
        <f t="shared" si="2"/>
        <v>1.8000000000000002E-3</v>
      </c>
      <c r="M132" s="535" t="str">
        <f t="shared" si="3"/>
        <v>0.01</v>
      </c>
      <c r="N132" s="528"/>
      <c r="O132" s="528"/>
      <c r="P132" s="528"/>
      <c r="Q132" s="528"/>
      <c r="R132" s="528"/>
      <c r="S132" s="528"/>
      <c r="T132" s="528"/>
      <c r="U132" s="528"/>
      <c r="V132" s="528"/>
      <c r="W132" s="528"/>
      <c r="X132" s="528"/>
      <c r="Y132" s="528"/>
      <c r="AA132" s="551"/>
      <c r="AB132" s="551"/>
      <c r="AC132" s="551"/>
      <c r="AD132" s="551"/>
      <c r="AE132" s="551"/>
      <c r="AF132" s="551"/>
      <c r="AG132" s="551"/>
      <c r="AH132" s="552"/>
    </row>
    <row r="133" spans="1:34" s="550" customFormat="1" ht="42">
      <c r="A133" s="523">
        <v>49</v>
      </c>
      <c r="B133" s="549"/>
      <c r="C133" s="516">
        <v>6.4</v>
      </c>
      <c r="D133" s="553" t="s">
        <v>1043</v>
      </c>
      <c r="E133" s="513" t="s">
        <v>509</v>
      </c>
      <c r="F133" s="547">
        <v>10</v>
      </c>
      <c r="G133" s="513">
        <v>995461</v>
      </c>
      <c r="H133" s="532" t="s">
        <v>138</v>
      </c>
      <c r="I133" s="527">
        <v>18</v>
      </c>
      <c r="J133" s="532" t="s">
        <v>138</v>
      </c>
      <c r="K133" s="533"/>
      <c r="L133" s="534">
        <f t="shared" si="2"/>
        <v>1.8000000000000002E-3</v>
      </c>
      <c r="M133" s="535" t="str">
        <f t="shared" si="3"/>
        <v>0.01</v>
      </c>
      <c r="N133" s="528"/>
      <c r="O133" s="528"/>
      <c r="P133" s="528"/>
      <c r="Q133" s="528"/>
      <c r="R133" s="528"/>
      <c r="S133" s="528"/>
      <c r="T133" s="528"/>
      <c r="U133" s="528"/>
      <c r="V133" s="528"/>
      <c r="W133" s="528"/>
      <c r="X133" s="528"/>
      <c r="Y133" s="528"/>
      <c r="AA133" s="551"/>
      <c r="AB133" s="551"/>
      <c r="AC133" s="551"/>
      <c r="AD133" s="551"/>
      <c r="AE133" s="551"/>
      <c r="AF133" s="551"/>
      <c r="AG133" s="551"/>
      <c r="AH133" s="552"/>
    </row>
    <row r="134" spans="1:34" s="550" customFormat="1" ht="42">
      <c r="A134" s="523">
        <v>50</v>
      </c>
      <c r="B134" s="549"/>
      <c r="C134" s="516">
        <v>6.7</v>
      </c>
      <c r="D134" s="553" t="s">
        <v>1044</v>
      </c>
      <c r="E134" s="513" t="s">
        <v>1223</v>
      </c>
      <c r="F134" s="547">
        <v>500</v>
      </c>
      <c r="G134" s="513">
        <v>995461</v>
      </c>
      <c r="H134" s="532" t="s">
        <v>138</v>
      </c>
      <c r="I134" s="527">
        <v>18</v>
      </c>
      <c r="J134" s="532" t="s">
        <v>138</v>
      </c>
      <c r="K134" s="533"/>
      <c r="L134" s="534">
        <f t="shared" si="2"/>
        <v>1.8000000000000002E-3</v>
      </c>
      <c r="M134" s="535" t="str">
        <f t="shared" si="3"/>
        <v>0.01</v>
      </c>
      <c r="N134" s="528"/>
      <c r="O134" s="528"/>
      <c r="P134" s="528"/>
      <c r="Q134" s="528"/>
      <c r="R134" s="528"/>
      <c r="S134" s="528"/>
      <c r="T134" s="528"/>
      <c r="U134" s="528"/>
      <c r="V134" s="528"/>
      <c r="W134" s="528"/>
      <c r="X134" s="528"/>
      <c r="Y134" s="528"/>
      <c r="AA134" s="551"/>
      <c r="AB134" s="551"/>
      <c r="AC134" s="551"/>
      <c r="AD134" s="551"/>
      <c r="AE134" s="551"/>
      <c r="AF134" s="551"/>
      <c r="AG134" s="551"/>
      <c r="AH134" s="552"/>
    </row>
    <row r="135" spans="1:34" s="550" customFormat="1" ht="42">
      <c r="A135" s="523">
        <v>51</v>
      </c>
      <c r="B135" s="549"/>
      <c r="C135" s="516">
        <v>6.8</v>
      </c>
      <c r="D135" s="553" t="s">
        <v>1045</v>
      </c>
      <c r="E135" s="513" t="s">
        <v>1223</v>
      </c>
      <c r="F135" s="547">
        <v>160</v>
      </c>
      <c r="G135" s="513">
        <v>995461</v>
      </c>
      <c r="H135" s="532" t="s">
        <v>138</v>
      </c>
      <c r="I135" s="527">
        <v>18</v>
      </c>
      <c r="J135" s="532" t="s">
        <v>138</v>
      </c>
      <c r="K135" s="533"/>
      <c r="L135" s="534">
        <f t="shared" si="2"/>
        <v>1.8000000000000002E-3</v>
      </c>
      <c r="M135" s="535" t="str">
        <f t="shared" si="3"/>
        <v>0.01</v>
      </c>
      <c r="N135" s="528"/>
      <c r="O135" s="528"/>
      <c r="P135" s="528"/>
      <c r="Q135" s="528"/>
      <c r="R135" s="528"/>
      <c r="S135" s="528"/>
      <c r="T135" s="528"/>
      <c r="U135" s="528"/>
      <c r="V135" s="528"/>
      <c r="W135" s="528"/>
      <c r="X135" s="528"/>
      <c r="Y135" s="528"/>
      <c r="AA135" s="551"/>
      <c r="AB135" s="551"/>
      <c r="AC135" s="551"/>
      <c r="AD135" s="551"/>
      <c r="AE135" s="551"/>
      <c r="AF135" s="551"/>
      <c r="AG135" s="551"/>
      <c r="AH135" s="552"/>
    </row>
    <row r="136" spans="1:34" s="550" customFormat="1" ht="42">
      <c r="A136" s="523">
        <v>52</v>
      </c>
      <c r="B136" s="549"/>
      <c r="C136" s="516">
        <v>6.12</v>
      </c>
      <c r="D136" s="553" t="s">
        <v>1046</v>
      </c>
      <c r="E136" s="513" t="s">
        <v>509</v>
      </c>
      <c r="F136" s="547">
        <v>8</v>
      </c>
      <c r="G136" s="513">
        <v>995461</v>
      </c>
      <c r="H136" s="532" t="s">
        <v>138</v>
      </c>
      <c r="I136" s="527">
        <v>18</v>
      </c>
      <c r="J136" s="532" t="s">
        <v>138</v>
      </c>
      <c r="K136" s="533"/>
      <c r="L136" s="534">
        <f t="shared" si="2"/>
        <v>1.8000000000000002E-3</v>
      </c>
      <c r="M136" s="535" t="str">
        <f t="shared" si="3"/>
        <v>0.01</v>
      </c>
      <c r="N136" s="528"/>
      <c r="O136" s="528"/>
      <c r="P136" s="528"/>
      <c r="Q136" s="528"/>
      <c r="R136" s="528"/>
      <c r="S136" s="528"/>
      <c r="T136" s="528"/>
      <c r="U136" s="528"/>
      <c r="V136" s="528"/>
      <c r="W136" s="528"/>
      <c r="X136" s="528"/>
      <c r="Y136" s="528"/>
      <c r="AA136" s="551"/>
      <c r="AB136" s="551"/>
      <c r="AC136" s="551"/>
      <c r="AD136" s="551"/>
      <c r="AE136" s="551"/>
      <c r="AF136" s="551"/>
      <c r="AG136" s="551"/>
      <c r="AH136" s="552"/>
    </row>
    <row r="137" spans="1:34" s="550" customFormat="1">
      <c r="A137" s="523">
        <v>53</v>
      </c>
      <c r="B137" s="549"/>
      <c r="C137" s="516">
        <v>6.14</v>
      </c>
      <c r="D137" s="553" t="s">
        <v>1047</v>
      </c>
      <c r="E137" s="513" t="s">
        <v>1223</v>
      </c>
      <c r="F137" s="547">
        <v>160</v>
      </c>
      <c r="G137" s="513">
        <v>995461</v>
      </c>
      <c r="H137" s="532" t="s">
        <v>138</v>
      </c>
      <c r="I137" s="527">
        <v>18</v>
      </c>
      <c r="J137" s="532" t="s">
        <v>138</v>
      </c>
      <c r="K137" s="533"/>
      <c r="L137" s="534">
        <f t="shared" si="2"/>
        <v>1.8000000000000002E-3</v>
      </c>
      <c r="M137" s="535" t="str">
        <f t="shared" si="3"/>
        <v>0.01</v>
      </c>
      <c r="N137" s="528"/>
      <c r="O137" s="528"/>
      <c r="P137" s="528"/>
      <c r="Q137" s="528"/>
      <c r="R137" s="528"/>
      <c r="S137" s="528"/>
      <c r="T137" s="528"/>
      <c r="U137" s="528"/>
      <c r="V137" s="528"/>
      <c r="W137" s="528"/>
      <c r="X137" s="528"/>
      <c r="Y137" s="528"/>
      <c r="AA137" s="551"/>
      <c r="AB137" s="551"/>
      <c r="AC137" s="551"/>
      <c r="AD137" s="551"/>
      <c r="AE137" s="551"/>
      <c r="AF137" s="551"/>
      <c r="AG137" s="551"/>
      <c r="AH137" s="552"/>
    </row>
    <row r="138" spans="1:34" s="550" customFormat="1">
      <c r="A138" s="523">
        <v>54</v>
      </c>
      <c r="B138" s="549"/>
      <c r="C138" s="516"/>
      <c r="D138" s="553" t="s">
        <v>1048</v>
      </c>
      <c r="E138" s="526"/>
      <c r="F138" s="548"/>
      <c r="G138" s="526"/>
      <c r="H138" s="526"/>
      <c r="I138" s="526"/>
      <c r="J138" s="526"/>
      <c r="K138" s="526"/>
      <c r="L138" s="526"/>
      <c r="M138" s="526"/>
      <c r="N138" s="528"/>
      <c r="O138" s="528"/>
      <c r="P138" s="528"/>
      <c r="Q138" s="528"/>
      <c r="R138" s="528"/>
      <c r="S138" s="528"/>
      <c r="T138" s="528"/>
      <c r="U138" s="528"/>
      <c r="V138" s="528"/>
      <c r="W138" s="528"/>
      <c r="X138" s="528"/>
      <c r="Y138" s="528"/>
      <c r="AA138" s="551"/>
      <c r="AB138" s="551"/>
      <c r="AC138" s="551"/>
      <c r="AD138" s="551"/>
      <c r="AE138" s="551"/>
      <c r="AF138" s="551"/>
      <c r="AG138" s="551"/>
      <c r="AH138" s="552"/>
    </row>
    <row r="139" spans="1:34" s="550" customFormat="1" ht="42">
      <c r="A139" s="523">
        <v>54.1</v>
      </c>
      <c r="B139" s="549"/>
      <c r="C139" s="516" t="s">
        <v>907</v>
      </c>
      <c r="D139" s="553" t="s">
        <v>1049</v>
      </c>
      <c r="E139" s="513" t="s">
        <v>509</v>
      </c>
      <c r="F139" s="547">
        <v>3</v>
      </c>
      <c r="G139" s="513">
        <v>995461</v>
      </c>
      <c r="H139" s="532" t="s">
        <v>138</v>
      </c>
      <c r="I139" s="527">
        <v>18</v>
      </c>
      <c r="J139" s="532" t="s">
        <v>138</v>
      </c>
      <c r="K139" s="533"/>
      <c r="L139" s="534">
        <f t="shared" si="2"/>
        <v>1.8000000000000002E-3</v>
      </c>
      <c r="M139" s="535" t="str">
        <f t="shared" si="3"/>
        <v>0.01</v>
      </c>
      <c r="N139" s="528"/>
      <c r="O139" s="528"/>
      <c r="P139" s="528"/>
      <c r="Q139" s="528"/>
      <c r="R139" s="528"/>
      <c r="S139" s="528"/>
      <c r="T139" s="528"/>
      <c r="U139" s="528"/>
      <c r="V139" s="528"/>
      <c r="W139" s="528"/>
      <c r="X139" s="528"/>
      <c r="Y139" s="528"/>
      <c r="AA139" s="551"/>
      <c r="AB139" s="551"/>
      <c r="AC139" s="551"/>
      <c r="AD139" s="551"/>
      <c r="AE139" s="551"/>
      <c r="AF139" s="551"/>
      <c r="AG139" s="551"/>
      <c r="AH139" s="552"/>
    </row>
    <row r="140" spans="1:34" s="550" customFormat="1" ht="42">
      <c r="A140" s="523">
        <v>54.2</v>
      </c>
      <c r="B140" s="549"/>
      <c r="C140" s="516" t="s">
        <v>907</v>
      </c>
      <c r="D140" s="553" t="s">
        <v>1050</v>
      </c>
      <c r="E140" s="513" t="s">
        <v>509</v>
      </c>
      <c r="F140" s="547">
        <v>3</v>
      </c>
      <c r="G140" s="513">
        <v>995461</v>
      </c>
      <c r="H140" s="532" t="s">
        <v>138</v>
      </c>
      <c r="I140" s="527">
        <v>18</v>
      </c>
      <c r="J140" s="532" t="s">
        <v>138</v>
      </c>
      <c r="K140" s="533"/>
      <c r="L140" s="534">
        <f t="shared" si="2"/>
        <v>1.8000000000000002E-3</v>
      </c>
      <c r="M140" s="535" t="str">
        <f t="shared" si="3"/>
        <v>0.01</v>
      </c>
      <c r="N140" s="528"/>
      <c r="O140" s="528"/>
      <c r="P140" s="528"/>
      <c r="Q140" s="528"/>
      <c r="R140" s="528"/>
      <c r="S140" s="528"/>
      <c r="T140" s="528"/>
      <c r="U140" s="528"/>
      <c r="V140" s="528"/>
      <c r="W140" s="528"/>
      <c r="X140" s="528"/>
      <c r="Y140" s="528"/>
      <c r="AA140" s="551"/>
      <c r="AB140" s="551"/>
      <c r="AC140" s="551"/>
      <c r="AD140" s="551"/>
      <c r="AE140" s="551"/>
      <c r="AF140" s="551"/>
      <c r="AG140" s="551"/>
      <c r="AH140" s="552"/>
    </row>
    <row r="141" spans="1:34" s="550" customFormat="1" ht="42">
      <c r="A141" s="523">
        <v>54.300000000000004</v>
      </c>
      <c r="B141" s="549"/>
      <c r="C141" s="516" t="s">
        <v>907</v>
      </c>
      <c r="D141" s="553" t="s">
        <v>1051</v>
      </c>
      <c r="E141" s="513" t="s">
        <v>1223</v>
      </c>
      <c r="F141" s="547">
        <v>10</v>
      </c>
      <c r="G141" s="513">
        <v>995461</v>
      </c>
      <c r="H141" s="532" t="s">
        <v>138</v>
      </c>
      <c r="I141" s="527">
        <v>18</v>
      </c>
      <c r="J141" s="532" t="s">
        <v>138</v>
      </c>
      <c r="K141" s="533"/>
      <c r="L141" s="534">
        <f t="shared" si="2"/>
        <v>1.8000000000000002E-3</v>
      </c>
      <c r="M141" s="535" t="str">
        <f t="shared" si="3"/>
        <v>0.01</v>
      </c>
      <c r="N141" s="528"/>
      <c r="O141" s="528"/>
      <c r="P141" s="528"/>
      <c r="Q141" s="528"/>
      <c r="R141" s="528"/>
      <c r="S141" s="528"/>
      <c r="T141" s="528"/>
      <c r="U141" s="528"/>
      <c r="V141" s="528"/>
      <c r="W141" s="528"/>
      <c r="X141" s="528"/>
      <c r="Y141" s="528"/>
      <c r="AA141" s="551"/>
      <c r="AB141" s="551"/>
      <c r="AC141" s="551"/>
      <c r="AD141" s="551"/>
      <c r="AE141" s="551"/>
      <c r="AF141" s="551"/>
      <c r="AG141" s="551"/>
      <c r="AH141" s="552"/>
    </row>
    <row r="142" spans="1:34" s="550" customFormat="1" ht="42">
      <c r="A142" s="523">
        <v>54.400000000000006</v>
      </c>
      <c r="B142" s="549"/>
      <c r="C142" s="516" t="s">
        <v>907</v>
      </c>
      <c r="D142" s="553" t="s">
        <v>1052</v>
      </c>
      <c r="E142" s="513" t="s">
        <v>1223</v>
      </c>
      <c r="F142" s="547">
        <v>6</v>
      </c>
      <c r="G142" s="513">
        <v>995461</v>
      </c>
      <c r="H142" s="532" t="s">
        <v>138</v>
      </c>
      <c r="I142" s="527">
        <v>18</v>
      </c>
      <c r="J142" s="532" t="s">
        <v>138</v>
      </c>
      <c r="K142" s="533"/>
      <c r="L142" s="534">
        <f t="shared" si="2"/>
        <v>1.8000000000000002E-3</v>
      </c>
      <c r="M142" s="535" t="str">
        <f t="shared" si="3"/>
        <v>0.01</v>
      </c>
      <c r="N142" s="528"/>
      <c r="O142" s="528"/>
      <c r="P142" s="528"/>
      <c r="Q142" s="528"/>
      <c r="R142" s="528"/>
      <c r="S142" s="528"/>
      <c r="T142" s="528"/>
      <c r="U142" s="528"/>
      <c r="V142" s="528"/>
      <c r="W142" s="528"/>
      <c r="X142" s="528"/>
      <c r="Y142" s="528"/>
      <c r="AA142" s="551"/>
      <c r="AB142" s="551"/>
      <c r="AC142" s="551"/>
      <c r="AD142" s="551"/>
      <c r="AE142" s="551"/>
      <c r="AF142" s="551"/>
      <c r="AG142" s="551"/>
      <c r="AH142" s="552"/>
    </row>
    <row r="143" spans="1:34" s="550" customFormat="1" ht="42">
      <c r="A143" s="523">
        <v>55</v>
      </c>
      <c r="B143" s="549"/>
      <c r="C143" s="516">
        <v>1.53</v>
      </c>
      <c r="D143" s="553" t="s">
        <v>1053</v>
      </c>
      <c r="E143" s="526"/>
      <c r="F143" s="548"/>
      <c r="G143" s="526"/>
      <c r="H143" s="526"/>
      <c r="I143" s="526"/>
      <c r="J143" s="526"/>
      <c r="K143" s="526"/>
      <c r="L143" s="526"/>
      <c r="M143" s="526"/>
      <c r="N143" s="528"/>
      <c r="O143" s="528"/>
      <c r="P143" s="528"/>
      <c r="Q143" s="528"/>
      <c r="R143" s="528"/>
      <c r="S143" s="528"/>
      <c r="T143" s="528"/>
      <c r="U143" s="528"/>
      <c r="V143" s="528"/>
      <c r="W143" s="528"/>
      <c r="X143" s="528"/>
      <c r="Y143" s="528"/>
      <c r="AA143" s="551"/>
      <c r="AB143" s="551"/>
      <c r="AC143" s="551"/>
      <c r="AD143" s="551"/>
      <c r="AE143" s="551"/>
      <c r="AF143" s="551"/>
      <c r="AG143" s="551"/>
      <c r="AH143" s="552"/>
    </row>
    <row r="144" spans="1:34" s="550" customFormat="1">
      <c r="A144" s="523">
        <v>55.1</v>
      </c>
      <c r="B144" s="549"/>
      <c r="C144" s="516" t="s">
        <v>557</v>
      </c>
      <c r="D144" s="553" t="s">
        <v>542</v>
      </c>
      <c r="E144" s="513" t="s">
        <v>510</v>
      </c>
      <c r="F144" s="547">
        <v>4710</v>
      </c>
      <c r="G144" s="513">
        <v>995461</v>
      </c>
      <c r="H144" s="532" t="s">
        <v>138</v>
      </c>
      <c r="I144" s="527">
        <v>18</v>
      </c>
      <c r="J144" s="532" t="s">
        <v>138</v>
      </c>
      <c r="K144" s="533"/>
      <c r="L144" s="534">
        <f t="shared" si="2"/>
        <v>1.8000000000000002E-3</v>
      </c>
      <c r="M144" s="535" t="str">
        <f t="shared" si="3"/>
        <v>0.01</v>
      </c>
      <c r="N144" s="528"/>
      <c r="O144" s="528"/>
      <c r="P144" s="528"/>
      <c r="Q144" s="528"/>
      <c r="R144" s="528"/>
      <c r="S144" s="528"/>
      <c r="T144" s="528"/>
      <c r="U144" s="528"/>
      <c r="V144" s="528"/>
      <c r="W144" s="528"/>
      <c r="X144" s="528"/>
      <c r="Y144" s="528"/>
      <c r="AA144" s="551"/>
      <c r="AB144" s="551"/>
      <c r="AC144" s="551"/>
      <c r="AD144" s="551"/>
      <c r="AE144" s="551"/>
      <c r="AF144" s="551"/>
      <c r="AG144" s="551"/>
      <c r="AH144" s="552"/>
    </row>
    <row r="145" spans="1:34" s="550" customFormat="1">
      <c r="A145" s="523">
        <v>55.2</v>
      </c>
      <c r="B145" s="549"/>
      <c r="C145" s="516" t="s">
        <v>1201</v>
      </c>
      <c r="D145" s="553" t="s">
        <v>1054</v>
      </c>
      <c r="E145" s="513" t="s">
        <v>510</v>
      </c>
      <c r="F145" s="547">
        <v>1835</v>
      </c>
      <c r="G145" s="513">
        <v>995461</v>
      </c>
      <c r="H145" s="532" t="s">
        <v>138</v>
      </c>
      <c r="I145" s="527">
        <v>18</v>
      </c>
      <c r="J145" s="532" t="s">
        <v>138</v>
      </c>
      <c r="K145" s="533"/>
      <c r="L145" s="534">
        <f t="shared" si="2"/>
        <v>1.8000000000000002E-3</v>
      </c>
      <c r="M145" s="535" t="str">
        <f t="shared" si="3"/>
        <v>0.01</v>
      </c>
      <c r="N145" s="528"/>
      <c r="O145" s="528"/>
      <c r="P145" s="528"/>
      <c r="Q145" s="528"/>
      <c r="R145" s="528"/>
      <c r="S145" s="528"/>
      <c r="T145" s="528"/>
      <c r="U145" s="528"/>
      <c r="V145" s="528"/>
      <c r="W145" s="528"/>
      <c r="X145" s="528"/>
      <c r="Y145" s="528"/>
      <c r="AA145" s="551"/>
      <c r="AB145" s="551"/>
      <c r="AC145" s="551"/>
      <c r="AD145" s="551"/>
      <c r="AE145" s="551"/>
      <c r="AF145" s="551"/>
      <c r="AG145" s="551"/>
      <c r="AH145" s="552"/>
    </row>
    <row r="146" spans="1:34" s="550" customFormat="1">
      <c r="A146" s="523">
        <v>55.300000000000004</v>
      </c>
      <c r="B146" s="549"/>
      <c r="C146" s="516" t="s">
        <v>1202</v>
      </c>
      <c r="D146" s="553" t="s">
        <v>1055</v>
      </c>
      <c r="E146" s="513" t="s">
        <v>510</v>
      </c>
      <c r="F146" s="547">
        <v>785</v>
      </c>
      <c r="G146" s="513">
        <v>995461</v>
      </c>
      <c r="H146" s="532" t="s">
        <v>138</v>
      </c>
      <c r="I146" s="527">
        <v>18</v>
      </c>
      <c r="J146" s="532" t="s">
        <v>138</v>
      </c>
      <c r="K146" s="533"/>
      <c r="L146" s="534">
        <f t="shared" si="2"/>
        <v>1.8000000000000002E-3</v>
      </c>
      <c r="M146" s="535" t="str">
        <f t="shared" si="3"/>
        <v>0.01</v>
      </c>
      <c r="N146" s="528"/>
      <c r="O146" s="528"/>
      <c r="P146" s="528"/>
      <c r="Q146" s="528"/>
      <c r="R146" s="528"/>
      <c r="S146" s="528"/>
      <c r="T146" s="528"/>
      <c r="U146" s="528"/>
      <c r="V146" s="528"/>
      <c r="W146" s="528"/>
      <c r="X146" s="528"/>
      <c r="Y146" s="528"/>
      <c r="AA146" s="551"/>
      <c r="AB146" s="551"/>
      <c r="AC146" s="551"/>
      <c r="AD146" s="551"/>
      <c r="AE146" s="551"/>
      <c r="AF146" s="551"/>
      <c r="AG146" s="551"/>
      <c r="AH146" s="552"/>
    </row>
    <row r="147" spans="1:34" s="550" customFormat="1">
      <c r="A147" s="523"/>
      <c r="B147" s="549"/>
      <c r="C147" s="516"/>
      <c r="D147" s="553"/>
      <c r="E147" s="526"/>
      <c r="F147" s="548"/>
      <c r="G147" s="526"/>
      <c r="H147" s="526"/>
      <c r="I147" s="526"/>
      <c r="J147" s="526"/>
      <c r="K147" s="526"/>
      <c r="L147" s="526"/>
      <c r="M147" s="526"/>
      <c r="N147" s="528"/>
      <c r="O147" s="528"/>
      <c r="P147" s="528"/>
      <c r="Q147" s="528"/>
      <c r="R147" s="528"/>
      <c r="S147" s="528"/>
      <c r="T147" s="528"/>
      <c r="U147" s="528"/>
      <c r="V147" s="528"/>
      <c r="W147" s="528"/>
      <c r="X147" s="528"/>
      <c r="Y147" s="528"/>
      <c r="AA147" s="551"/>
      <c r="AB147" s="551"/>
      <c r="AC147" s="551"/>
      <c r="AD147" s="551"/>
      <c r="AE147" s="551"/>
      <c r="AF147" s="551"/>
      <c r="AG147" s="551"/>
      <c r="AH147" s="552"/>
    </row>
    <row r="148" spans="1:34" s="550" customFormat="1">
      <c r="A148" s="588" t="s">
        <v>1215</v>
      </c>
      <c r="B148" s="589"/>
      <c r="C148" s="590"/>
      <c r="D148" s="591" t="s">
        <v>1056</v>
      </c>
      <c r="E148" s="526"/>
      <c r="F148" s="548"/>
      <c r="G148" s="526"/>
      <c r="H148" s="526"/>
      <c r="I148" s="526"/>
      <c r="J148" s="526"/>
      <c r="K148" s="526"/>
      <c r="L148" s="526"/>
      <c r="M148" s="526"/>
      <c r="N148" s="528"/>
      <c r="O148" s="528"/>
      <c r="P148" s="528"/>
      <c r="Q148" s="528"/>
      <c r="R148" s="528"/>
      <c r="S148" s="528"/>
      <c r="T148" s="528"/>
      <c r="U148" s="528"/>
      <c r="V148" s="528"/>
      <c r="W148" s="528"/>
      <c r="X148" s="528"/>
      <c r="Y148" s="528"/>
      <c r="AA148" s="551"/>
      <c r="AB148" s="551"/>
      <c r="AC148" s="551"/>
      <c r="AD148" s="551"/>
      <c r="AE148" s="551"/>
      <c r="AF148" s="551"/>
      <c r="AG148" s="551"/>
      <c r="AH148" s="552"/>
    </row>
    <row r="149" spans="1:34" s="550" customFormat="1" ht="210">
      <c r="A149" s="523">
        <v>1</v>
      </c>
      <c r="B149" s="549"/>
      <c r="C149" s="516" t="s">
        <v>907</v>
      </c>
      <c r="D149" s="553" t="s">
        <v>1135</v>
      </c>
      <c r="E149" s="513" t="s">
        <v>511</v>
      </c>
      <c r="F149" s="547">
        <v>32</v>
      </c>
      <c r="G149" s="513">
        <v>995461</v>
      </c>
      <c r="H149" s="532" t="s">
        <v>138</v>
      </c>
      <c r="I149" s="527">
        <v>18</v>
      </c>
      <c r="J149" s="532" t="s">
        <v>138</v>
      </c>
      <c r="K149" s="533"/>
      <c r="L149" s="534">
        <f t="shared" ref="L149:L204" si="4">IF(OR(J149="",J149="Confirmed"),I149*M149%,J149*M149%)</f>
        <v>1.8000000000000002E-3</v>
      </c>
      <c r="M149" s="535" t="str">
        <f t="shared" ref="M149:M204" si="5">IF(K149=0,"0.01",K149*F149)</f>
        <v>0.01</v>
      </c>
      <c r="N149" s="528"/>
      <c r="O149" s="528"/>
      <c r="P149" s="528"/>
      <c r="Q149" s="528"/>
      <c r="R149" s="528"/>
      <c r="S149" s="528"/>
      <c r="T149" s="528"/>
      <c r="U149" s="528"/>
      <c r="V149" s="528"/>
      <c r="W149" s="528"/>
      <c r="X149" s="528"/>
      <c r="Y149" s="528"/>
      <c r="AA149" s="551"/>
      <c r="AB149" s="551"/>
      <c r="AC149" s="551"/>
      <c r="AD149" s="551"/>
      <c r="AE149" s="551"/>
      <c r="AF149" s="551"/>
      <c r="AG149" s="551"/>
      <c r="AH149" s="552"/>
    </row>
    <row r="150" spans="1:34" s="550" customFormat="1" ht="273">
      <c r="A150" s="523">
        <v>2</v>
      </c>
      <c r="B150" s="549"/>
      <c r="C150" s="516" t="s">
        <v>907</v>
      </c>
      <c r="D150" s="553" t="s">
        <v>1136</v>
      </c>
      <c r="E150" s="513" t="s">
        <v>511</v>
      </c>
      <c r="F150" s="547">
        <v>119</v>
      </c>
      <c r="G150" s="513">
        <v>995461</v>
      </c>
      <c r="H150" s="532" t="s">
        <v>138</v>
      </c>
      <c r="I150" s="527">
        <v>18</v>
      </c>
      <c r="J150" s="532" t="s">
        <v>138</v>
      </c>
      <c r="K150" s="533"/>
      <c r="L150" s="534">
        <f t="shared" si="4"/>
        <v>1.8000000000000002E-3</v>
      </c>
      <c r="M150" s="535" t="str">
        <f t="shared" si="5"/>
        <v>0.01</v>
      </c>
      <c r="N150" s="528"/>
      <c r="O150" s="528"/>
      <c r="P150" s="528"/>
      <c r="Q150" s="528"/>
      <c r="R150" s="528"/>
      <c r="S150" s="528"/>
      <c r="T150" s="528"/>
      <c r="U150" s="528"/>
      <c r="V150" s="528"/>
      <c r="W150" s="528"/>
      <c r="X150" s="528"/>
      <c r="Y150" s="528"/>
      <c r="AA150" s="551"/>
      <c r="AB150" s="551"/>
      <c r="AC150" s="551"/>
      <c r="AD150" s="551"/>
      <c r="AE150" s="551"/>
      <c r="AF150" s="551"/>
      <c r="AG150" s="551"/>
      <c r="AH150" s="552"/>
    </row>
    <row r="151" spans="1:34" s="550" customFormat="1" ht="210">
      <c r="A151" s="523">
        <v>3</v>
      </c>
      <c r="B151" s="549"/>
      <c r="C151" s="516" t="s">
        <v>907</v>
      </c>
      <c r="D151" s="553" t="s">
        <v>1137</v>
      </c>
      <c r="E151" s="513" t="s">
        <v>511</v>
      </c>
      <c r="F151" s="547">
        <v>6</v>
      </c>
      <c r="G151" s="513">
        <v>995461</v>
      </c>
      <c r="H151" s="532" t="s">
        <v>138</v>
      </c>
      <c r="I151" s="527">
        <v>18</v>
      </c>
      <c r="J151" s="532" t="s">
        <v>138</v>
      </c>
      <c r="K151" s="533"/>
      <c r="L151" s="534">
        <f t="shared" si="4"/>
        <v>1.8000000000000002E-3</v>
      </c>
      <c r="M151" s="535" t="str">
        <f t="shared" si="5"/>
        <v>0.01</v>
      </c>
      <c r="N151" s="528"/>
      <c r="O151" s="528"/>
      <c r="P151" s="528"/>
      <c r="Q151" s="528"/>
      <c r="R151" s="528"/>
      <c r="S151" s="528"/>
      <c r="T151" s="528"/>
      <c r="U151" s="528"/>
      <c r="V151" s="528"/>
      <c r="W151" s="528"/>
      <c r="X151" s="528"/>
      <c r="Y151" s="528"/>
      <c r="AA151" s="551"/>
      <c r="AB151" s="551"/>
      <c r="AC151" s="551"/>
      <c r="AD151" s="551"/>
      <c r="AE151" s="551"/>
      <c r="AF151" s="551"/>
      <c r="AG151" s="551"/>
      <c r="AH151" s="552"/>
    </row>
    <row r="152" spans="1:34" s="550" customFormat="1" ht="280.5" customHeight="1">
      <c r="A152" s="523">
        <v>4</v>
      </c>
      <c r="B152" s="549"/>
      <c r="C152" s="516" t="s">
        <v>907</v>
      </c>
      <c r="D152" s="553" t="s">
        <v>1138</v>
      </c>
      <c r="E152" s="513" t="s">
        <v>511</v>
      </c>
      <c r="F152" s="547">
        <v>85</v>
      </c>
      <c r="G152" s="513">
        <v>995461</v>
      </c>
      <c r="H152" s="532" t="s">
        <v>138</v>
      </c>
      <c r="I152" s="527">
        <v>18</v>
      </c>
      <c r="J152" s="532" t="s">
        <v>138</v>
      </c>
      <c r="K152" s="533"/>
      <c r="L152" s="534">
        <f t="shared" si="4"/>
        <v>1.8000000000000002E-3</v>
      </c>
      <c r="M152" s="535" t="str">
        <f t="shared" si="5"/>
        <v>0.01</v>
      </c>
      <c r="N152" s="528"/>
      <c r="O152" s="528"/>
      <c r="P152" s="528"/>
      <c r="Q152" s="528"/>
      <c r="R152" s="528"/>
      <c r="S152" s="528"/>
      <c r="T152" s="528"/>
      <c r="U152" s="528"/>
      <c r="V152" s="528"/>
      <c r="W152" s="528"/>
      <c r="X152" s="528"/>
      <c r="Y152" s="528"/>
      <c r="AA152" s="551"/>
      <c r="AB152" s="551"/>
      <c r="AC152" s="551"/>
      <c r="AD152" s="551"/>
      <c r="AE152" s="551"/>
      <c r="AF152" s="551"/>
      <c r="AG152" s="551"/>
      <c r="AH152" s="552"/>
    </row>
    <row r="153" spans="1:34" s="550" customFormat="1" ht="142.5" customHeight="1">
      <c r="A153" s="523">
        <v>5</v>
      </c>
      <c r="B153" s="549"/>
      <c r="C153" s="516" t="s">
        <v>907</v>
      </c>
      <c r="D153" s="553" t="s">
        <v>1139</v>
      </c>
      <c r="E153" s="513" t="s">
        <v>511</v>
      </c>
      <c r="F153" s="547">
        <v>46</v>
      </c>
      <c r="G153" s="513">
        <v>995461</v>
      </c>
      <c r="H153" s="532" t="s">
        <v>138</v>
      </c>
      <c r="I153" s="527">
        <v>18</v>
      </c>
      <c r="J153" s="532" t="s">
        <v>138</v>
      </c>
      <c r="K153" s="533"/>
      <c r="L153" s="534">
        <f t="shared" si="4"/>
        <v>1.8000000000000002E-3</v>
      </c>
      <c r="M153" s="535" t="str">
        <f t="shared" si="5"/>
        <v>0.01</v>
      </c>
      <c r="N153" s="528"/>
      <c r="O153" s="528"/>
      <c r="P153" s="528"/>
      <c r="Q153" s="528"/>
      <c r="R153" s="528"/>
      <c r="S153" s="528"/>
      <c r="T153" s="528"/>
      <c r="U153" s="528"/>
      <c r="V153" s="528"/>
      <c r="W153" s="528"/>
      <c r="X153" s="528"/>
      <c r="Y153" s="528"/>
      <c r="AA153" s="551"/>
      <c r="AB153" s="551"/>
      <c r="AC153" s="551"/>
      <c r="AD153" s="551"/>
      <c r="AE153" s="551"/>
      <c r="AF153" s="551"/>
      <c r="AG153" s="551"/>
      <c r="AH153" s="552"/>
    </row>
    <row r="154" spans="1:34" s="550" customFormat="1" ht="186.75" customHeight="1">
      <c r="A154" s="523">
        <v>6</v>
      </c>
      <c r="B154" s="549"/>
      <c r="C154" s="516" t="s">
        <v>907</v>
      </c>
      <c r="D154" s="553" t="s">
        <v>1140</v>
      </c>
      <c r="E154" s="513" t="s">
        <v>511</v>
      </c>
      <c r="F154" s="547">
        <v>223</v>
      </c>
      <c r="G154" s="513">
        <v>995461</v>
      </c>
      <c r="H154" s="532" t="s">
        <v>138</v>
      </c>
      <c r="I154" s="527">
        <v>18</v>
      </c>
      <c r="J154" s="532" t="s">
        <v>138</v>
      </c>
      <c r="K154" s="533"/>
      <c r="L154" s="534">
        <f t="shared" si="4"/>
        <v>1.8000000000000002E-3</v>
      </c>
      <c r="M154" s="535" t="str">
        <f t="shared" si="5"/>
        <v>0.01</v>
      </c>
      <c r="N154" s="528"/>
      <c r="O154" s="528"/>
      <c r="P154" s="528"/>
      <c r="Q154" s="528"/>
      <c r="R154" s="528"/>
      <c r="S154" s="528"/>
      <c r="T154" s="528"/>
      <c r="U154" s="528"/>
      <c r="V154" s="528"/>
      <c r="W154" s="528"/>
      <c r="X154" s="528"/>
      <c r="Y154" s="528"/>
      <c r="AA154" s="551"/>
      <c r="AB154" s="551"/>
      <c r="AC154" s="551"/>
      <c r="AD154" s="551"/>
      <c r="AE154" s="551"/>
      <c r="AF154" s="551"/>
      <c r="AG154" s="551"/>
      <c r="AH154" s="552"/>
    </row>
    <row r="155" spans="1:34" s="550" customFormat="1" ht="219.75" customHeight="1">
      <c r="A155" s="523">
        <v>7</v>
      </c>
      <c r="B155" s="549"/>
      <c r="C155" s="516" t="s">
        <v>907</v>
      </c>
      <c r="D155" s="553" t="s">
        <v>1141</v>
      </c>
      <c r="E155" s="513" t="s">
        <v>511</v>
      </c>
      <c r="F155" s="547">
        <v>4</v>
      </c>
      <c r="G155" s="513">
        <v>995461</v>
      </c>
      <c r="H155" s="532" t="s">
        <v>138</v>
      </c>
      <c r="I155" s="527">
        <v>18</v>
      </c>
      <c r="J155" s="532" t="s">
        <v>138</v>
      </c>
      <c r="K155" s="533"/>
      <c r="L155" s="534">
        <f t="shared" si="4"/>
        <v>1.8000000000000002E-3</v>
      </c>
      <c r="M155" s="535" t="str">
        <f t="shared" si="5"/>
        <v>0.01</v>
      </c>
      <c r="N155" s="528"/>
      <c r="O155" s="528"/>
      <c r="P155" s="528"/>
      <c r="Q155" s="528"/>
      <c r="R155" s="528"/>
      <c r="S155" s="528"/>
      <c r="T155" s="528"/>
      <c r="U155" s="528"/>
      <c r="V155" s="528"/>
      <c r="W155" s="528"/>
      <c r="X155" s="528"/>
      <c r="Y155" s="528"/>
      <c r="AA155" s="551"/>
      <c r="AB155" s="551"/>
      <c r="AC155" s="551"/>
      <c r="AD155" s="551"/>
      <c r="AE155" s="551"/>
      <c r="AF155" s="551"/>
      <c r="AG155" s="551"/>
      <c r="AH155" s="552"/>
    </row>
    <row r="156" spans="1:34" s="550" customFormat="1" ht="105">
      <c r="A156" s="523">
        <v>8</v>
      </c>
      <c r="B156" s="549"/>
      <c r="C156" s="516" t="s">
        <v>907</v>
      </c>
      <c r="D156" s="553" t="s">
        <v>1142</v>
      </c>
      <c r="E156" s="513" t="s">
        <v>1223</v>
      </c>
      <c r="F156" s="547">
        <v>50</v>
      </c>
      <c r="G156" s="513">
        <v>995461</v>
      </c>
      <c r="H156" s="532" t="s">
        <v>138</v>
      </c>
      <c r="I156" s="527">
        <v>18</v>
      </c>
      <c r="J156" s="532" t="s">
        <v>138</v>
      </c>
      <c r="K156" s="533"/>
      <c r="L156" s="534">
        <f t="shared" si="4"/>
        <v>1.8000000000000002E-3</v>
      </c>
      <c r="M156" s="535" t="str">
        <f t="shared" si="5"/>
        <v>0.01</v>
      </c>
      <c r="N156" s="528"/>
      <c r="O156" s="528"/>
      <c r="P156" s="528"/>
      <c r="Q156" s="528"/>
      <c r="R156" s="528"/>
      <c r="S156" s="528"/>
      <c r="T156" s="528"/>
      <c r="U156" s="528"/>
      <c r="V156" s="528"/>
      <c r="W156" s="528"/>
      <c r="X156" s="528"/>
      <c r="Y156" s="528"/>
      <c r="AA156" s="551"/>
      <c r="AB156" s="551"/>
      <c r="AC156" s="551"/>
      <c r="AD156" s="551"/>
      <c r="AE156" s="551"/>
      <c r="AF156" s="551"/>
      <c r="AG156" s="551"/>
      <c r="AH156" s="552"/>
    </row>
    <row r="157" spans="1:34" s="550" customFormat="1" ht="189">
      <c r="A157" s="523">
        <v>9</v>
      </c>
      <c r="B157" s="549"/>
      <c r="C157" s="516">
        <v>19.100000000000001</v>
      </c>
      <c r="D157" s="553" t="s">
        <v>1057</v>
      </c>
      <c r="E157" s="513" t="s">
        <v>511</v>
      </c>
      <c r="F157" s="547">
        <v>136</v>
      </c>
      <c r="G157" s="513">
        <v>995461</v>
      </c>
      <c r="H157" s="532" t="s">
        <v>138</v>
      </c>
      <c r="I157" s="527">
        <v>18</v>
      </c>
      <c r="J157" s="532" t="s">
        <v>138</v>
      </c>
      <c r="K157" s="533"/>
      <c r="L157" s="534">
        <f t="shared" si="4"/>
        <v>1.8000000000000002E-3</v>
      </c>
      <c r="M157" s="535" t="str">
        <f t="shared" si="5"/>
        <v>0.01</v>
      </c>
      <c r="N157" s="528"/>
      <c r="O157" s="528"/>
      <c r="P157" s="528"/>
      <c r="Q157" s="528"/>
      <c r="R157" s="528"/>
      <c r="S157" s="528"/>
      <c r="T157" s="528"/>
      <c r="U157" s="528"/>
      <c r="V157" s="528"/>
      <c r="W157" s="528"/>
      <c r="X157" s="528"/>
      <c r="Y157" s="528"/>
      <c r="AA157" s="551"/>
      <c r="AB157" s="551"/>
      <c r="AC157" s="551"/>
      <c r="AD157" s="551"/>
      <c r="AE157" s="551"/>
      <c r="AF157" s="551"/>
      <c r="AG157" s="551"/>
      <c r="AH157" s="552"/>
    </row>
    <row r="158" spans="1:34" s="550" customFormat="1" ht="105">
      <c r="A158" s="523">
        <v>10</v>
      </c>
      <c r="B158" s="549"/>
      <c r="C158" s="516" t="s">
        <v>907</v>
      </c>
      <c r="D158" s="553" t="s">
        <v>1143</v>
      </c>
      <c r="E158" s="513" t="s">
        <v>498</v>
      </c>
      <c r="F158" s="547">
        <v>14</v>
      </c>
      <c r="G158" s="513">
        <v>995461</v>
      </c>
      <c r="H158" s="532" t="s">
        <v>138</v>
      </c>
      <c r="I158" s="527">
        <v>18</v>
      </c>
      <c r="J158" s="532" t="s">
        <v>138</v>
      </c>
      <c r="K158" s="533"/>
      <c r="L158" s="534">
        <f t="shared" si="4"/>
        <v>1.8000000000000002E-3</v>
      </c>
      <c r="M158" s="535" t="str">
        <f t="shared" si="5"/>
        <v>0.01</v>
      </c>
      <c r="N158" s="528"/>
      <c r="O158" s="528"/>
      <c r="P158" s="528"/>
      <c r="Q158" s="528"/>
      <c r="R158" s="528"/>
      <c r="S158" s="528"/>
      <c r="T158" s="528"/>
      <c r="U158" s="528"/>
      <c r="V158" s="528"/>
      <c r="W158" s="528"/>
      <c r="X158" s="528"/>
      <c r="Y158" s="528"/>
      <c r="AA158" s="551"/>
      <c r="AB158" s="551"/>
      <c r="AC158" s="551"/>
      <c r="AD158" s="551"/>
      <c r="AE158" s="551"/>
      <c r="AF158" s="551"/>
      <c r="AG158" s="551"/>
      <c r="AH158" s="552"/>
    </row>
    <row r="159" spans="1:34" s="550" customFormat="1">
      <c r="A159" s="523"/>
      <c r="B159" s="549"/>
      <c r="C159" s="516"/>
      <c r="D159" s="553"/>
      <c r="E159" s="526"/>
      <c r="F159" s="548"/>
      <c r="G159" s="526"/>
      <c r="H159" s="526"/>
      <c r="I159" s="526"/>
      <c r="J159" s="526"/>
      <c r="K159" s="526"/>
      <c r="L159" s="526"/>
      <c r="M159" s="526"/>
      <c r="N159" s="528"/>
      <c r="O159" s="528"/>
      <c r="P159" s="528"/>
      <c r="Q159" s="528"/>
      <c r="R159" s="528"/>
      <c r="S159" s="528"/>
      <c r="T159" s="528"/>
      <c r="U159" s="528"/>
      <c r="V159" s="528"/>
      <c r="W159" s="528"/>
      <c r="X159" s="528"/>
      <c r="Y159" s="528"/>
      <c r="AA159" s="551"/>
      <c r="AB159" s="551"/>
      <c r="AC159" s="551"/>
      <c r="AD159" s="551"/>
      <c r="AE159" s="551"/>
      <c r="AF159" s="551"/>
      <c r="AG159" s="551"/>
      <c r="AH159" s="552"/>
    </row>
    <row r="160" spans="1:34" s="550" customFormat="1">
      <c r="A160" s="588" t="s">
        <v>1216</v>
      </c>
      <c r="B160" s="589"/>
      <c r="C160" s="590"/>
      <c r="D160" s="591" t="s">
        <v>1058</v>
      </c>
      <c r="E160" s="526"/>
      <c r="F160" s="548"/>
      <c r="G160" s="526"/>
      <c r="H160" s="526"/>
      <c r="I160" s="526"/>
      <c r="J160" s="526"/>
      <c r="K160" s="526"/>
      <c r="L160" s="526"/>
      <c r="M160" s="526"/>
      <c r="N160" s="528"/>
      <c r="O160" s="528"/>
      <c r="P160" s="528"/>
      <c r="Q160" s="528"/>
      <c r="R160" s="528"/>
      <c r="S160" s="528"/>
      <c r="T160" s="528"/>
      <c r="U160" s="528"/>
      <c r="V160" s="528"/>
      <c r="W160" s="528"/>
      <c r="X160" s="528"/>
      <c r="Y160" s="528"/>
      <c r="AA160" s="551"/>
      <c r="AB160" s="551"/>
      <c r="AC160" s="551"/>
      <c r="AD160" s="551"/>
      <c r="AE160" s="551"/>
      <c r="AF160" s="551"/>
      <c r="AG160" s="551"/>
      <c r="AH160" s="552"/>
    </row>
    <row r="161" spans="1:34" s="550" customFormat="1" ht="231">
      <c r="A161" s="523">
        <v>1</v>
      </c>
      <c r="B161" s="549"/>
      <c r="C161" s="516" t="s">
        <v>566</v>
      </c>
      <c r="D161" s="553" t="s">
        <v>1059</v>
      </c>
      <c r="E161" s="526"/>
      <c r="F161" s="548"/>
      <c r="G161" s="526"/>
      <c r="H161" s="526"/>
      <c r="I161" s="526"/>
      <c r="J161" s="526"/>
      <c r="K161" s="526"/>
      <c r="L161" s="526"/>
      <c r="M161" s="526"/>
      <c r="N161" s="528"/>
      <c r="O161" s="528"/>
      <c r="P161" s="528"/>
      <c r="Q161" s="528"/>
      <c r="R161" s="528"/>
      <c r="S161" s="528"/>
      <c r="T161" s="528"/>
      <c r="U161" s="528"/>
      <c r="V161" s="528"/>
      <c r="W161" s="528"/>
      <c r="X161" s="528"/>
      <c r="Y161" s="528"/>
      <c r="AA161" s="551"/>
      <c r="AB161" s="551"/>
      <c r="AC161" s="551"/>
      <c r="AD161" s="551"/>
      <c r="AE161" s="551"/>
      <c r="AF161" s="551"/>
      <c r="AG161" s="551"/>
      <c r="AH161" s="552"/>
    </row>
    <row r="162" spans="1:34" s="550" customFormat="1">
      <c r="A162" s="523">
        <v>1.1000000000000001</v>
      </c>
      <c r="B162" s="549"/>
      <c r="C162" s="516" t="s">
        <v>584</v>
      </c>
      <c r="D162" s="553" t="s">
        <v>1060</v>
      </c>
      <c r="E162" s="513" t="s">
        <v>509</v>
      </c>
      <c r="F162" s="547">
        <v>1</v>
      </c>
      <c r="G162" s="513">
        <v>995461</v>
      </c>
      <c r="H162" s="532" t="s">
        <v>138</v>
      </c>
      <c r="I162" s="527">
        <v>18</v>
      </c>
      <c r="J162" s="532" t="s">
        <v>138</v>
      </c>
      <c r="K162" s="533"/>
      <c r="L162" s="534">
        <f t="shared" si="4"/>
        <v>1.8000000000000002E-3</v>
      </c>
      <c r="M162" s="535" t="str">
        <f t="shared" si="5"/>
        <v>0.01</v>
      </c>
      <c r="N162" s="528"/>
      <c r="O162" s="528"/>
      <c r="P162" s="528"/>
      <c r="Q162" s="528"/>
      <c r="R162" s="528"/>
      <c r="S162" s="528"/>
      <c r="T162" s="528"/>
      <c r="U162" s="528"/>
      <c r="V162" s="528"/>
      <c r="W162" s="528"/>
      <c r="X162" s="528"/>
      <c r="Y162" s="528"/>
      <c r="AA162" s="551"/>
      <c r="AB162" s="551"/>
      <c r="AC162" s="551"/>
      <c r="AD162" s="551"/>
      <c r="AE162" s="551"/>
      <c r="AF162" s="551"/>
      <c r="AG162" s="551"/>
      <c r="AH162" s="552"/>
    </row>
    <row r="163" spans="1:34" s="550" customFormat="1" ht="42">
      <c r="A163" s="523">
        <v>2</v>
      </c>
      <c r="B163" s="549"/>
      <c r="C163" s="516" t="s">
        <v>1203</v>
      </c>
      <c r="D163" s="553" t="s">
        <v>1061</v>
      </c>
      <c r="E163" s="513" t="s">
        <v>509</v>
      </c>
      <c r="F163" s="547">
        <v>1</v>
      </c>
      <c r="G163" s="513">
        <v>995461</v>
      </c>
      <c r="H163" s="532" t="s">
        <v>138</v>
      </c>
      <c r="I163" s="527">
        <v>18</v>
      </c>
      <c r="J163" s="532" t="s">
        <v>138</v>
      </c>
      <c r="K163" s="533"/>
      <c r="L163" s="534">
        <f t="shared" si="4"/>
        <v>1.8000000000000002E-3</v>
      </c>
      <c r="M163" s="535" t="str">
        <f t="shared" si="5"/>
        <v>0.01</v>
      </c>
      <c r="N163" s="528"/>
      <c r="O163" s="528"/>
      <c r="P163" s="528"/>
      <c r="Q163" s="528"/>
      <c r="R163" s="528"/>
      <c r="S163" s="528"/>
      <c r="T163" s="528"/>
      <c r="U163" s="528"/>
      <c r="V163" s="528"/>
      <c r="W163" s="528"/>
      <c r="X163" s="528"/>
      <c r="Y163" s="528"/>
      <c r="AA163" s="551"/>
      <c r="AB163" s="551"/>
      <c r="AC163" s="551"/>
      <c r="AD163" s="551"/>
      <c r="AE163" s="551"/>
      <c r="AF163" s="551"/>
      <c r="AG163" s="551"/>
      <c r="AH163" s="552"/>
    </row>
    <row r="164" spans="1:34" s="550" customFormat="1" ht="42">
      <c r="A164" s="523">
        <v>3</v>
      </c>
      <c r="B164" s="549"/>
      <c r="C164" s="516" t="s">
        <v>1204</v>
      </c>
      <c r="D164" s="553" t="s">
        <v>576</v>
      </c>
      <c r="E164" s="513" t="s">
        <v>509</v>
      </c>
      <c r="F164" s="547">
        <v>7</v>
      </c>
      <c r="G164" s="513">
        <v>995461</v>
      </c>
      <c r="H164" s="532" t="s">
        <v>138</v>
      </c>
      <c r="I164" s="527">
        <v>18</v>
      </c>
      <c r="J164" s="532" t="s">
        <v>138</v>
      </c>
      <c r="K164" s="533"/>
      <c r="L164" s="534">
        <f t="shared" si="4"/>
        <v>1.8000000000000002E-3</v>
      </c>
      <c r="M164" s="535" t="str">
        <f t="shared" si="5"/>
        <v>0.01</v>
      </c>
      <c r="N164" s="528"/>
      <c r="O164" s="528"/>
      <c r="P164" s="528"/>
      <c r="Q164" s="528"/>
      <c r="R164" s="528"/>
      <c r="S164" s="528"/>
      <c r="T164" s="528"/>
      <c r="U164" s="528"/>
      <c r="V164" s="528"/>
      <c r="W164" s="528"/>
      <c r="X164" s="528"/>
      <c r="Y164" s="528"/>
      <c r="AA164" s="551"/>
      <c r="AB164" s="551"/>
      <c r="AC164" s="551"/>
      <c r="AD164" s="551"/>
      <c r="AE164" s="551"/>
      <c r="AF164" s="551"/>
      <c r="AG164" s="551"/>
      <c r="AH164" s="552"/>
    </row>
    <row r="165" spans="1:34" s="550" customFormat="1" ht="42">
      <c r="A165" s="523">
        <v>4</v>
      </c>
      <c r="B165" s="549"/>
      <c r="C165" s="516" t="s">
        <v>1205</v>
      </c>
      <c r="D165" s="553" t="s">
        <v>1062</v>
      </c>
      <c r="E165" s="513" t="s">
        <v>509</v>
      </c>
      <c r="F165" s="547">
        <v>3</v>
      </c>
      <c r="G165" s="513">
        <v>995461</v>
      </c>
      <c r="H165" s="532" t="s">
        <v>138</v>
      </c>
      <c r="I165" s="527">
        <v>18</v>
      </c>
      <c r="J165" s="532" t="s">
        <v>138</v>
      </c>
      <c r="K165" s="533"/>
      <c r="L165" s="534">
        <f t="shared" si="4"/>
        <v>1.8000000000000002E-3</v>
      </c>
      <c r="M165" s="535" t="str">
        <f t="shared" si="5"/>
        <v>0.01</v>
      </c>
      <c r="N165" s="528"/>
      <c r="O165" s="528"/>
      <c r="P165" s="528"/>
      <c r="Q165" s="528"/>
      <c r="R165" s="528"/>
      <c r="S165" s="528"/>
      <c r="T165" s="528"/>
      <c r="U165" s="528"/>
      <c r="V165" s="528"/>
      <c r="W165" s="528"/>
      <c r="X165" s="528"/>
      <c r="Y165" s="528"/>
      <c r="AA165" s="551"/>
      <c r="AB165" s="551"/>
      <c r="AC165" s="551"/>
      <c r="AD165" s="551"/>
      <c r="AE165" s="551"/>
      <c r="AF165" s="551"/>
      <c r="AG165" s="551"/>
      <c r="AH165" s="552"/>
    </row>
    <row r="166" spans="1:34" s="550" customFormat="1" ht="42">
      <c r="A166" s="523">
        <v>5</v>
      </c>
      <c r="B166" s="549"/>
      <c r="C166" s="516" t="s">
        <v>586</v>
      </c>
      <c r="D166" s="553" t="s">
        <v>577</v>
      </c>
      <c r="E166" s="513" t="s">
        <v>509</v>
      </c>
      <c r="F166" s="547">
        <v>8</v>
      </c>
      <c r="G166" s="513">
        <v>995461</v>
      </c>
      <c r="H166" s="532" t="s">
        <v>138</v>
      </c>
      <c r="I166" s="527">
        <v>18</v>
      </c>
      <c r="J166" s="532" t="s">
        <v>138</v>
      </c>
      <c r="K166" s="533"/>
      <c r="L166" s="534">
        <f t="shared" si="4"/>
        <v>1.8000000000000002E-3</v>
      </c>
      <c r="M166" s="535" t="str">
        <f t="shared" si="5"/>
        <v>0.01</v>
      </c>
      <c r="N166" s="528"/>
      <c r="O166" s="528"/>
      <c r="P166" s="528"/>
      <c r="Q166" s="528"/>
      <c r="R166" s="528"/>
      <c r="S166" s="528"/>
      <c r="T166" s="528"/>
      <c r="U166" s="528"/>
      <c r="V166" s="528"/>
      <c r="W166" s="528"/>
      <c r="X166" s="528"/>
      <c r="Y166" s="528"/>
      <c r="AA166" s="551"/>
      <c r="AB166" s="551"/>
      <c r="AC166" s="551"/>
      <c r="AD166" s="551"/>
      <c r="AE166" s="551"/>
      <c r="AF166" s="551"/>
      <c r="AG166" s="551"/>
      <c r="AH166" s="552"/>
    </row>
    <row r="167" spans="1:34" s="550" customFormat="1" ht="42">
      <c r="A167" s="523">
        <v>6</v>
      </c>
      <c r="B167" s="549"/>
      <c r="C167" s="516" t="s">
        <v>1206</v>
      </c>
      <c r="D167" s="553" t="s">
        <v>1063</v>
      </c>
      <c r="E167" s="513" t="s">
        <v>509</v>
      </c>
      <c r="F167" s="547">
        <v>8</v>
      </c>
      <c r="G167" s="513">
        <v>995461</v>
      </c>
      <c r="H167" s="532" t="s">
        <v>138</v>
      </c>
      <c r="I167" s="527">
        <v>18</v>
      </c>
      <c r="J167" s="532" t="s">
        <v>138</v>
      </c>
      <c r="K167" s="533"/>
      <c r="L167" s="534">
        <f t="shared" si="4"/>
        <v>1.8000000000000002E-3</v>
      </c>
      <c r="M167" s="535" t="str">
        <f t="shared" si="5"/>
        <v>0.01</v>
      </c>
      <c r="N167" s="528"/>
      <c r="O167" s="528"/>
      <c r="P167" s="528"/>
      <c r="Q167" s="528"/>
      <c r="R167" s="528"/>
      <c r="S167" s="528"/>
      <c r="T167" s="528"/>
      <c r="U167" s="528"/>
      <c r="V167" s="528"/>
      <c r="W167" s="528"/>
      <c r="X167" s="528"/>
      <c r="Y167" s="528"/>
      <c r="AA167" s="551"/>
      <c r="AB167" s="551"/>
      <c r="AC167" s="551"/>
      <c r="AD167" s="551"/>
      <c r="AE167" s="551"/>
      <c r="AF167" s="551"/>
      <c r="AG167" s="551"/>
      <c r="AH167" s="552"/>
    </row>
    <row r="168" spans="1:34" s="550" customFormat="1">
      <c r="A168" s="523">
        <v>7</v>
      </c>
      <c r="B168" s="549"/>
      <c r="C168" s="516" t="s">
        <v>1207</v>
      </c>
      <c r="D168" s="553" t="s">
        <v>1064</v>
      </c>
      <c r="E168" s="513" t="s">
        <v>509</v>
      </c>
      <c r="F168" s="547">
        <v>3</v>
      </c>
      <c r="G168" s="513">
        <v>995461</v>
      </c>
      <c r="H168" s="532" t="s">
        <v>138</v>
      </c>
      <c r="I168" s="527">
        <v>18</v>
      </c>
      <c r="J168" s="532" t="s">
        <v>138</v>
      </c>
      <c r="K168" s="533"/>
      <c r="L168" s="534">
        <f t="shared" si="4"/>
        <v>1.8000000000000002E-3</v>
      </c>
      <c r="M168" s="535" t="str">
        <f t="shared" si="5"/>
        <v>0.01</v>
      </c>
      <c r="N168" s="528"/>
      <c r="O168" s="528"/>
      <c r="P168" s="528"/>
      <c r="Q168" s="528"/>
      <c r="R168" s="528"/>
      <c r="S168" s="528"/>
      <c r="T168" s="528"/>
      <c r="U168" s="528"/>
      <c r="V168" s="528"/>
      <c r="W168" s="528"/>
      <c r="X168" s="528"/>
      <c r="Y168" s="528"/>
      <c r="AA168" s="551"/>
      <c r="AB168" s="551"/>
      <c r="AC168" s="551"/>
      <c r="AD168" s="551"/>
      <c r="AE168" s="551"/>
      <c r="AF168" s="551"/>
      <c r="AG168" s="551"/>
      <c r="AH168" s="552"/>
    </row>
    <row r="169" spans="1:34" s="550" customFormat="1" ht="42">
      <c r="A169" s="523">
        <v>8</v>
      </c>
      <c r="B169" s="549"/>
      <c r="C169" s="516" t="s">
        <v>1208</v>
      </c>
      <c r="D169" s="553" t="s">
        <v>1065</v>
      </c>
      <c r="E169" s="513" t="s">
        <v>509</v>
      </c>
      <c r="F169" s="547">
        <v>6</v>
      </c>
      <c r="G169" s="513">
        <v>995461</v>
      </c>
      <c r="H169" s="532" t="s">
        <v>138</v>
      </c>
      <c r="I169" s="527">
        <v>18</v>
      </c>
      <c r="J169" s="532" t="s">
        <v>138</v>
      </c>
      <c r="K169" s="533"/>
      <c r="L169" s="534">
        <f t="shared" si="4"/>
        <v>1.8000000000000002E-3</v>
      </c>
      <c r="M169" s="535" t="str">
        <f t="shared" si="5"/>
        <v>0.01</v>
      </c>
      <c r="N169" s="528"/>
      <c r="O169" s="528"/>
      <c r="P169" s="528"/>
      <c r="Q169" s="528"/>
      <c r="R169" s="528"/>
      <c r="S169" s="528"/>
      <c r="T169" s="528"/>
      <c r="U169" s="528"/>
      <c r="V169" s="528"/>
      <c r="W169" s="528"/>
      <c r="X169" s="528"/>
      <c r="Y169" s="528"/>
      <c r="AA169" s="551"/>
      <c r="AB169" s="551"/>
      <c r="AC169" s="551"/>
      <c r="AD169" s="551"/>
      <c r="AE169" s="551"/>
      <c r="AF169" s="551"/>
      <c r="AG169" s="551"/>
      <c r="AH169" s="552"/>
    </row>
    <row r="170" spans="1:34" s="550" customFormat="1" ht="42">
      <c r="A170" s="523">
        <v>9</v>
      </c>
      <c r="B170" s="549"/>
      <c r="C170" s="516" t="s">
        <v>585</v>
      </c>
      <c r="D170" s="553" t="s">
        <v>1066</v>
      </c>
      <c r="E170" s="513" t="s">
        <v>509</v>
      </c>
      <c r="F170" s="547">
        <v>3</v>
      </c>
      <c r="G170" s="513">
        <v>995461</v>
      </c>
      <c r="H170" s="532" t="s">
        <v>138</v>
      </c>
      <c r="I170" s="527">
        <v>18</v>
      </c>
      <c r="J170" s="532" t="s">
        <v>138</v>
      </c>
      <c r="K170" s="533"/>
      <c r="L170" s="534">
        <f t="shared" si="4"/>
        <v>1.8000000000000002E-3</v>
      </c>
      <c r="M170" s="535" t="str">
        <f t="shared" si="5"/>
        <v>0.01</v>
      </c>
      <c r="N170" s="528"/>
      <c r="O170" s="528"/>
      <c r="P170" s="528"/>
      <c r="Q170" s="528"/>
      <c r="R170" s="528"/>
      <c r="S170" s="528"/>
      <c r="T170" s="528"/>
      <c r="U170" s="528"/>
      <c r="V170" s="528"/>
      <c r="W170" s="528"/>
      <c r="X170" s="528"/>
      <c r="Y170" s="528"/>
      <c r="AA170" s="551"/>
      <c r="AB170" s="551"/>
      <c r="AC170" s="551"/>
      <c r="AD170" s="551"/>
      <c r="AE170" s="551"/>
      <c r="AF170" s="551"/>
      <c r="AG170" s="551"/>
      <c r="AH170" s="552"/>
    </row>
    <row r="171" spans="1:34" s="550" customFormat="1" ht="63">
      <c r="A171" s="523">
        <v>10</v>
      </c>
      <c r="B171" s="549"/>
      <c r="C171" s="516" t="s">
        <v>587</v>
      </c>
      <c r="D171" s="553" t="s">
        <v>578</v>
      </c>
      <c r="E171" s="513" t="s">
        <v>510</v>
      </c>
      <c r="F171" s="547">
        <v>480</v>
      </c>
      <c r="G171" s="513">
        <v>995461</v>
      </c>
      <c r="H171" s="532" t="s">
        <v>138</v>
      </c>
      <c r="I171" s="527">
        <v>18</v>
      </c>
      <c r="J171" s="532" t="s">
        <v>138</v>
      </c>
      <c r="K171" s="533"/>
      <c r="L171" s="534">
        <f t="shared" si="4"/>
        <v>1.8000000000000002E-3</v>
      </c>
      <c r="M171" s="535" t="str">
        <f t="shared" si="5"/>
        <v>0.01</v>
      </c>
      <c r="N171" s="528"/>
      <c r="O171" s="528"/>
      <c r="P171" s="528"/>
      <c r="Q171" s="528"/>
      <c r="R171" s="528"/>
      <c r="S171" s="528"/>
      <c r="T171" s="528"/>
      <c r="U171" s="528"/>
      <c r="V171" s="528"/>
      <c r="W171" s="528"/>
      <c r="X171" s="528"/>
      <c r="Y171" s="528"/>
      <c r="AA171" s="551"/>
      <c r="AB171" s="551"/>
      <c r="AC171" s="551"/>
      <c r="AD171" s="551"/>
      <c r="AE171" s="551"/>
      <c r="AF171" s="551"/>
      <c r="AG171" s="551"/>
      <c r="AH171" s="552"/>
    </row>
    <row r="172" spans="1:34" s="550" customFormat="1" ht="63">
      <c r="A172" s="523">
        <v>11</v>
      </c>
      <c r="B172" s="549"/>
      <c r="C172" s="516" t="s">
        <v>1209</v>
      </c>
      <c r="D172" s="553" t="s">
        <v>1067</v>
      </c>
      <c r="E172" s="513" t="s">
        <v>509</v>
      </c>
      <c r="F172" s="547">
        <v>1</v>
      </c>
      <c r="G172" s="513">
        <v>995461</v>
      </c>
      <c r="H172" s="532" t="s">
        <v>138</v>
      </c>
      <c r="I172" s="527">
        <v>18</v>
      </c>
      <c r="J172" s="532" t="s">
        <v>138</v>
      </c>
      <c r="K172" s="533"/>
      <c r="L172" s="534">
        <f t="shared" si="4"/>
        <v>1.8000000000000002E-3</v>
      </c>
      <c r="M172" s="535" t="str">
        <f t="shared" si="5"/>
        <v>0.01</v>
      </c>
      <c r="N172" s="528"/>
      <c r="O172" s="528"/>
      <c r="P172" s="528"/>
      <c r="Q172" s="528"/>
      <c r="R172" s="528"/>
      <c r="S172" s="528"/>
      <c r="T172" s="528"/>
      <c r="U172" s="528"/>
      <c r="V172" s="528"/>
      <c r="W172" s="528"/>
      <c r="X172" s="528"/>
      <c r="Y172" s="528"/>
      <c r="AA172" s="551"/>
      <c r="AB172" s="551"/>
      <c r="AC172" s="551"/>
      <c r="AD172" s="551"/>
      <c r="AE172" s="551"/>
      <c r="AF172" s="551"/>
      <c r="AG172" s="551"/>
      <c r="AH172" s="552"/>
    </row>
    <row r="173" spans="1:34" s="550" customFormat="1" ht="42">
      <c r="A173" s="523">
        <v>12</v>
      </c>
      <c r="B173" s="549"/>
      <c r="C173" s="516" t="s">
        <v>1210</v>
      </c>
      <c r="D173" s="553" t="s">
        <v>1068</v>
      </c>
      <c r="E173" s="513" t="s">
        <v>509</v>
      </c>
      <c r="F173" s="547">
        <v>1</v>
      </c>
      <c r="G173" s="513">
        <v>995461</v>
      </c>
      <c r="H173" s="532" t="s">
        <v>138</v>
      </c>
      <c r="I173" s="527">
        <v>18</v>
      </c>
      <c r="J173" s="532" t="s">
        <v>138</v>
      </c>
      <c r="K173" s="533"/>
      <c r="L173" s="534">
        <f t="shared" si="4"/>
        <v>1.8000000000000002E-3</v>
      </c>
      <c r="M173" s="535" t="str">
        <f t="shared" si="5"/>
        <v>0.01</v>
      </c>
      <c r="N173" s="528"/>
      <c r="O173" s="528"/>
      <c r="P173" s="528"/>
      <c r="Q173" s="528"/>
      <c r="R173" s="528"/>
      <c r="S173" s="528"/>
      <c r="T173" s="528"/>
      <c r="U173" s="528"/>
      <c r="V173" s="528"/>
      <c r="W173" s="528"/>
      <c r="X173" s="528"/>
      <c r="Y173" s="528"/>
      <c r="AA173" s="551"/>
      <c r="AB173" s="551"/>
      <c r="AC173" s="551"/>
      <c r="AD173" s="551"/>
      <c r="AE173" s="551"/>
      <c r="AF173" s="551"/>
      <c r="AG173" s="551"/>
      <c r="AH173" s="552"/>
    </row>
    <row r="174" spans="1:34" s="550" customFormat="1" ht="42">
      <c r="A174" s="523">
        <v>13</v>
      </c>
      <c r="B174" s="549"/>
      <c r="C174" s="516" t="s">
        <v>1211</v>
      </c>
      <c r="D174" s="553" t="s">
        <v>1069</v>
      </c>
      <c r="E174" s="513" t="s">
        <v>509</v>
      </c>
      <c r="F174" s="547">
        <v>26</v>
      </c>
      <c r="G174" s="513">
        <v>995461</v>
      </c>
      <c r="H174" s="532" t="s">
        <v>138</v>
      </c>
      <c r="I174" s="527">
        <v>18</v>
      </c>
      <c r="J174" s="532" t="s">
        <v>138</v>
      </c>
      <c r="K174" s="533"/>
      <c r="L174" s="534">
        <f t="shared" si="4"/>
        <v>1.8000000000000002E-3</v>
      </c>
      <c r="M174" s="535" t="str">
        <f t="shared" si="5"/>
        <v>0.01</v>
      </c>
      <c r="N174" s="528"/>
      <c r="O174" s="528"/>
      <c r="P174" s="528"/>
      <c r="Q174" s="528"/>
      <c r="R174" s="528"/>
      <c r="S174" s="528"/>
      <c r="T174" s="528"/>
      <c r="U174" s="528"/>
      <c r="V174" s="528"/>
      <c r="W174" s="528"/>
      <c r="X174" s="528"/>
      <c r="Y174" s="528"/>
      <c r="AA174" s="551"/>
      <c r="AB174" s="551"/>
      <c r="AC174" s="551"/>
      <c r="AD174" s="551"/>
      <c r="AE174" s="551"/>
      <c r="AF174" s="551"/>
      <c r="AG174" s="551"/>
      <c r="AH174" s="552"/>
    </row>
    <row r="175" spans="1:34" s="550" customFormat="1" ht="42">
      <c r="A175" s="523">
        <v>14</v>
      </c>
      <c r="B175" s="549"/>
      <c r="C175" s="516" t="s">
        <v>1212</v>
      </c>
      <c r="D175" s="553" t="s">
        <v>1070</v>
      </c>
      <c r="E175" s="513" t="s">
        <v>509</v>
      </c>
      <c r="F175" s="547">
        <v>3</v>
      </c>
      <c r="G175" s="513">
        <v>995461</v>
      </c>
      <c r="H175" s="532" t="s">
        <v>138</v>
      </c>
      <c r="I175" s="527">
        <v>18</v>
      </c>
      <c r="J175" s="532" t="s">
        <v>138</v>
      </c>
      <c r="K175" s="533"/>
      <c r="L175" s="534">
        <f t="shared" si="4"/>
        <v>1.8000000000000002E-3</v>
      </c>
      <c r="M175" s="535" t="str">
        <f t="shared" si="5"/>
        <v>0.01</v>
      </c>
      <c r="N175" s="528"/>
      <c r="O175" s="528"/>
      <c r="P175" s="528"/>
      <c r="Q175" s="528"/>
      <c r="R175" s="528"/>
      <c r="S175" s="528"/>
      <c r="T175" s="528"/>
      <c r="U175" s="528"/>
      <c r="V175" s="528"/>
      <c r="W175" s="528"/>
      <c r="X175" s="528"/>
      <c r="Y175" s="528"/>
      <c r="AA175" s="551"/>
      <c r="AB175" s="551"/>
      <c r="AC175" s="551"/>
      <c r="AD175" s="551"/>
      <c r="AE175" s="551"/>
      <c r="AF175" s="551"/>
      <c r="AG175" s="551"/>
      <c r="AH175" s="552"/>
    </row>
    <row r="176" spans="1:34" s="550" customFormat="1" ht="63">
      <c r="A176" s="523">
        <v>15</v>
      </c>
      <c r="B176" s="549"/>
      <c r="C176" s="516" t="s">
        <v>1213</v>
      </c>
      <c r="D176" s="553" t="s">
        <v>1071</v>
      </c>
      <c r="E176" s="526"/>
      <c r="F176" s="548"/>
      <c r="G176" s="526"/>
      <c r="H176" s="526"/>
      <c r="I176" s="526"/>
      <c r="J176" s="526"/>
      <c r="K176" s="526"/>
      <c r="L176" s="526"/>
      <c r="M176" s="526"/>
      <c r="N176" s="528"/>
      <c r="O176" s="528"/>
      <c r="P176" s="528"/>
      <c r="Q176" s="528"/>
      <c r="R176" s="528"/>
      <c r="S176" s="528"/>
      <c r="T176" s="528"/>
      <c r="U176" s="528"/>
      <c r="V176" s="528"/>
      <c r="W176" s="528"/>
      <c r="X176" s="528"/>
      <c r="Y176" s="528"/>
      <c r="AA176" s="551"/>
      <c r="AB176" s="551"/>
      <c r="AC176" s="551"/>
      <c r="AD176" s="551"/>
      <c r="AE176" s="551"/>
      <c r="AF176" s="551"/>
      <c r="AG176" s="551"/>
      <c r="AH176" s="552"/>
    </row>
    <row r="177" spans="1:34" s="550" customFormat="1">
      <c r="A177" s="523">
        <v>15.1</v>
      </c>
      <c r="B177" s="549"/>
      <c r="C177" s="516" t="s">
        <v>1214</v>
      </c>
      <c r="D177" s="553" t="s">
        <v>1072</v>
      </c>
      <c r="E177" s="513" t="s">
        <v>510</v>
      </c>
      <c r="F177" s="547">
        <v>390</v>
      </c>
      <c r="G177" s="513">
        <v>995461</v>
      </c>
      <c r="H177" s="532" t="s">
        <v>138</v>
      </c>
      <c r="I177" s="527">
        <v>18</v>
      </c>
      <c r="J177" s="532" t="s">
        <v>138</v>
      </c>
      <c r="K177" s="533"/>
      <c r="L177" s="534">
        <f t="shared" si="4"/>
        <v>1.8000000000000002E-3</v>
      </c>
      <c r="M177" s="535" t="str">
        <f t="shared" si="5"/>
        <v>0.01</v>
      </c>
      <c r="N177" s="528"/>
      <c r="O177" s="528"/>
      <c r="P177" s="528"/>
      <c r="Q177" s="528"/>
      <c r="R177" s="528"/>
      <c r="S177" s="528"/>
      <c r="T177" s="528"/>
      <c r="U177" s="528"/>
      <c r="V177" s="528"/>
      <c r="W177" s="528"/>
      <c r="X177" s="528"/>
      <c r="Y177" s="528"/>
      <c r="AA177" s="551"/>
      <c r="AB177" s="551"/>
      <c r="AC177" s="551"/>
      <c r="AD177" s="551"/>
      <c r="AE177" s="551"/>
      <c r="AF177" s="551"/>
      <c r="AG177" s="551"/>
      <c r="AH177" s="552"/>
    </row>
    <row r="178" spans="1:34" s="550" customFormat="1">
      <c r="A178" s="523"/>
      <c r="B178" s="549"/>
      <c r="C178" s="516"/>
      <c r="D178" s="553"/>
      <c r="E178" s="526"/>
      <c r="F178" s="548"/>
      <c r="G178" s="526"/>
      <c r="H178" s="526"/>
      <c r="I178" s="526"/>
      <c r="J178" s="526"/>
      <c r="K178" s="526"/>
      <c r="L178" s="526"/>
      <c r="M178" s="526"/>
      <c r="N178" s="528"/>
      <c r="O178" s="528"/>
      <c r="P178" s="528"/>
      <c r="Q178" s="528"/>
      <c r="R178" s="528"/>
      <c r="S178" s="528"/>
      <c r="T178" s="528"/>
      <c r="U178" s="528"/>
      <c r="V178" s="528"/>
      <c r="W178" s="528"/>
      <c r="X178" s="528"/>
      <c r="Y178" s="528"/>
      <c r="AA178" s="551"/>
      <c r="AB178" s="551"/>
      <c r="AC178" s="551"/>
      <c r="AD178" s="551"/>
      <c r="AE178" s="551"/>
      <c r="AF178" s="551"/>
      <c r="AG178" s="551"/>
      <c r="AH178" s="552"/>
    </row>
    <row r="179" spans="1:34" s="550" customFormat="1">
      <c r="A179" s="588" t="s">
        <v>1217</v>
      </c>
      <c r="B179" s="589"/>
      <c r="C179" s="590"/>
      <c r="D179" s="591" t="s">
        <v>1073</v>
      </c>
      <c r="E179" s="526"/>
      <c r="F179" s="548"/>
      <c r="G179" s="526"/>
      <c r="H179" s="526"/>
      <c r="I179" s="526"/>
      <c r="J179" s="526"/>
      <c r="K179" s="526"/>
      <c r="L179" s="526"/>
      <c r="M179" s="526"/>
      <c r="N179" s="528"/>
      <c r="O179" s="528"/>
      <c r="P179" s="528"/>
      <c r="Q179" s="528"/>
      <c r="R179" s="528"/>
      <c r="S179" s="528"/>
      <c r="T179" s="528"/>
      <c r="U179" s="528"/>
      <c r="V179" s="528"/>
      <c r="W179" s="528"/>
      <c r="X179" s="528"/>
      <c r="Y179" s="528"/>
      <c r="AA179" s="551"/>
      <c r="AB179" s="551"/>
      <c r="AC179" s="551"/>
      <c r="AD179" s="551"/>
      <c r="AE179" s="551"/>
      <c r="AF179" s="551"/>
      <c r="AG179" s="551"/>
      <c r="AH179" s="552"/>
    </row>
    <row r="180" spans="1:34" s="550" customFormat="1" ht="42">
      <c r="A180" s="523">
        <v>1</v>
      </c>
      <c r="B180" s="549"/>
      <c r="C180" s="516" t="s">
        <v>907</v>
      </c>
      <c r="D180" s="553" t="s">
        <v>1074</v>
      </c>
      <c r="E180" s="513" t="s">
        <v>511</v>
      </c>
      <c r="F180" s="547">
        <v>3</v>
      </c>
      <c r="G180" s="513">
        <v>995461</v>
      </c>
      <c r="H180" s="532" t="s">
        <v>138</v>
      </c>
      <c r="I180" s="527">
        <v>18</v>
      </c>
      <c r="J180" s="532" t="s">
        <v>138</v>
      </c>
      <c r="K180" s="533"/>
      <c r="L180" s="534">
        <f t="shared" si="4"/>
        <v>1.8000000000000002E-3</v>
      </c>
      <c r="M180" s="535" t="str">
        <f t="shared" si="5"/>
        <v>0.01</v>
      </c>
      <c r="N180" s="528"/>
      <c r="O180" s="528"/>
      <c r="P180" s="528"/>
      <c r="Q180" s="528"/>
      <c r="R180" s="528"/>
      <c r="S180" s="528"/>
      <c r="T180" s="528"/>
      <c r="U180" s="528"/>
      <c r="V180" s="528"/>
      <c r="W180" s="528"/>
      <c r="X180" s="528"/>
      <c r="Y180" s="528"/>
      <c r="AA180" s="551"/>
      <c r="AB180" s="551"/>
      <c r="AC180" s="551"/>
      <c r="AD180" s="551"/>
      <c r="AE180" s="551"/>
      <c r="AF180" s="551"/>
      <c r="AG180" s="551"/>
      <c r="AH180" s="552"/>
    </row>
    <row r="181" spans="1:34" s="550" customFormat="1" ht="42">
      <c r="A181" s="523">
        <v>2</v>
      </c>
      <c r="B181" s="549"/>
      <c r="C181" s="516" t="s">
        <v>907</v>
      </c>
      <c r="D181" s="553" t="s">
        <v>1075</v>
      </c>
      <c r="E181" s="513" t="s">
        <v>511</v>
      </c>
      <c r="F181" s="547">
        <v>2</v>
      </c>
      <c r="G181" s="513">
        <v>995461</v>
      </c>
      <c r="H181" s="532" t="s">
        <v>138</v>
      </c>
      <c r="I181" s="527">
        <v>18</v>
      </c>
      <c r="J181" s="532" t="s">
        <v>138</v>
      </c>
      <c r="K181" s="533"/>
      <c r="L181" s="534">
        <f t="shared" si="4"/>
        <v>1.8000000000000002E-3</v>
      </c>
      <c r="M181" s="535" t="str">
        <f t="shared" si="5"/>
        <v>0.01</v>
      </c>
      <c r="N181" s="528"/>
      <c r="O181" s="528"/>
      <c r="P181" s="528"/>
      <c r="Q181" s="528"/>
      <c r="R181" s="528"/>
      <c r="S181" s="528"/>
      <c r="T181" s="528"/>
      <c r="U181" s="528"/>
      <c r="V181" s="528"/>
      <c r="W181" s="528"/>
      <c r="X181" s="528"/>
      <c r="Y181" s="528"/>
      <c r="AA181" s="551"/>
      <c r="AB181" s="551"/>
      <c r="AC181" s="551"/>
      <c r="AD181" s="551"/>
      <c r="AE181" s="551"/>
      <c r="AF181" s="551"/>
      <c r="AG181" s="551"/>
      <c r="AH181" s="552"/>
    </row>
    <row r="182" spans="1:34" s="550" customFormat="1" ht="42">
      <c r="A182" s="523">
        <v>3</v>
      </c>
      <c r="B182" s="549"/>
      <c r="C182" s="516" t="s">
        <v>907</v>
      </c>
      <c r="D182" s="553" t="s">
        <v>1076</v>
      </c>
      <c r="E182" s="513" t="s">
        <v>511</v>
      </c>
      <c r="F182" s="547">
        <v>68</v>
      </c>
      <c r="G182" s="513">
        <v>995461</v>
      </c>
      <c r="H182" s="532" t="s">
        <v>138</v>
      </c>
      <c r="I182" s="527">
        <v>18</v>
      </c>
      <c r="J182" s="532" t="s">
        <v>138</v>
      </c>
      <c r="K182" s="533"/>
      <c r="L182" s="534">
        <f t="shared" si="4"/>
        <v>1.8000000000000002E-3</v>
      </c>
      <c r="M182" s="535" t="str">
        <f t="shared" si="5"/>
        <v>0.01</v>
      </c>
      <c r="N182" s="528"/>
      <c r="O182" s="528"/>
      <c r="P182" s="528"/>
      <c r="Q182" s="528"/>
      <c r="R182" s="528"/>
      <c r="S182" s="528"/>
      <c r="T182" s="528"/>
      <c r="U182" s="528"/>
      <c r="V182" s="528"/>
      <c r="W182" s="528"/>
      <c r="X182" s="528"/>
      <c r="Y182" s="528"/>
      <c r="AA182" s="551"/>
      <c r="AB182" s="551"/>
      <c r="AC182" s="551"/>
      <c r="AD182" s="551"/>
      <c r="AE182" s="551"/>
      <c r="AF182" s="551"/>
      <c r="AG182" s="551"/>
      <c r="AH182" s="552"/>
    </row>
    <row r="183" spans="1:34" s="550" customFormat="1" ht="42">
      <c r="A183" s="523">
        <v>4</v>
      </c>
      <c r="B183" s="549"/>
      <c r="C183" s="516" t="s">
        <v>907</v>
      </c>
      <c r="D183" s="553" t="s">
        <v>1077</v>
      </c>
      <c r="E183" s="513" t="s">
        <v>511</v>
      </c>
      <c r="F183" s="547">
        <v>68</v>
      </c>
      <c r="G183" s="513">
        <v>995461</v>
      </c>
      <c r="H183" s="532" t="s">
        <v>138</v>
      </c>
      <c r="I183" s="527">
        <v>18</v>
      </c>
      <c r="J183" s="532" t="s">
        <v>138</v>
      </c>
      <c r="K183" s="533"/>
      <c r="L183" s="534">
        <f t="shared" si="4"/>
        <v>1.8000000000000002E-3</v>
      </c>
      <c r="M183" s="535" t="str">
        <f t="shared" si="5"/>
        <v>0.01</v>
      </c>
      <c r="N183" s="528"/>
      <c r="O183" s="528"/>
      <c r="P183" s="528"/>
      <c r="Q183" s="528"/>
      <c r="R183" s="528"/>
      <c r="S183" s="528"/>
      <c r="T183" s="528"/>
      <c r="U183" s="528"/>
      <c r="V183" s="528"/>
      <c r="W183" s="528"/>
      <c r="X183" s="528"/>
      <c r="Y183" s="528"/>
      <c r="AA183" s="551"/>
      <c r="AB183" s="551"/>
      <c r="AC183" s="551"/>
      <c r="AD183" s="551"/>
      <c r="AE183" s="551"/>
      <c r="AF183" s="551"/>
      <c r="AG183" s="551"/>
      <c r="AH183" s="552"/>
    </row>
    <row r="184" spans="1:34" s="550" customFormat="1" ht="42">
      <c r="A184" s="523">
        <v>5</v>
      </c>
      <c r="B184" s="549"/>
      <c r="C184" s="516" t="s">
        <v>907</v>
      </c>
      <c r="D184" s="553" t="s">
        <v>1078</v>
      </c>
      <c r="E184" s="513" t="s">
        <v>511</v>
      </c>
      <c r="F184" s="547">
        <v>148</v>
      </c>
      <c r="G184" s="513">
        <v>995461</v>
      </c>
      <c r="H184" s="532" t="s">
        <v>138</v>
      </c>
      <c r="I184" s="527">
        <v>18</v>
      </c>
      <c r="J184" s="532" t="s">
        <v>138</v>
      </c>
      <c r="K184" s="533"/>
      <c r="L184" s="534">
        <f t="shared" si="4"/>
        <v>1.8000000000000002E-3</v>
      </c>
      <c r="M184" s="535" t="str">
        <f t="shared" si="5"/>
        <v>0.01</v>
      </c>
      <c r="N184" s="528"/>
      <c r="O184" s="528"/>
      <c r="P184" s="528"/>
      <c r="Q184" s="528"/>
      <c r="R184" s="528"/>
      <c r="S184" s="528"/>
      <c r="T184" s="528"/>
      <c r="U184" s="528"/>
      <c r="V184" s="528"/>
      <c r="W184" s="528"/>
      <c r="X184" s="528"/>
      <c r="Y184" s="528"/>
      <c r="AA184" s="551"/>
      <c r="AB184" s="551"/>
      <c r="AC184" s="551"/>
      <c r="AD184" s="551"/>
      <c r="AE184" s="551"/>
      <c r="AF184" s="551"/>
      <c r="AG184" s="551"/>
      <c r="AH184" s="552"/>
    </row>
    <row r="185" spans="1:34" s="550" customFormat="1" ht="42">
      <c r="A185" s="523">
        <v>6</v>
      </c>
      <c r="B185" s="549"/>
      <c r="C185" s="516" t="s">
        <v>907</v>
      </c>
      <c r="D185" s="553" t="s">
        <v>1079</v>
      </c>
      <c r="E185" s="513" t="s">
        <v>498</v>
      </c>
      <c r="F185" s="547">
        <v>3</v>
      </c>
      <c r="G185" s="513">
        <v>995461</v>
      </c>
      <c r="H185" s="532" t="s">
        <v>138</v>
      </c>
      <c r="I185" s="527">
        <v>18</v>
      </c>
      <c r="J185" s="532" t="s">
        <v>138</v>
      </c>
      <c r="K185" s="533"/>
      <c r="L185" s="534">
        <f t="shared" si="4"/>
        <v>1.8000000000000002E-3</v>
      </c>
      <c r="M185" s="535" t="str">
        <f t="shared" si="5"/>
        <v>0.01</v>
      </c>
      <c r="N185" s="528"/>
      <c r="O185" s="528"/>
      <c r="P185" s="528"/>
      <c r="Q185" s="528"/>
      <c r="R185" s="528"/>
      <c r="S185" s="528"/>
      <c r="T185" s="528"/>
      <c r="U185" s="528"/>
      <c r="V185" s="528"/>
      <c r="W185" s="528"/>
      <c r="X185" s="528"/>
      <c r="Y185" s="528"/>
      <c r="AA185" s="551"/>
      <c r="AB185" s="551"/>
      <c r="AC185" s="551"/>
      <c r="AD185" s="551"/>
      <c r="AE185" s="551"/>
      <c r="AF185" s="551"/>
      <c r="AG185" s="551"/>
      <c r="AH185" s="552"/>
    </row>
    <row r="186" spans="1:34" s="550" customFormat="1" ht="84">
      <c r="A186" s="523">
        <v>7</v>
      </c>
      <c r="B186" s="549"/>
      <c r="C186" s="516" t="s">
        <v>907</v>
      </c>
      <c r="D186" s="553" t="s">
        <v>1080</v>
      </c>
      <c r="E186" s="513" t="s">
        <v>509</v>
      </c>
      <c r="F186" s="547">
        <v>1</v>
      </c>
      <c r="G186" s="513">
        <v>995461</v>
      </c>
      <c r="H186" s="532" t="s">
        <v>138</v>
      </c>
      <c r="I186" s="527">
        <v>18</v>
      </c>
      <c r="J186" s="532" t="s">
        <v>138</v>
      </c>
      <c r="K186" s="533"/>
      <c r="L186" s="534">
        <f t="shared" si="4"/>
        <v>1.8000000000000002E-3</v>
      </c>
      <c r="M186" s="535" t="str">
        <f t="shared" si="5"/>
        <v>0.01</v>
      </c>
      <c r="N186" s="528"/>
      <c r="O186" s="528"/>
      <c r="P186" s="528"/>
      <c r="Q186" s="528"/>
      <c r="R186" s="528"/>
      <c r="S186" s="528"/>
      <c r="T186" s="528"/>
      <c r="U186" s="528"/>
      <c r="V186" s="528"/>
      <c r="W186" s="528"/>
      <c r="X186" s="528"/>
      <c r="Y186" s="528"/>
      <c r="AA186" s="551"/>
      <c r="AB186" s="551"/>
      <c r="AC186" s="551"/>
      <c r="AD186" s="551"/>
      <c r="AE186" s="551"/>
      <c r="AF186" s="551"/>
      <c r="AG186" s="551"/>
      <c r="AH186" s="552"/>
    </row>
    <row r="187" spans="1:34" s="550" customFormat="1" ht="42">
      <c r="A187" s="523">
        <v>8</v>
      </c>
      <c r="B187" s="549"/>
      <c r="C187" s="516" t="s">
        <v>907</v>
      </c>
      <c r="D187" s="553" t="s">
        <v>1081</v>
      </c>
      <c r="E187" s="513" t="s">
        <v>509</v>
      </c>
      <c r="F187" s="547">
        <v>3</v>
      </c>
      <c r="G187" s="513">
        <v>995461</v>
      </c>
      <c r="H187" s="532" t="s">
        <v>138</v>
      </c>
      <c r="I187" s="527">
        <v>18</v>
      </c>
      <c r="J187" s="532" t="s">
        <v>138</v>
      </c>
      <c r="K187" s="533"/>
      <c r="L187" s="534">
        <f t="shared" si="4"/>
        <v>1.8000000000000002E-3</v>
      </c>
      <c r="M187" s="535" t="str">
        <f t="shared" si="5"/>
        <v>0.01</v>
      </c>
      <c r="N187" s="528"/>
      <c r="O187" s="528"/>
      <c r="P187" s="528"/>
      <c r="Q187" s="528"/>
      <c r="R187" s="528"/>
      <c r="S187" s="528"/>
      <c r="T187" s="528"/>
      <c r="U187" s="528"/>
      <c r="V187" s="528"/>
      <c r="W187" s="528"/>
      <c r="X187" s="528"/>
      <c r="Y187" s="528"/>
      <c r="AA187" s="551"/>
      <c r="AB187" s="551"/>
      <c r="AC187" s="551"/>
      <c r="AD187" s="551"/>
      <c r="AE187" s="551"/>
      <c r="AF187" s="551"/>
      <c r="AG187" s="551"/>
      <c r="AH187" s="552"/>
    </row>
    <row r="188" spans="1:34" s="550" customFormat="1" ht="42">
      <c r="A188" s="523">
        <v>9</v>
      </c>
      <c r="B188" s="549"/>
      <c r="C188" s="516" t="s">
        <v>907</v>
      </c>
      <c r="D188" s="553" t="s">
        <v>1082</v>
      </c>
      <c r="E188" s="513" t="s">
        <v>509</v>
      </c>
      <c r="F188" s="547">
        <v>2</v>
      </c>
      <c r="G188" s="513">
        <v>995461</v>
      </c>
      <c r="H188" s="532" t="s">
        <v>138</v>
      </c>
      <c r="I188" s="527">
        <v>18</v>
      </c>
      <c r="J188" s="532" t="s">
        <v>138</v>
      </c>
      <c r="K188" s="533"/>
      <c r="L188" s="534">
        <f t="shared" si="4"/>
        <v>1.8000000000000002E-3</v>
      </c>
      <c r="M188" s="535" t="str">
        <f t="shared" si="5"/>
        <v>0.01</v>
      </c>
      <c r="N188" s="528"/>
      <c r="O188" s="528"/>
      <c r="P188" s="528"/>
      <c r="Q188" s="528"/>
      <c r="R188" s="528"/>
      <c r="S188" s="528"/>
      <c r="T188" s="528"/>
      <c r="U188" s="528"/>
      <c r="V188" s="528"/>
      <c r="W188" s="528"/>
      <c r="X188" s="528"/>
      <c r="Y188" s="528"/>
      <c r="AA188" s="551"/>
      <c r="AB188" s="551"/>
      <c r="AC188" s="551"/>
      <c r="AD188" s="551"/>
      <c r="AE188" s="551"/>
      <c r="AF188" s="551"/>
      <c r="AG188" s="551"/>
      <c r="AH188" s="552"/>
    </row>
    <row r="189" spans="1:34" s="550" customFormat="1" ht="105">
      <c r="A189" s="523">
        <v>10</v>
      </c>
      <c r="B189" s="549"/>
      <c r="C189" s="516" t="s">
        <v>907</v>
      </c>
      <c r="D189" s="553" t="s">
        <v>1083</v>
      </c>
      <c r="E189" s="513" t="s">
        <v>498</v>
      </c>
      <c r="F189" s="547">
        <v>1</v>
      </c>
      <c r="G189" s="513">
        <v>995461</v>
      </c>
      <c r="H189" s="532" t="s">
        <v>138</v>
      </c>
      <c r="I189" s="527">
        <v>18</v>
      </c>
      <c r="J189" s="532" t="s">
        <v>138</v>
      </c>
      <c r="K189" s="533"/>
      <c r="L189" s="534">
        <f t="shared" si="4"/>
        <v>1.8000000000000002E-3</v>
      </c>
      <c r="M189" s="535" t="str">
        <f t="shared" si="5"/>
        <v>0.01</v>
      </c>
      <c r="N189" s="528"/>
      <c r="O189" s="528"/>
      <c r="P189" s="528"/>
      <c r="Q189" s="528"/>
      <c r="R189" s="528"/>
      <c r="S189" s="528"/>
      <c r="T189" s="528"/>
      <c r="U189" s="528"/>
      <c r="V189" s="528"/>
      <c r="W189" s="528"/>
      <c r="X189" s="528"/>
      <c r="Y189" s="528"/>
      <c r="AA189" s="551"/>
      <c r="AB189" s="551"/>
      <c r="AC189" s="551"/>
      <c r="AD189" s="551"/>
      <c r="AE189" s="551"/>
      <c r="AF189" s="551"/>
      <c r="AG189" s="551"/>
      <c r="AH189" s="552"/>
    </row>
    <row r="190" spans="1:34" s="550" customFormat="1" ht="63">
      <c r="A190" s="523">
        <v>11</v>
      </c>
      <c r="B190" s="549"/>
      <c r="C190" s="516" t="s">
        <v>907</v>
      </c>
      <c r="D190" s="553" t="s">
        <v>1084</v>
      </c>
      <c r="E190" s="513" t="s">
        <v>498</v>
      </c>
      <c r="F190" s="547">
        <v>2</v>
      </c>
      <c r="G190" s="513">
        <v>995461</v>
      </c>
      <c r="H190" s="532" t="s">
        <v>138</v>
      </c>
      <c r="I190" s="527">
        <v>18</v>
      </c>
      <c r="J190" s="532" t="s">
        <v>138</v>
      </c>
      <c r="K190" s="533"/>
      <c r="L190" s="534">
        <f t="shared" si="4"/>
        <v>1.8000000000000002E-3</v>
      </c>
      <c r="M190" s="535" t="str">
        <f t="shared" si="5"/>
        <v>0.01</v>
      </c>
      <c r="N190" s="528"/>
      <c r="O190" s="528"/>
      <c r="P190" s="528"/>
      <c r="Q190" s="528"/>
      <c r="R190" s="528"/>
      <c r="S190" s="528"/>
      <c r="T190" s="528"/>
      <c r="U190" s="528"/>
      <c r="V190" s="528"/>
      <c r="W190" s="528"/>
      <c r="X190" s="528"/>
      <c r="Y190" s="528"/>
      <c r="AA190" s="551"/>
      <c r="AB190" s="551"/>
      <c r="AC190" s="551"/>
      <c r="AD190" s="551"/>
      <c r="AE190" s="551"/>
      <c r="AF190" s="551"/>
      <c r="AG190" s="551"/>
      <c r="AH190" s="552"/>
    </row>
    <row r="191" spans="1:34" s="550" customFormat="1" ht="42">
      <c r="A191" s="523">
        <v>12</v>
      </c>
      <c r="B191" s="549"/>
      <c r="C191" s="516" t="s">
        <v>907</v>
      </c>
      <c r="D191" s="553" t="s">
        <v>1085</v>
      </c>
      <c r="E191" s="513" t="s">
        <v>498</v>
      </c>
      <c r="F191" s="547">
        <v>66</v>
      </c>
      <c r="G191" s="513">
        <v>995461</v>
      </c>
      <c r="H191" s="532" t="s">
        <v>138</v>
      </c>
      <c r="I191" s="527">
        <v>18</v>
      </c>
      <c r="J191" s="532" t="s">
        <v>138</v>
      </c>
      <c r="K191" s="533"/>
      <c r="L191" s="534">
        <f t="shared" si="4"/>
        <v>1.8000000000000002E-3</v>
      </c>
      <c r="M191" s="535" t="str">
        <f t="shared" si="5"/>
        <v>0.01</v>
      </c>
      <c r="N191" s="528"/>
      <c r="O191" s="528"/>
      <c r="P191" s="528"/>
      <c r="Q191" s="528"/>
      <c r="R191" s="528"/>
      <c r="S191" s="528"/>
      <c r="T191" s="528"/>
      <c r="U191" s="528"/>
      <c r="V191" s="528"/>
      <c r="W191" s="528"/>
      <c r="X191" s="528"/>
      <c r="Y191" s="528"/>
      <c r="AA191" s="551"/>
      <c r="AB191" s="551"/>
      <c r="AC191" s="551"/>
      <c r="AD191" s="551"/>
      <c r="AE191" s="551"/>
      <c r="AF191" s="551"/>
      <c r="AG191" s="551"/>
      <c r="AH191" s="552"/>
    </row>
    <row r="192" spans="1:34" s="550" customFormat="1" ht="84">
      <c r="A192" s="523">
        <v>13</v>
      </c>
      <c r="B192" s="549"/>
      <c r="C192" s="516" t="s">
        <v>907</v>
      </c>
      <c r="D192" s="553" t="s">
        <v>1086</v>
      </c>
      <c r="E192" s="513" t="s">
        <v>498</v>
      </c>
      <c r="F192" s="547">
        <v>1</v>
      </c>
      <c r="G192" s="513">
        <v>995461</v>
      </c>
      <c r="H192" s="532" t="s">
        <v>138</v>
      </c>
      <c r="I192" s="527">
        <v>18</v>
      </c>
      <c r="J192" s="532" t="s">
        <v>138</v>
      </c>
      <c r="K192" s="533"/>
      <c r="L192" s="534">
        <f t="shared" si="4"/>
        <v>1.8000000000000002E-3</v>
      </c>
      <c r="M192" s="535" t="str">
        <f t="shared" si="5"/>
        <v>0.01</v>
      </c>
      <c r="N192" s="528"/>
      <c r="O192" s="528"/>
      <c r="P192" s="528"/>
      <c r="Q192" s="528"/>
      <c r="R192" s="528"/>
      <c r="S192" s="528"/>
      <c r="T192" s="528"/>
      <c r="U192" s="528"/>
      <c r="V192" s="528"/>
      <c r="W192" s="528"/>
      <c r="X192" s="528"/>
      <c r="Y192" s="528"/>
      <c r="AA192" s="551"/>
      <c r="AB192" s="551"/>
      <c r="AC192" s="551"/>
      <c r="AD192" s="551"/>
      <c r="AE192" s="551"/>
      <c r="AF192" s="551"/>
      <c r="AG192" s="551"/>
      <c r="AH192" s="552"/>
    </row>
    <row r="193" spans="1:34" s="550" customFormat="1" ht="42">
      <c r="A193" s="523">
        <v>14</v>
      </c>
      <c r="B193" s="549"/>
      <c r="C193" s="516" t="s">
        <v>907</v>
      </c>
      <c r="D193" s="553" t="s">
        <v>1087</v>
      </c>
      <c r="E193" s="513" t="s">
        <v>498</v>
      </c>
      <c r="F193" s="547">
        <v>1</v>
      </c>
      <c r="G193" s="513">
        <v>995461</v>
      </c>
      <c r="H193" s="532" t="s">
        <v>138</v>
      </c>
      <c r="I193" s="527">
        <v>18</v>
      </c>
      <c r="J193" s="532" t="s">
        <v>138</v>
      </c>
      <c r="K193" s="533"/>
      <c r="L193" s="534">
        <f t="shared" si="4"/>
        <v>1.8000000000000002E-3</v>
      </c>
      <c r="M193" s="535" t="str">
        <f t="shared" si="5"/>
        <v>0.01</v>
      </c>
      <c r="N193" s="528"/>
      <c r="O193" s="528"/>
      <c r="P193" s="528"/>
      <c r="Q193" s="528"/>
      <c r="R193" s="528"/>
      <c r="S193" s="528"/>
      <c r="T193" s="528"/>
      <c r="U193" s="528"/>
      <c r="V193" s="528"/>
      <c r="W193" s="528"/>
      <c r="X193" s="528"/>
      <c r="Y193" s="528"/>
      <c r="AA193" s="551"/>
      <c r="AB193" s="551"/>
      <c r="AC193" s="551"/>
      <c r="AD193" s="551"/>
      <c r="AE193" s="551"/>
      <c r="AF193" s="551"/>
      <c r="AG193" s="551"/>
      <c r="AH193" s="552"/>
    </row>
    <row r="194" spans="1:34" s="550" customFormat="1" ht="42">
      <c r="A194" s="523">
        <v>15</v>
      </c>
      <c r="B194" s="549"/>
      <c r="C194" s="516" t="s">
        <v>907</v>
      </c>
      <c r="D194" s="553" t="s">
        <v>1088</v>
      </c>
      <c r="E194" s="513" t="s">
        <v>1223</v>
      </c>
      <c r="F194" s="547">
        <v>30</v>
      </c>
      <c r="G194" s="513">
        <v>995461</v>
      </c>
      <c r="H194" s="532" t="s">
        <v>138</v>
      </c>
      <c r="I194" s="527">
        <v>18</v>
      </c>
      <c r="J194" s="532" t="s">
        <v>138</v>
      </c>
      <c r="K194" s="533"/>
      <c r="L194" s="534">
        <f t="shared" si="4"/>
        <v>1.8000000000000002E-3</v>
      </c>
      <c r="M194" s="535" t="str">
        <f t="shared" si="5"/>
        <v>0.01</v>
      </c>
      <c r="N194" s="528"/>
      <c r="O194" s="528"/>
      <c r="P194" s="528"/>
      <c r="Q194" s="528"/>
      <c r="R194" s="528"/>
      <c r="S194" s="528"/>
      <c r="T194" s="528"/>
      <c r="U194" s="528"/>
      <c r="V194" s="528"/>
      <c r="W194" s="528"/>
      <c r="X194" s="528"/>
      <c r="Y194" s="528"/>
      <c r="AA194" s="551"/>
      <c r="AB194" s="551"/>
      <c r="AC194" s="551"/>
      <c r="AD194" s="551"/>
      <c r="AE194" s="551"/>
      <c r="AF194" s="551"/>
      <c r="AG194" s="551"/>
      <c r="AH194" s="552"/>
    </row>
    <row r="195" spans="1:34" s="550" customFormat="1">
      <c r="A195" s="523">
        <v>16</v>
      </c>
      <c r="B195" s="549"/>
      <c r="C195" s="516" t="s">
        <v>907</v>
      </c>
      <c r="D195" s="553" t="s">
        <v>1089</v>
      </c>
      <c r="E195" s="513" t="s">
        <v>498</v>
      </c>
      <c r="F195" s="547">
        <v>12</v>
      </c>
      <c r="G195" s="513">
        <v>995461</v>
      </c>
      <c r="H195" s="532" t="s">
        <v>138</v>
      </c>
      <c r="I195" s="527">
        <v>18</v>
      </c>
      <c r="J195" s="532" t="s">
        <v>138</v>
      </c>
      <c r="K195" s="533"/>
      <c r="L195" s="534">
        <f t="shared" si="4"/>
        <v>1.8000000000000002E-3</v>
      </c>
      <c r="M195" s="535" t="str">
        <f t="shared" si="5"/>
        <v>0.01</v>
      </c>
      <c r="N195" s="528"/>
      <c r="O195" s="528"/>
      <c r="P195" s="528"/>
      <c r="Q195" s="528"/>
      <c r="R195" s="528"/>
      <c r="S195" s="528"/>
      <c r="T195" s="528"/>
      <c r="U195" s="528"/>
      <c r="V195" s="528"/>
      <c r="W195" s="528"/>
      <c r="X195" s="528"/>
      <c r="Y195" s="528"/>
      <c r="AA195" s="551"/>
      <c r="AB195" s="551"/>
      <c r="AC195" s="551"/>
      <c r="AD195" s="551"/>
      <c r="AE195" s="551"/>
      <c r="AF195" s="551"/>
      <c r="AG195" s="551"/>
      <c r="AH195" s="552"/>
    </row>
    <row r="196" spans="1:34" s="550" customFormat="1" ht="42">
      <c r="A196" s="523">
        <v>17</v>
      </c>
      <c r="B196" s="549"/>
      <c r="C196" s="516" t="s">
        <v>907</v>
      </c>
      <c r="D196" s="553" t="s">
        <v>1090</v>
      </c>
      <c r="E196" s="513" t="s">
        <v>498</v>
      </c>
      <c r="F196" s="547">
        <v>8</v>
      </c>
      <c r="G196" s="513">
        <v>995461</v>
      </c>
      <c r="H196" s="532" t="s">
        <v>138</v>
      </c>
      <c r="I196" s="527">
        <v>18</v>
      </c>
      <c r="J196" s="532" t="s">
        <v>138</v>
      </c>
      <c r="K196" s="533"/>
      <c r="L196" s="534">
        <f t="shared" si="4"/>
        <v>1.8000000000000002E-3</v>
      </c>
      <c r="M196" s="535" t="str">
        <f t="shared" si="5"/>
        <v>0.01</v>
      </c>
      <c r="N196" s="528"/>
      <c r="O196" s="528"/>
      <c r="P196" s="528"/>
      <c r="Q196" s="528"/>
      <c r="R196" s="528"/>
      <c r="S196" s="528"/>
      <c r="T196" s="528"/>
      <c r="U196" s="528"/>
      <c r="V196" s="528"/>
      <c r="W196" s="528"/>
      <c r="X196" s="528"/>
      <c r="Y196" s="528"/>
      <c r="AA196" s="551"/>
      <c r="AB196" s="551"/>
      <c r="AC196" s="551"/>
      <c r="AD196" s="551"/>
      <c r="AE196" s="551"/>
      <c r="AF196" s="551"/>
      <c r="AG196" s="551"/>
      <c r="AH196" s="552"/>
    </row>
    <row r="197" spans="1:34" s="550" customFormat="1">
      <c r="A197" s="523">
        <v>18</v>
      </c>
      <c r="B197" s="549"/>
      <c r="C197" s="516" t="s">
        <v>907</v>
      </c>
      <c r="D197" s="553" t="s">
        <v>1091</v>
      </c>
      <c r="E197" s="513" t="s">
        <v>498</v>
      </c>
      <c r="F197" s="547">
        <v>10</v>
      </c>
      <c r="G197" s="513">
        <v>995461</v>
      </c>
      <c r="H197" s="532" t="s">
        <v>138</v>
      </c>
      <c r="I197" s="527">
        <v>18</v>
      </c>
      <c r="J197" s="532" t="s">
        <v>138</v>
      </c>
      <c r="K197" s="533"/>
      <c r="L197" s="534">
        <f t="shared" si="4"/>
        <v>1.8000000000000002E-3</v>
      </c>
      <c r="M197" s="535" t="str">
        <f t="shared" si="5"/>
        <v>0.01</v>
      </c>
      <c r="N197" s="528"/>
      <c r="O197" s="528"/>
      <c r="P197" s="528"/>
      <c r="Q197" s="528"/>
      <c r="R197" s="528"/>
      <c r="S197" s="528"/>
      <c r="T197" s="528"/>
      <c r="U197" s="528"/>
      <c r="V197" s="528"/>
      <c r="W197" s="528"/>
      <c r="X197" s="528"/>
      <c r="Y197" s="528"/>
      <c r="AA197" s="551"/>
      <c r="AB197" s="551"/>
      <c r="AC197" s="551"/>
      <c r="AD197" s="551"/>
      <c r="AE197" s="551"/>
      <c r="AF197" s="551"/>
      <c r="AG197" s="551"/>
      <c r="AH197" s="552"/>
    </row>
    <row r="198" spans="1:34" s="550" customFormat="1" ht="42">
      <c r="A198" s="523">
        <v>19</v>
      </c>
      <c r="B198" s="549"/>
      <c r="C198" s="516" t="s">
        <v>907</v>
      </c>
      <c r="D198" s="553" t="s">
        <v>1092</v>
      </c>
      <c r="E198" s="513" t="s">
        <v>1223</v>
      </c>
      <c r="F198" s="547">
        <v>20</v>
      </c>
      <c r="G198" s="513">
        <v>995461</v>
      </c>
      <c r="H198" s="532" t="s">
        <v>138</v>
      </c>
      <c r="I198" s="527">
        <v>18</v>
      </c>
      <c r="J198" s="532" t="s">
        <v>138</v>
      </c>
      <c r="K198" s="533"/>
      <c r="L198" s="534">
        <f t="shared" si="4"/>
        <v>1.8000000000000002E-3</v>
      </c>
      <c r="M198" s="535" t="str">
        <f t="shared" si="5"/>
        <v>0.01</v>
      </c>
      <c r="N198" s="528"/>
      <c r="O198" s="528"/>
      <c r="P198" s="528"/>
      <c r="Q198" s="528"/>
      <c r="R198" s="528"/>
      <c r="S198" s="528"/>
      <c r="T198" s="528"/>
      <c r="U198" s="528"/>
      <c r="V198" s="528"/>
      <c r="W198" s="528"/>
      <c r="X198" s="528"/>
      <c r="Y198" s="528"/>
      <c r="AA198" s="551"/>
      <c r="AB198" s="551"/>
      <c r="AC198" s="551"/>
      <c r="AD198" s="551"/>
      <c r="AE198" s="551"/>
      <c r="AF198" s="551"/>
      <c r="AG198" s="551"/>
      <c r="AH198" s="552"/>
    </row>
    <row r="199" spans="1:34" s="550" customFormat="1">
      <c r="A199" s="523">
        <v>20</v>
      </c>
      <c r="B199" s="549"/>
      <c r="C199" s="516" t="s">
        <v>907</v>
      </c>
      <c r="D199" s="553" t="s">
        <v>1093</v>
      </c>
      <c r="E199" s="513" t="s">
        <v>498</v>
      </c>
      <c r="F199" s="547">
        <v>12</v>
      </c>
      <c r="G199" s="513">
        <v>995461</v>
      </c>
      <c r="H199" s="532" t="s">
        <v>138</v>
      </c>
      <c r="I199" s="527">
        <v>18</v>
      </c>
      <c r="J199" s="532" t="s">
        <v>138</v>
      </c>
      <c r="K199" s="533"/>
      <c r="L199" s="534">
        <f t="shared" si="4"/>
        <v>1.8000000000000002E-3</v>
      </c>
      <c r="M199" s="535" t="str">
        <f t="shared" si="5"/>
        <v>0.01</v>
      </c>
      <c r="N199" s="528"/>
      <c r="O199" s="528"/>
      <c r="P199" s="528"/>
      <c r="Q199" s="528"/>
      <c r="R199" s="528"/>
      <c r="S199" s="528"/>
      <c r="T199" s="528"/>
      <c r="U199" s="528"/>
      <c r="V199" s="528"/>
      <c r="W199" s="528"/>
      <c r="X199" s="528"/>
      <c r="Y199" s="528"/>
      <c r="AA199" s="551"/>
      <c r="AB199" s="551"/>
      <c r="AC199" s="551"/>
      <c r="AD199" s="551"/>
      <c r="AE199" s="551"/>
      <c r="AF199" s="551"/>
      <c r="AG199" s="551"/>
      <c r="AH199" s="552"/>
    </row>
    <row r="200" spans="1:34" s="550" customFormat="1">
      <c r="A200" s="523"/>
      <c r="B200" s="549"/>
      <c r="C200" s="516"/>
      <c r="D200" s="553"/>
      <c r="E200" s="526"/>
      <c r="F200" s="548"/>
      <c r="G200" s="526"/>
      <c r="H200" s="526"/>
      <c r="I200" s="526"/>
      <c r="J200" s="526"/>
      <c r="K200" s="526"/>
      <c r="L200" s="526"/>
      <c r="M200" s="526"/>
      <c r="N200" s="528"/>
      <c r="O200" s="528"/>
      <c r="P200" s="528"/>
      <c r="Q200" s="528"/>
      <c r="R200" s="528"/>
      <c r="S200" s="528"/>
      <c r="T200" s="528"/>
      <c r="U200" s="528"/>
      <c r="V200" s="528"/>
      <c r="W200" s="528"/>
      <c r="X200" s="528"/>
      <c r="Y200" s="528"/>
      <c r="AA200" s="551"/>
      <c r="AB200" s="551"/>
      <c r="AC200" s="551"/>
      <c r="AD200" s="551"/>
      <c r="AE200" s="551"/>
      <c r="AF200" s="551"/>
      <c r="AG200" s="551"/>
      <c r="AH200" s="552"/>
    </row>
    <row r="201" spans="1:34" s="550" customFormat="1">
      <c r="A201" s="588" t="s">
        <v>1218</v>
      </c>
      <c r="B201" s="589"/>
      <c r="C201" s="590"/>
      <c r="D201" s="591" t="s">
        <v>1094</v>
      </c>
      <c r="E201" s="526"/>
      <c r="F201" s="548"/>
      <c r="G201" s="526"/>
      <c r="H201" s="526"/>
      <c r="I201" s="526"/>
      <c r="J201" s="526"/>
      <c r="K201" s="526"/>
      <c r="L201" s="526"/>
      <c r="M201" s="526"/>
      <c r="N201" s="528"/>
      <c r="O201" s="528"/>
      <c r="P201" s="528"/>
      <c r="Q201" s="528"/>
      <c r="R201" s="528"/>
      <c r="S201" s="528"/>
      <c r="T201" s="528"/>
      <c r="U201" s="528"/>
      <c r="V201" s="528"/>
      <c r="W201" s="528"/>
      <c r="X201" s="528"/>
      <c r="Y201" s="528"/>
      <c r="AA201" s="551"/>
      <c r="AB201" s="551"/>
      <c r="AC201" s="551"/>
      <c r="AD201" s="551"/>
      <c r="AE201" s="551"/>
      <c r="AF201" s="551"/>
      <c r="AG201" s="551"/>
      <c r="AH201" s="552"/>
    </row>
    <row r="202" spans="1:34" s="550" customFormat="1" ht="42">
      <c r="A202" s="523">
        <v>1</v>
      </c>
      <c r="B202" s="549"/>
      <c r="C202" s="516"/>
      <c r="D202" s="553" t="s">
        <v>1095</v>
      </c>
      <c r="E202" s="526"/>
      <c r="F202" s="548"/>
      <c r="G202" s="526"/>
      <c r="H202" s="526"/>
      <c r="I202" s="526"/>
      <c r="J202" s="526"/>
      <c r="K202" s="526"/>
      <c r="L202" s="526"/>
      <c r="M202" s="526"/>
      <c r="N202" s="528"/>
      <c r="O202" s="528"/>
      <c r="P202" s="528"/>
      <c r="Q202" s="528"/>
      <c r="R202" s="528"/>
      <c r="S202" s="528"/>
      <c r="T202" s="528"/>
      <c r="U202" s="528"/>
      <c r="V202" s="528"/>
      <c r="W202" s="528"/>
      <c r="X202" s="528"/>
      <c r="Y202" s="528"/>
      <c r="AA202" s="551"/>
      <c r="AB202" s="551"/>
      <c r="AC202" s="551"/>
      <c r="AD202" s="551"/>
      <c r="AE202" s="551"/>
      <c r="AF202" s="551"/>
      <c r="AG202" s="551"/>
      <c r="AH202" s="552"/>
    </row>
    <row r="203" spans="1:34" s="550" customFormat="1" ht="63">
      <c r="A203" s="523">
        <v>1.1000000000000001</v>
      </c>
      <c r="B203" s="549"/>
      <c r="C203" s="516" t="s">
        <v>907</v>
      </c>
      <c r="D203" s="553" t="s">
        <v>1096</v>
      </c>
      <c r="E203" s="513" t="s">
        <v>592</v>
      </c>
      <c r="F203" s="547">
        <v>1</v>
      </c>
      <c r="G203" s="513">
        <v>995461</v>
      </c>
      <c r="H203" s="532" t="s">
        <v>138</v>
      </c>
      <c r="I203" s="527">
        <v>18</v>
      </c>
      <c r="J203" s="532" t="s">
        <v>138</v>
      </c>
      <c r="K203" s="533"/>
      <c r="L203" s="534">
        <f t="shared" si="4"/>
        <v>1.8000000000000002E-3</v>
      </c>
      <c r="M203" s="535" t="str">
        <f t="shared" si="5"/>
        <v>0.01</v>
      </c>
      <c r="N203" s="528"/>
      <c r="O203" s="528"/>
      <c r="P203" s="528"/>
      <c r="Q203" s="528"/>
      <c r="R203" s="528"/>
      <c r="S203" s="528"/>
      <c r="T203" s="528"/>
      <c r="U203" s="528"/>
      <c r="V203" s="528"/>
      <c r="W203" s="528"/>
      <c r="X203" s="528"/>
      <c r="Y203" s="528"/>
      <c r="AA203" s="551"/>
      <c r="AB203" s="551"/>
      <c r="AC203" s="551"/>
      <c r="AD203" s="551"/>
      <c r="AE203" s="551"/>
      <c r="AF203" s="551"/>
      <c r="AG203" s="551"/>
      <c r="AH203" s="552"/>
    </row>
    <row r="204" spans="1:34" s="550" customFormat="1" ht="63">
      <c r="A204" s="523">
        <v>1.2</v>
      </c>
      <c r="B204" s="549"/>
      <c r="C204" s="516" t="s">
        <v>907</v>
      </c>
      <c r="D204" s="553" t="s">
        <v>1097</v>
      </c>
      <c r="E204" s="513" t="s">
        <v>592</v>
      </c>
      <c r="F204" s="547">
        <v>1</v>
      </c>
      <c r="G204" s="513">
        <v>995461</v>
      </c>
      <c r="H204" s="532" t="s">
        <v>138</v>
      </c>
      <c r="I204" s="527">
        <v>18</v>
      </c>
      <c r="J204" s="532" t="s">
        <v>138</v>
      </c>
      <c r="K204" s="533"/>
      <c r="L204" s="534">
        <f t="shared" si="4"/>
        <v>1.8000000000000002E-3</v>
      </c>
      <c r="M204" s="535" t="str">
        <f t="shared" si="5"/>
        <v>0.01</v>
      </c>
      <c r="N204" s="528"/>
      <c r="O204" s="528"/>
      <c r="P204" s="528"/>
      <c r="Q204" s="528"/>
      <c r="R204" s="528"/>
      <c r="S204" s="528"/>
      <c r="T204" s="528"/>
      <c r="U204" s="528"/>
      <c r="V204" s="528"/>
      <c r="W204" s="528"/>
      <c r="X204" s="528"/>
      <c r="Y204" s="528"/>
      <c r="AA204" s="551"/>
      <c r="AB204" s="551"/>
      <c r="AC204" s="551"/>
      <c r="AD204" s="551"/>
      <c r="AE204" s="551"/>
      <c r="AF204" s="551"/>
      <c r="AG204" s="551"/>
      <c r="AH204" s="552"/>
    </row>
    <row r="205" spans="1:34" s="550" customFormat="1" ht="84">
      <c r="A205" s="523">
        <v>1.3</v>
      </c>
      <c r="B205" s="549"/>
      <c r="C205" s="516" t="s">
        <v>907</v>
      </c>
      <c r="D205" s="553" t="s">
        <v>1098</v>
      </c>
      <c r="E205" s="513" t="s">
        <v>1223</v>
      </c>
      <c r="F205" s="547">
        <v>50</v>
      </c>
      <c r="G205" s="513">
        <v>995461</v>
      </c>
      <c r="H205" s="532" t="s">
        <v>138</v>
      </c>
      <c r="I205" s="527">
        <v>18</v>
      </c>
      <c r="J205" s="532" t="s">
        <v>138</v>
      </c>
      <c r="K205" s="533"/>
      <c r="L205" s="534">
        <f t="shared" ref="L205:L251" si="6">IF(OR(J205="",J205="Confirmed"),I205*M205%,J205*M205%)</f>
        <v>1.8000000000000002E-3</v>
      </c>
      <c r="M205" s="535" t="str">
        <f t="shared" ref="M205:M251" si="7">IF(K205=0,"0.01",K205*F205)</f>
        <v>0.01</v>
      </c>
      <c r="N205" s="528"/>
      <c r="O205" s="528"/>
      <c r="P205" s="528"/>
      <c r="Q205" s="528"/>
      <c r="R205" s="528"/>
      <c r="S205" s="528"/>
      <c r="T205" s="528"/>
      <c r="U205" s="528"/>
      <c r="V205" s="528"/>
      <c r="W205" s="528"/>
      <c r="X205" s="528"/>
      <c r="Y205" s="528"/>
      <c r="AA205" s="551"/>
      <c r="AB205" s="551"/>
      <c r="AC205" s="551"/>
      <c r="AD205" s="551"/>
      <c r="AE205" s="551"/>
      <c r="AF205" s="551"/>
      <c r="AG205" s="551"/>
      <c r="AH205" s="552"/>
    </row>
    <row r="206" spans="1:34" s="550" customFormat="1" ht="105">
      <c r="A206" s="523">
        <v>1.4</v>
      </c>
      <c r="B206" s="549"/>
      <c r="C206" s="516" t="s">
        <v>907</v>
      </c>
      <c r="D206" s="553" t="s">
        <v>1099</v>
      </c>
      <c r="E206" s="513" t="s">
        <v>592</v>
      </c>
      <c r="F206" s="547">
        <v>2</v>
      </c>
      <c r="G206" s="513">
        <v>995461</v>
      </c>
      <c r="H206" s="532" t="s">
        <v>138</v>
      </c>
      <c r="I206" s="527">
        <v>18</v>
      </c>
      <c r="J206" s="532" t="s">
        <v>138</v>
      </c>
      <c r="K206" s="533"/>
      <c r="L206" s="534">
        <f t="shared" si="6"/>
        <v>1.8000000000000002E-3</v>
      </c>
      <c r="M206" s="535" t="str">
        <f t="shared" si="7"/>
        <v>0.01</v>
      </c>
      <c r="N206" s="528"/>
      <c r="O206" s="528"/>
      <c r="P206" s="528"/>
      <c r="Q206" s="528"/>
      <c r="R206" s="528"/>
      <c r="S206" s="528"/>
      <c r="T206" s="528"/>
      <c r="U206" s="528"/>
      <c r="V206" s="528"/>
      <c r="W206" s="528"/>
      <c r="X206" s="528"/>
      <c r="Y206" s="528"/>
      <c r="AA206" s="551"/>
      <c r="AB206" s="551"/>
      <c r="AC206" s="551"/>
      <c r="AD206" s="551"/>
      <c r="AE206" s="551"/>
      <c r="AF206" s="551"/>
      <c r="AG206" s="551"/>
      <c r="AH206" s="552"/>
    </row>
    <row r="207" spans="1:34" s="550" customFormat="1">
      <c r="A207" s="523"/>
      <c r="B207" s="549"/>
      <c r="C207" s="516"/>
      <c r="D207" s="553"/>
      <c r="E207" s="526"/>
      <c r="F207" s="548"/>
      <c r="G207" s="526"/>
      <c r="H207" s="526"/>
      <c r="I207" s="526"/>
      <c r="J207" s="526"/>
      <c r="K207" s="526"/>
      <c r="L207" s="526"/>
      <c r="M207" s="526"/>
      <c r="N207" s="528"/>
      <c r="O207" s="528"/>
      <c r="P207" s="528"/>
      <c r="Q207" s="528"/>
      <c r="R207" s="528"/>
      <c r="S207" s="528"/>
      <c r="T207" s="528"/>
      <c r="U207" s="528"/>
      <c r="V207" s="528"/>
      <c r="W207" s="528"/>
      <c r="X207" s="528"/>
      <c r="Y207" s="528"/>
      <c r="AA207" s="551"/>
      <c r="AB207" s="551"/>
      <c r="AC207" s="551"/>
      <c r="AD207" s="551"/>
      <c r="AE207" s="551"/>
      <c r="AF207" s="551"/>
      <c r="AG207" s="551"/>
      <c r="AH207" s="552"/>
    </row>
    <row r="208" spans="1:34" s="550" customFormat="1">
      <c r="A208" s="588" t="s">
        <v>1219</v>
      </c>
      <c r="B208" s="589"/>
      <c r="C208" s="590"/>
      <c r="D208" s="591" t="s">
        <v>1100</v>
      </c>
      <c r="E208" s="526"/>
      <c r="F208" s="548"/>
      <c r="G208" s="526"/>
      <c r="H208" s="526"/>
      <c r="I208" s="526"/>
      <c r="J208" s="526"/>
      <c r="K208" s="526"/>
      <c r="L208" s="526"/>
      <c r="M208" s="526"/>
      <c r="N208" s="528"/>
      <c r="O208" s="528"/>
      <c r="P208" s="528"/>
      <c r="Q208" s="528"/>
      <c r="R208" s="528"/>
      <c r="S208" s="528"/>
      <c r="T208" s="528"/>
      <c r="U208" s="528"/>
      <c r="V208" s="528"/>
      <c r="W208" s="528"/>
      <c r="X208" s="528"/>
      <c r="Y208" s="528"/>
      <c r="AA208" s="551"/>
      <c r="AB208" s="551"/>
      <c r="AC208" s="551"/>
      <c r="AD208" s="551"/>
      <c r="AE208" s="551"/>
      <c r="AF208" s="551"/>
      <c r="AG208" s="551"/>
      <c r="AH208" s="552"/>
    </row>
    <row r="209" spans="1:34" s="550" customFormat="1" ht="63">
      <c r="A209" s="523">
        <v>1</v>
      </c>
      <c r="B209" s="549"/>
      <c r="C209" s="516" t="s">
        <v>907</v>
      </c>
      <c r="D209" s="553" t="s">
        <v>1101</v>
      </c>
      <c r="E209" s="526"/>
      <c r="F209" s="548"/>
      <c r="G209" s="526"/>
      <c r="H209" s="526"/>
      <c r="I209" s="526"/>
      <c r="J209" s="526"/>
      <c r="K209" s="526"/>
      <c r="L209" s="526"/>
      <c r="M209" s="526"/>
      <c r="N209" s="528"/>
      <c r="O209" s="528"/>
      <c r="P209" s="528"/>
      <c r="Q209" s="528"/>
      <c r="R209" s="528"/>
      <c r="S209" s="528"/>
      <c r="T209" s="528"/>
      <c r="U209" s="528"/>
      <c r="V209" s="528"/>
      <c r="W209" s="528"/>
      <c r="X209" s="528"/>
      <c r="Y209" s="528"/>
      <c r="AA209" s="551"/>
      <c r="AB209" s="551"/>
      <c r="AC209" s="551"/>
      <c r="AD209" s="551"/>
      <c r="AE209" s="551"/>
      <c r="AF209" s="551"/>
      <c r="AG209" s="551"/>
      <c r="AH209" s="552"/>
    </row>
    <row r="210" spans="1:34" s="550" customFormat="1">
      <c r="A210" s="523" t="s">
        <v>141</v>
      </c>
      <c r="B210" s="549"/>
      <c r="C210" s="516"/>
      <c r="D210" s="553" t="s">
        <v>1102</v>
      </c>
      <c r="E210" s="526"/>
      <c r="F210" s="548"/>
      <c r="G210" s="526"/>
      <c r="H210" s="526"/>
      <c r="I210" s="526"/>
      <c r="J210" s="526"/>
      <c r="K210" s="526"/>
      <c r="L210" s="526"/>
      <c r="M210" s="526"/>
      <c r="N210" s="528"/>
      <c r="O210" s="528"/>
      <c r="P210" s="528"/>
      <c r="Q210" s="528"/>
      <c r="R210" s="528"/>
      <c r="S210" s="528"/>
      <c r="T210" s="528"/>
      <c r="U210" s="528"/>
      <c r="V210" s="528"/>
      <c r="W210" s="528"/>
      <c r="X210" s="528"/>
      <c r="Y210" s="528"/>
      <c r="AA210" s="551"/>
      <c r="AB210" s="551"/>
      <c r="AC210" s="551"/>
      <c r="AD210" s="551"/>
      <c r="AE210" s="551"/>
      <c r="AF210" s="551"/>
      <c r="AG210" s="551"/>
      <c r="AH210" s="552"/>
    </row>
    <row r="211" spans="1:34" s="550" customFormat="1">
      <c r="A211" s="523" t="s">
        <v>143</v>
      </c>
      <c r="B211" s="549"/>
      <c r="C211" s="516"/>
      <c r="D211" s="553" t="s">
        <v>1103</v>
      </c>
      <c r="E211" s="526"/>
      <c r="F211" s="548"/>
      <c r="G211" s="526"/>
      <c r="H211" s="526"/>
      <c r="I211" s="526"/>
      <c r="J211" s="526"/>
      <c r="K211" s="526"/>
      <c r="L211" s="526"/>
      <c r="M211" s="526"/>
      <c r="N211" s="528"/>
      <c r="O211" s="528"/>
      <c r="P211" s="528"/>
      <c r="Q211" s="528"/>
      <c r="R211" s="528"/>
      <c r="S211" s="528"/>
      <c r="T211" s="528"/>
      <c r="U211" s="528"/>
      <c r="V211" s="528"/>
      <c r="W211" s="528"/>
      <c r="X211" s="528"/>
      <c r="Y211" s="528"/>
      <c r="AA211" s="551"/>
      <c r="AB211" s="551"/>
      <c r="AC211" s="551"/>
      <c r="AD211" s="551"/>
      <c r="AE211" s="551"/>
      <c r="AF211" s="551"/>
      <c r="AG211" s="551"/>
      <c r="AH211" s="552"/>
    </row>
    <row r="212" spans="1:34" s="550" customFormat="1">
      <c r="A212" s="523" t="s">
        <v>144</v>
      </c>
      <c r="B212" s="549"/>
      <c r="C212" s="516"/>
      <c r="D212" s="553" t="s">
        <v>1104</v>
      </c>
      <c r="E212" s="526"/>
      <c r="F212" s="548"/>
      <c r="G212" s="526"/>
      <c r="H212" s="526"/>
      <c r="I212" s="526"/>
      <c r="J212" s="526"/>
      <c r="K212" s="526"/>
      <c r="L212" s="526"/>
      <c r="M212" s="526"/>
      <c r="N212" s="528"/>
      <c r="O212" s="528"/>
      <c r="P212" s="528"/>
      <c r="Q212" s="528"/>
      <c r="R212" s="528"/>
      <c r="S212" s="528"/>
      <c r="T212" s="528"/>
      <c r="U212" s="528"/>
      <c r="V212" s="528"/>
      <c r="W212" s="528"/>
      <c r="X212" s="528"/>
      <c r="Y212" s="528"/>
      <c r="AA212" s="551"/>
      <c r="AB212" s="551"/>
      <c r="AC212" s="551"/>
      <c r="AD212" s="551"/>
      <c r="AE212" s="551"/>
      <c r="AF212" s="551"/>
      <c r="AG212" s="551"/>
      <c r="AH212" s="552"/>
    </row>
    <row r="213" spans="1:34" s="550" customFormat="1">
      <c r="A213" s="523" t="s">
        <v>362</v>
      </c>
      <c r="B213" s="549"/>
      <c r="C213" s="516"/>
      <c r="D213" s="553" t="s">
        <v>1105</v>
      </c>
      <c r="E213" s="526"/>
      <c r="F213" s="548"/>
      <c r="G213" s="526"/>
      <c r="H213" s="526"/>
      <c r="I213" s="526"/>
      <c r="J213" s="526"/>
      <c r="K213" s="526"/>
      <c r="L213" s="526"/>
      <c r="M213" s="526"/>
      <c r="N213" s="528"/>
      <c r="O213" s="528"/>
      <c r="P213" s="528"/>
      <c r="Q213" s="528"/>
      <c r="R213" s="528"/>
      <c r="S213" s="528"/>
      <c r="T213" s="528"/>
      <c r="U213" s="528"/>
      <c r="V213" s="528"/>
      <c r="W213" s="528"/>
      <c r="X213" s="528"/>
      <c r="Y213" s="528"/>
      <c r="AA213" s="551"/>
      <c r="AB213" s="551"/>
      <c r="AC213" s="551"/>
      <c r="AD213" s="551"/>
      <c r="AE213" s="551"/>
      <c r="AF213" s="551"/>
      <c r="AG213" s="551"/>
      <c r="AH213" s="552"/>
    </row>
    <row r="214" spans="1:34" s="550" customFormat="1" ht="42">
      <c r="A214" s="523" t="s">
        <v>364</v>
      </c>
      <c r="B214" s="549"/>
      <c r="C214" s="516"/>
      <c r="D214" s="553" t="s">
        <v>1106</v>
      </c>
      <c r="E214" s="526"/>
      <c r="F214" s="548"/>
      <c r="G214" s="526"/>
      <c r="H214" s="526"/>
      <c r="I214" s="526"/>
      <c r="J214" s="526"/>
      <c r="K214" s="526"/>
      <c r="L214" s="526"/>
      <c r="M214" s="526"/>
      <c r="N214" s="528"/>
      <c r="O214" s="528"/>
      <c r="P214" s="528"/>
      <c r="Q214" s="528"/>
      <c r="R214" s="528"/>
      <c r="S214" s="528"/>
      <c r="T214" s="528"/>
      <c r="U214" s="528"/>
      <c r="V214" s="528"/>
      <c r="W214" s="528"/>
      <c r="X214" s="528"/>
      <c r="Y214" s="528"/>
      <c r="AA214" s="551"/>
      <c r="AB214" s="551"/>
      <c r="AC214" s="551"/>
      <c r="AD214" s="551"/>
      <c r="AE214" s="551"/>
      <c r="AF214" s="551"/>
      <c r="AG214" s="551"/>
      <c r="AH214" s="552"/>
    </row>
    <row r="215" spans="1:34" s="550" customFormat="1">
      <c r="A215" s="523" t="s">
        <v>366</v>
      </c>
      <c r="B215" s="549"/>
      <c r="C215" s="516"/>
      <c r="D215" s="553" t="s">
        <v>1107</v>
      </c>
      <c r="E215" s="526"/>
      <c r="F215" s="548"/>
      <c r="G215" s="526"/>
      <c r="H215" s="526"/>
      <c r="I215" s="526"/>
      <c r="J215" s="526"/>
      <c r="K215" s="526"/>
      <c r="L215" s="526"/>
      <c r="M215" s="526"/>
      <c r="N215" s="528"/>
      <c r="O215" s="528"/>
      <c r="P215" s="528"/>
      <c r="Q215" s="528"/>
      <c r="R215" s="528"/>
      <c r="S215" s="528"/>
      <c r="T215" s="528"/>
      <c r="U215" s="528"/>
      <c r="V215" s="528"/>
      <c r="W215" s="528"/>
      <c r="X215" s="528"/>
      <c r="Y215" s="528"/>
      <c r="AA215" s="551"/>
      <c r="AB215" s="551"/>
      <c r="AC215" s="551"/>
      <c r="AD215" s="551"/>
      <c r="AE215" s="551"/>
      <c r="AF215" s="551"/>
      <c r="AG215" s="551"/>
      <c r="AH215" s="552"/>
    </row>
    <row r="216" spans="1:34" s="550" customFormat="1">
      <c r="A216" s="523" t="s">
        <v>368</v>
      </c>
      <c r="B216" s="549"/>
      <c r="C216" s="516"/>
      <c r="D216" s="553" t="s">
        <v>1108</v>
      </c>
      <c r="E216" s="526"/>
      <c r="F216" s="548"/>
      <c r="G216" s="526"/>
      <c r="H216" s="526"/>
      <c r="I216" s="526"/>
      <c r="J216" s="526"/>
      <c r="K216" s="526"/>
      <c r="L216" s="526"/>
      <c r="M216" s="526"/>
      <c r="N216" s="528"/>
      <c r="O216" s="528"/>
      <c r="P216" s="528"/>
      <c r="Q216" s="528"/>
      <c r="R216" s="528"/>
      <c r="S216" s="528"/>
      <c r="T216" s="528"/>
      <c r="U216" s="528"/>
      <c r="V216" s="528"/>
      <c r="W216" s="528"/>
      <c r="X216" s="528"/>
      <c r="Y216" s="528"/>
      <c r="AA216" s="551"/>
      <c r="AB216" s="551"/>
      <c r="AC216" s="551"/>
      <c r="AD216" s="551"/>
      <c r="AE216" s="551"/>
      <c r="AF216" s="551"/>
      <c r="AG216" s="551"/>
      <c r="AH216" s="552"/>
    </row>
    <row r="217" spans="1:34" s="550" customFormat="1">
      <c r="A217" s="523" t="s">
        <v>370</v>
      </c>
      <c r="B217" s="549"/>
      <c r="C217" s="516"/>
      <c r="D217" s="553" t="s">
        <v>1109</v>
      </c>
      <c r="E217" s="526"/>
      <c r="F217" s="548"/>
      <c r="G217" s="526"/>
      <c r="H217" s="526"/>
      <c r="I217" s="526"/>
      <c r="J217" s="526"/>
      <c r="K217" s="526"/>
      <c r="L217" s="526"/>
      <c r="M217" s="526"/>
      <c r="N217" s="528"/>
      <c r="O217" s="528"/>
      <c r="P217" s="528"/>
      <c r="Q217" s="528"/>
      <c r="R217" s="528"/>
      <c r="S217" s="528"/>
      <c r="T217" s="528"/>
      <c r="U217" s="528"/>
      <c r="V217" s="528"/>
      <c r="W217" s="528"/>
      <c r="X217" s="528"/>
      <c r="Y217" s="528"/>
      <c r="AA217" s="551"/>
      <c r="AB217" s="551"/>
      <c r="AC217" s="551"/>
      <c r="AD217" s="551"/>
      <c r="AE217" s="551"/>
      <c r="AF217" s="551"/>
      <c r="AG217" s="551"/>
      <c r="AH217" s="552"/>
    </row>
    <row r="218" spans="1:34" s="550" customFormat="1" ht="42">
      <c r="A218" s="523" t="s">
        <v>1220</v>
      </c>
      <c r="B218" s="549"/>
      <c r="C218" s="516"/>
      <c r="D218" s="553" t="s">
        <v>1110</v>
      </c>
      <c r="E218" s="526"/>
      <c r="F218" s="548"/>
      <c r="G218" s="526"/>
      <c r="H218" s="526"/>
      <c r="I218" s="526"/>
      <c r="J218" s="526"/>
      <c r="K218" s="526"/>
      <c r="L218" s="526"/>
      <c r="M218" s="526"/>
      <c r="N218" s="528"/>
      <c r="O218" s="528"/>
      <c r="P218" s="528"/>
      <c r="Q218" s="528"/>
      <c r="R218" s="528"/>
      <c r="S218" s="528"/>
      <c r="T218" s="528"/>
      <c r="U218" s="528"/>
      <c r="V218" s="528"/>
      <c r="W218" s="528"/>
      <c r="X218" s="528"/>
      <c r="Y218" s="528"/>
      <c r="AA218" s="551"/>
      <c r="AB218" s="551"/>
      <c r="AC218" s="551"/>
      <c r="AD218" s="551"/>
      <c r="AE218" s="551"/>
      <c r="AF218" s="551"/>
      <c r="AG218" s="551"/>
      <c r="AH218" s="552"/>
    </row>
    <row r="219" spans="1:34" s="550" customFormat="1">
      <c r="A219" s="523"/>
      <c r="B219" s="549"/>
      <c r="C219" s="516"/>
      <c r="D219" s="553" t="s">
        <v>1111</v>
      </c>
      <c r="E219" s="513" t="s">
        <v>509</v>
      </c>
      <c r="F219" s="547">
        <v>1</v>
      </c>
      <c r="G219" s="513">
        <v>995461</v>
      </c>
      <c r="H219" s="532" t="s">
        <v>138</v>
      </c>
      <c r="I219" s="527">
        <v>18</v>
      </c>
      <c r="J219" s="532" t="s">
        <v>138</v>
      </c>
      <c r="K219" s="533"/>
      <c r="L219" s="534">
        <f t="shared" si="6"/>
        <v>1.8000000000000002E-3</v>
      </c>
      <c r="M219" s="535" t="str">
        <f t="shared" si="7"/>
        <v>0.01</v>
      </c>
      <c r="N219" s="528"/>
      <c r="O219" s="528"/>
      <c r="P219" s="528"/>
      <c r="Q219" s="528"/>
      <c r="R219" s="528"/>
      <c r="S219" s="528"/>
      <c r="T219" s="528"/>
      <c r="U219" s="528"/>
      <c r="V219" s="528"/>
      <c r="W219" s="528"/>
      <c r="X219" s="528"/>
      <c r="Y219" s="528"/>
      <c r="AA219" s="551"/>
      <c r="AB219" s="551"/>
      <c r="AC219" s="551"/>
      <c r="AD219" s="551"/>
      <c r="AE219" s="551"/>
      <c r="AF219" s="551"/>
      <c r="AG219" s="551"/>
      <c r="AH219" s="552"/>
    </row>
    <row r="220" spans="1:34" s="550" customFormat="1">
      <c r="A220" s="523"/>
      <c r="B220" s="549"/>
      <c r="C220" s="516"/>
      <c r="D220" s="553"/>
      <c r="E220" s="526"/>
      <c r="F220" s="548"/>
      <c r="G220" s="526"/>
      <c r="H220" s="526"/>
      <c r="I220" s="526"/>
      <c r="J220" s="526"/>
      <c r="K220" s="526"/>
      <c r="L220" s="526"/>
      <c r="M220" s="526"/>
      <c r="N220" s="528"/>
      <c r="O220" s="528"/>
      <c r="P220" s="528"/>
      <c r="Q220" s="528"/>
      <c r="R220" s="528"/>
      <c r="S220" s="528"/>
      <c r="T220" s="528"/>
      <c r="U220" s="528"/>
      <c r="V220" s="528"/>
      <c r="W220" s="528"/>
      <c r="X220" s="528"/>
      <c r="Y220" s="528"/>
      <c r="AA220" s="551"/>
      <c r="AB220" s="551"/>
      <c r="AC220" s="551"/>
      <c r="AD220" s="551"/>
      <c r="AE220" s="551"/>
      <c r="AF220" s="551"/>
      <c r="AG220" s="551"/>
      <c r="AH220" s="552"/>
    </row>
    <row r="221" spans="1:34" s="550" customFormat="1">
      <c r="A221" s="588" t="s">
        <v>1221</v>
      </c>
      <c r="B221" s="589"/>
      <c r="C221" s="590"/>
      <c r="D221" s="591" t="s">
        <v>1112</v>
      </c>
      <c r="E221" s="526"/>
      <c r="F221" s="548"/>
      <c r="G221" s="526"/>
      <c r="H221" s="526"/>
      <c r="I221" s="526"/>
      <c r="J221" s="526"/>
      <c r="K221" s="526"/>
      <c r="L221" s="526"/>
      <c r="M221" s="526"/>
      <c r="N221" s="528"/>
      <c r="O221" s="528"/>
      <c r="P221" s="528"/>
      <c r="Q221" s="528"/>
      <c r="R221" s="528"/>
      <c r="S221" s="528"/>
      <c r="T221" s="528"/>
      <c r="U221" s="528"/>
      <c r="V221" s="528"/>
      <c r="W221" s="528"/>
      <c r="X221" s="528"/>
      <c r="Y221" s="528"/>
      <c r="AA221" s="551"/>
      <c r="AB221" s="551"/>
      <c r="AC221" s="551"/>
      <c r="AD221" s="551"/>
      <c r="AE221" s="551"/>
      <c r="AF221" s="551"/>
      <c r="AG221" s="551"/>
      <c r="AH221" s="552"/>
    </row>
    <row r="222" spans="1:34" s="550" customFormat="1">
      <c r="A222" s="523">
        <v>1</v>
      </c>
      <c r="B222" s="549"/>
      <c r="C222" s="516"/>
      <c r="D222" s="553" t="s">
        <v>1113</v>
      </c>
      <c r="E222" s="526"/>
      <c r="F222" s="548"/>
      <c r="G222" s="526"/>
      <c r="H222" s="526"/>
      <c r="I222" s="526"/>
      <c r="J222" s="526"/>
      <c r="K222" s="526"/>
      <c r="L222" s="526"/>
      <c r="M222" s="526"/>
      <c r="N222" s="528"/>
      <c r="O222" s="528"/>
      <c r="P222" s="528"/>
      <c r="Q222" s="528"/>
      <c r="R222" s="528"/>
      <c r="S222" s="528"/>
      <c r="T222" s="528"/>
      <c r="U222" s="528"/>
      <c r="V222" s="528"/>
      <c r="W222" s="528"/>
      <c r="X222" s="528"/>
      <c r="Y222" s="528"/>
      <c r="AA222" s="551"/>
      <c r="AB222" s="551"/>
      <c r="AC222" s="551"/>
      <c r="AD222" s="551"/>
      <c r="AE222" s="551"/>
      <c r="AF222" s="551"/>
      <c r="AG222" s="551"/>
      <c r="AH222" s="552"/>
    </row>
    <row r="223" spans="1:34" s="550" customFormat="1" ht="189">
      <c r="A223" s="523"/>
      <c r="B223" s="549"/>
      <c r="C223" s="516"/>
      <c r="D223" s="553" t="s">
        <v>1114</v>
      </c>
      <c r="E223" s="526"/>
      <c r="F223" s="548"/>
      <c r="G223" s="526"/>
      <c r="H223" s="526"/>
      <c r="I223" s="526"/>
      <c r="J223" s="526"/>
      <c r="K223" s="526"/>
      <c r="L223" s="526"/>
      <c r="M223" s="526"/>
      <c r="N223" s="528"/>
      <c r="O223" s="528"/>
      <c r="P223" s="528"/>
      <c r="Q223" s="528"/>
      <c r="R223" s="528"/>
      <c r="S223" s="528"/>
      <c r="T223" s="528"/>
      <c r="U223" s="528"/>
      <c r="V223" s="528"/>
      <c r="W223" s="528"/>
      <c r="X223" s="528"/>
      <c r="Y223" s="528"/>
      <c r="AA223" s="551"/>
      <c r="AB223" s="551"/>
      <c r="AC223" s="551"/>
      <c r="AD223" s="551"/>
      <c r="AE223" s="551"/>
      <c r="AF223" s="551"/>
      <c r="AG223" s="551"/>
      <c r="AH223" s="552"/>
    </row>
    <row r="224" spans="1:34" s="550" customFormat="1">
      <c r="A224" s="523"/>
      <c r="B224" s="549"/>
      <c r="C224" s="516"/>
      <c r="D224" s="553"/>
      <c r="E224" s="526"/>
      <c r="F224" s="548"/>
      <c r="G224" s="526"/>
      <c r="H224" s="526"/>
      <c r="I224" s="526"/>
      <c r="J224" s="526"/>
      <c r="K224" s="526"/>
      <c r="L224" s="526"/>
      <c r="M224" s="526"/>
      <c r="N224" s="528"/>
      <c r="O224" s="528"/>
      <c r="P224" s="528"/>
      <c r="Q224" s="528"/>
      <c r="R224" s="528"/>
      <c r="S224" s="528"/>
      <c r="T224" s="528"/>
      <c r="U224" s="528"/>
      <c r="V224" s="528"/>
      <c r="W224" s="528"/>
      <c r="X224" s="528"/>
      <c r="Y224" s="528"/>
      <c r="AA224" s="551"/>
      <c r="AB224" s="551"/>
      <c r="AC224" s="551"/>
      <c r="AD224" s="551"/>
      <c r="AE224" s="551"/>
      <c r="AF224" s="551"/>
      <c r="AG224" s="551"/>
      <c r="AH224" s="552"/>
    </row>
    <row r="225" spans="1:34" s="550" customFormat="1">
      <c r="A225" s="523">
        <v>1.1000000000000001</v>
      </c>
      <c r="B225" s="549"/>
      <c r="C225" s="516" t="s">
        <v>907</v>
      </c>
      <c r="D225" s="553" t="s">
        <v>1115</v>
      </c>
      <c r="E225" s="526"/>
      <c r="F225" s="548"/>
      <c r="G225" s="526"/>
      <c r="H225" s="526"/>
      <c r="I225" s="526"/>
      <c r="J225" s="526"/>
      <c r="K225" s="526"/>
      <c r="L225" s="526"/>
      <c r="M225" s="526"/>
      <c r="N225" s="528"/>
      <c r="O225" s="528"/>
      <c r="P225" s="528"/>
      <c r="Q225" s="528"/>
      <c r="R225" s="528"/>
      <c r="S225" s="528"/>
      <c r="T225" s="528"/>
      <c r="U225" s="528"/>
      <c r="V225" s="528"/>
      <c r="W225" s="528"/>
      <c r="X225" s="528"/>
      <c r="Y225" s="528"/>
      <c r="AA225" s="551"/>
      <c r="AB225" s="551"/>
      <c r="AC225" s="551"/>
      <c r="AD225" s="551"/>
      <c r="AE225" s="551"/>
      <c r="AF225" s="551"/>
      <c r="AG225" s="551"/>
      <c r="AH225" s="552"/>
    </row>
    <row r="226" spans="1:34" s="550" customFormat="1">
      <c r="A226" s="523"/>
      <c r="B226" s="549"/>
      <c r="C226" s="516"/>
      <c r="D226" s="553" t="s">
        <v>1116</v>
      </c>
      <c r="E226" s="526"/>
      <c r="F226" s="548"/>
      <c r="G226" s="526"/>
      <c r="H226" s="526"/>
      <c r="I226" s="526"/>
      <c r="J226" s="526"/>
      <c r="K226" s="526"/>
      <c r="L226" s="526"/>
      <c r="M226" s="526"/>
      <c r="N226" s="528"/>
      <c r="O226" s="528"/>
      <c r="P226" s="528"/>
      <c r="Q226" s="528"/>
      <c r="R226" s="528"/>
      <c r="S226" s="528"/>
      <c r="T226" s="528"/>
      <c r="U226" s="528"/>
      <c r="V226" s="528"/>
      <c r="W226" s="528"/>
      <c r="X226" s="528"/>
      <c r="Y226" s="528"/>
      <c r="AA226" s="551"/>
      <c r="AB226" s="551"/>
      <c r="AC226" s="551"/>
      <c r="AD226" s="551"/>
      <c r="AE226" s="551"/>
      <c r="AF226" s="551"/>
      <c r="AG226" s="551"/>
      <c r="AH226" s="552"/>
    </row>
    <row r="227" spans="1:34" s="550" customFormat="1">
      <c r="A227" s="523"/>
      <c r="B227" s="549"/>
      <c r="C227" s="516"/>
      <c r="D227" s="553" t="s">
        <v>1117</v>
      </c>
      <c r="E227" s="526"/>
      <c r="F227" s="548"/>
      <c r="G227" s="526"/>
      <c r="H227" s="526"/>
      <c r="I227" s="526"/>
      <c r="J227" s="526"/>
      <c r="K227" s="526"/>
      <c r="L227" s="526"/>
      <c r="M227" s="526"/>
      <c r="N227" s="528"/>
      <c r="O227" s="528"/>
      <c r="P227" s="528"/>
      <c r="Q227" s="528"/>
      <c r="R227" s="528"/>
      <c r="S227" s="528"/>
      <c r="T227" s="528"/>
      <c r="U227" s="528"/>
      <c r="V227" s="528"/>
      <c r="W227" s="528"/>
      <c r="X227" s="528"/>
      <c r="Y227" s="528"/>
      <c r="AA227" s="551"/>
      <c r="AB227" s="551"/>
      <c r="AC227" s="551"/>
      <c r="AD227" s="551"/>
      <c r="AE227" s="551"/>
      <c r="AF227" s="551"/>
      <c r="AG227" s="551"/>
      <c r="AH227" s="552"/>
    </row>
    <row r="228" spans="1:34" s="550" customFormat="1">
      <c r="A228" s="523"/>
      <c r="B228" s="549"/>
      <c r="C228" s="516"/>
      <c r="D228" s="553" t="s">
        <v>1118</v>
      </c>
      <c r="E228" s="526"/>
      <c r="F228" s="548"/>
      <c r="G228" s="526"/>
      <c r="H228" s="526"/>
      <c r="I228" s="526"/>
      <c r="J228" s="526"/>
      <c r="K228" s="526"/>
      <c r="L228" s="526"/>
      <c r="M228" s="526"/>
      <c r="N228" s="528"/>
      <c r="O228" s="528"/>
      <c r="P228" s="528"/>
      <c r="Q228" s="528"/>
      <c r="R228" s="528"/>
      <c r="S228" s="528"/>
      <c r="T228" s="528"/>
      <c r="U228" s="528"/>
      <c r="V228" s="528"/>
      <c r="W228" s="528"/>
      <c r="X228" s="528"/>
      <c r="Y228" s="528"/>
      <c r="AA228" s="551"/>
      <c r="AB228" s="551"/>
      <c r="AC228" s="551"/>
      <c r="AD228" s="551"/>
      <c r="AE228" s="551"/>
      <c r="AF228" s="551"/>
      <c r="AG228" s="551"/>
      <c r="AH228" s="552"/>
    </row>
    <row r="229" spans="1:34" s="550" customFormat="1">
      <c r="A229" s="523"/>
      <c r="B229" s="549"/>
      <c r="C229" s="516"/>
      <c r="D229" s="553" t="s">
        <v>1119</v>
      </c>
      <c r="E229" s="526"/>
      <c r="F229" s="548"/>
      <c r="G229" s="526"/>
      <c r="H229" s="526"/>
      <c r="I229" s="526"/>
      <c r="J229" s="526"/>
      <c r="K229" s="526"/>
      <c r="L229" s="526"/>
      <c r="M229" s="526"/>
      <c r="N229" s="528"/>
      <c r="O229" s="528"/>
      <c r="P229" s="528"/>
      <c r="Q229" s="528"/>
      <c r="R229" s="528"/>
      <c r="S229" s="528"/>
      <c r="T229" s="528"/>
      <c r="U229" s="528"/>
      <c r="V229" s="528"/>
      <c r="W229" s="528"/>
      <c r="X229" s="528"/>
      <c r="Y229" s="528"/>
      <c r="AA229" s="551"/>
      <c r="AB229" s="551"/>
      <c r="AC229" s="551"/>
      <c r="AD229" s="551"/>
      <c r="AE229" s="551"/>
      <c r="AF229" s="551"/>
      <c r="AG229" s="551"/>
      <c r="AH229" s="552"/>
    </row>
    <row r="230" spans="1:34" s="550" customFormat="1">
      <c r="A230" s="523"/>
      <c r="B230" s="549"/>
      <c r="C230" s="516"/>
      <c r="D230" s="553" t="s">
        <v>1120</v>
      </c>
      <c r="E230" s="526"/>
      <c r="F230" s="548"/>
      <c r="G230" s="526"/>
      <c r="H230" s="526"/>
      <c r="I230" s="526"/>
      <c r="J230" s="526"/>
      <c r="K230" s="526"/>
      <c r="L230" s="526"/>
      <c r="M230" s="526"/>
      <c r="N230" s="528"/>
      <c r="O230" s="528"/>
      <c r="P230" s="528"/>
      <c r="Q230" s="528"/>
      <c r="R230" s="528"/>
      <c r="S230" s="528"/>
      <c r="T230" s="528"/>
      <c r="U230" s="528"/>
      <c r="V230" s="528"/>
      <c r="W230" s="528"/>
      <c r="X230" s="528"/>
      <c r="Y230" s="528"/>
      <c r="AA230" s="551"/>
      <c r="AB230" s="551"/>
      <c r="AC230" s="551"/>
      <c r="AD230" s="551"/>
      <c r="AE230" s="551"/>
      <c r="AF230" s="551"/>
      <c r="AG230" s="551"/>
      <c r="AH230" s="552"/>
    </row>
    <row r="231" spans="1:34" s="550" customFormat="1">
      <c r="A231" s="523"/>
      <c r="B231" s="549"/>
      <c r="C231" s="516"/>
      <c r="D231" s="553" t="s">
        <v>1121</v>
      </c>
      <c r="E231" s="526"/>
      <c r="F231" s="548"/>
      <c r="G231" s="526"/>
      <c r="H231" s="526"/>
      <c r="I231" s="526"/>
      <c r="J231" s="526"/>
      <c r="K231" s="526"/>
      <c r="L231" s="526"/>
      <c r="M231" s="526"/>
      <c r="N231" s="528"/>
      <c r="O231" s="528"/>
      <c r="P231" s="528"/>
      <c r="Q231" s="528"/>
      <c r="R231" s="528"/>
      <c r="S231" s="528"/>
      <c r="T231" s="528"/>
      <c r="U231" s="528"/>
      <c r="V231" s="528"/>
      <c r="W231" s="528"/>
      <c r="X231" s="528"/>
      <c r="Y231" s="528"/>
      <c r="AA231" s="551"/>
      <c r="AB231" s="551"/>
      <c r="AC231" s="551"/>
      <c r="AD231" s="551"/>
      <c r="AE231" s="551"/>
      <c r="AF231" s="551"/>
      <c r="AG231" s="551"/>
      <c r="AH231" s="552"/>
    </row>
    <row r="232" spans="1:34" s="550" customFormat="1">
      <c r="A232" s="523"/>
      <c r="B232" s="549"/>
      <c r="C232" s="516"/>
      <c r="D232" s="553" t="s">
        <v>1122</v>
      </c>
      <c r="E232" s="526"/>
      <c r="F232" s="548"/>
      <c r="G232" s="526"/>
      <c r="H232" s="526"/>
      <c r="I232" s="526"/>
      <c r="J232" s="526"/>
      <c r="K232" s="526"/>
      <c r="L232" s="526"/>
      <c r="M232" s="526"/>
      <c r="N232" s="528"/>
      <c r="O232" s="528"/>
      <c r="P232" s="528"/>
      <c r="Q232" s="528"/>
      <c r="R232" s="528"/>
      <c r="S232" s="528"/>
      <c r="T232" s="528"/>
      <c r="U232" s="528"/>
      <c r="V232" s="528"/>
      <c r="W232" s="528"/>
      <c r="X232" s="528"/>
      <c r="Y232" s="528"/>
      <c r="AA232" s="551"/>
      <c r="AB232" s="551"/>
      <c r="AC232" s="551"/>
      <c r="AD232" s="551"/>
      <c r="AE232" s="551"/>
      <c r="AF232" s="551"/>
      <c r="AG232" s="551"/>
      <c r="AH232" s="552"/>
    </row>
    <row r="233" spans="1:34" s="550" customFormat="1">
      <c r="A233" s="523"/>
      <c r="B233" s="549"/>
      <c r="C233" s="516"/>
      <c r="D233" s="553" t="s">
        <v>1123</v>
      </c>
      <c r="E233" s="526"/>
      <c r="F233" s="548"/>
      <c r="G233" s="526"/>
      <c r="H233" s="526"/>
      <c r="I233" s="526"/>
      <c r="J233" s="526"/>
      <c r="K233" s="526"/>
      <c r="L233" s="526"/>
      <c r="M233" s="526"/>
      <c r="N233" s="528"/>
      <c r="O233" s="528"/>
      <c r="P233" s="528"/>
      <c r="Q233" s="528"/>
      <c r="R233" s="528"/>
      <c r="S233" s="528"/>
      <c r="T233" s="528"/>
      <c r="U233" s="528"/>
      <c r="V233" s="528"/>
      <c r="W233" s="528"/>
      <c r="X233" s="528"/>
      <c r="Y233" s="528"/>
      <c r="AA233" s="551"/>
      <c r="AB233" s="551"/>
      <c r="AC233" s="551"/>
      <c r="AD233" s="551"/>
      <c r="AE233" s="551"/>
      <c r="AF233" s="551"/>
      <c r="AG233" s="551"/>
      <c r="AH233" s="552"/>
    </row>
    <row r="234" spans="1:34" s="550" customFormat="1">
      <c r="A234" s="523"/>
      <c r="B234" s="549"/>
      <c r="C234" s="516"/>
      <c r="D234" s="553" t="s">
        <v>1124</v>
      </c>
      <c r="E234" s="526"/>
      <c r="F234" s="548"/>
      <c r="G234" s="526"/>
      <c r="H234" s="526"/>
      <c r="I234" s="526"/>
      <c r="J234" s="526"/>
      <c r="K234" s="526"/>
      <c r="L234" s="526"/>
      <c r="M234" s="526"/>
      <c r="N234" s="528"/>
      <c r="O234" s="528"/>
      <c r="P234" s="528"/>
      <c r="Q234" s="528"/>
      <c r="R234" s="528"/>
      <c r="S234" s="528"/>
      <c r="T234" s="528"/>
      <c r="U234" s="528"/>
      <c r="V234" s="528"/>
      <c r="W234" s="528"/>
      <c r="X234" s="528"/>
      <c r="Y234" s="528"/>
      <c r="AA234" s="551"/>
      <c r="AB234" s="551"/>
      <c r="AC234" s="551"/>
      <c r="AD234" s="551"/>
      <c r="AE234" s="551"/>
      <c r="AF234" s="551"/>
      <c r="AG234" s="551"/>
      <c r="AH234" s="552"/>
    </row>
    <row r="235" spans="1:34" s="550" customFormat="1">
      <c r="A235" s="523"/>
      <c r="B235" s="549"/>
      <c r="C235" s="516"/>
      <c r="D235" s="553" t="s">
        <v>1125</v>
      </c>
      <c r="E235" s="526"/>
      <c r="F235" s="548"/>
      <c r="G235" s="526"/>
      <c r="H235" s="526"/>
      <c r="I235" s="526"/>
      <c r="J235" s="526"/>
      <c r="K235" s="526"/>
      <c r="L235" s="526"/>
      <c r="M235" s="526"/>
      <c r="N235" s="528"/>
      <c r="O235" s="528"/>
      <c r="P235" s="528"/>
      <c r="Q235" s="528"/>
      <c r="R235" s="528"/>
      <c r="S235" s="528"/>
      <c r="T235" s="528"/>
      <c r="U235" s="528"/>
      <c r="V235" s="528"/>
      <c r="W235" s="528"/>
      <c r="X235" s="528"/>
      <c r="Y235" s="528"/>
      <c r="AA235" s="551"/>
      <c r="AB235" s="551"/>
      <c r="AC235" s="551"/>
      <c r="AD235" s="551"/>
      <c r="AE235" s="551"/>
      <c r="AF235" s="551"/>
      <c r="AG235" s="551"/>
      <c r="AH235" s="552"/>
    </row>
    <row r="236" spans="1:34" s="550" customFormat="1">
      <c r="A236" s="523"/>
      <c r="B236" s="549"/>
      <c r="C236" s="516"/>
      <c r="D236" s="553" t="s">
        <v>1126</v>
      </c>
      <c r="E236" s="526"/>
      <c r="F236" s="548"/>
      <c r="G236" s="526"/>
      <c r="H236" s="526"/>
      <c r="I236" s="526"/>
      <c r="J236" s="526"/>
      <c r="K236" s="526"/>
      <c r="L236" s="526"/>
      <c r="M236" s="526"/>
      <c r="N236" s="528"/>
      <c r="O236" s="528"/>
      <c r="P236" s="528"/>
      <c r="Q236" s="528"/>
      <c r="R236" s="528"/>
      <c r="S236" s="528"/>
      <c r="T236" s="528"/>
      <c r="U236" s="528"/>
      <c r="V236" s="528"/>
      <c r="W236" s="528"/>
      <c r="X236" s="528"/>
      <c r="Y236" s="528"/>
      <c r="AA236" s="551"/>
      <c r="AB236" s="551"/>
      <c r="AC236" s="551"/>
      <c r="AD236" s="551"/>
      <c r="AE236" s="551"/>
      <c r="AF236" s="551"/>
      <c r="AG236" s="551"/>
      <c r="AH236" s="552"/>
    </row>
    <row r="237" spans="1:34" s="550" customFormat="1">
      <c r="A237" s="523"/>
      <c r="B237" s="549"/>
      <c r="C237" s="516"/>
      <c r="D237" s="553" t="s">
        <v>1127</v>
      </c>
      <c r="E237" s="526"/>
      <c r="F237" s="548"/>
      <c r="G237" s="526"/>
      <c r="H237" s="526"/>
      <c r="I237" s="526"/>
      <c r="J237" s="526"/>
      <c r="K237" s="526"/>
      <c r="L237" s="526"/>
      <c r="M237" s="526"/>
      <c r="N237" s="528"/>
      <c r="O237" s="528"/>
      <c r="P237" s="528"/>
      <c r="Q237" s="528"/>
      <c r="R237" s="528"/>
      <c r="S237" s="528"/>
      <c r="T237" s="528"/>
      <c r="U237" s="528"/>
      <c r="V237" s="528"/>
      <c r="W237" s="528"/>
      <c r="X237" s="528"/>
      <c r="Y237" s="528"/>
      <c r="AA237" s="551"/>
      <c r="AB237" s="551"/>
      <c r="AC237" s="551"/>
      <c r="AD237" s="551"/>
      <c r="AE237" s="551"/>
      <c r="AF237" s="551"/>
      <c r="AG237" s="551"/>
      <c r="AH237" s="552"/>
    </row>
    <row r="238" spans="1:34" s="550" customFormat="1">
      <c r="A238" s="523"/>
      <c r="B238" s="549"/>
      <c r="C238" s="516"/>
      <c r="D238" s="553" t="s">
        <v>1128</v>
      </c>
      <c r="E238" s="526"/>
      <c r="F238" s="548"/>
      <c r="G238" s="526"/>
      <c r="H238" s="526"/>
      <c r="I238" s="526"/>
      <c r="J238" s="526"/>
      <c r="K238" s="526"/>
      <c r="L238" s="526"/>
      <c r="M238" s="526"/>
      <c r="N238" s="528"/>
      <c r="O238" s="528"/>
      <c r="P238" s="528"/>
      <c r="Q238" s="528"/>
      <c r="R238" s="528"/>
      <c r="S238" s="528"/>
      <c r="T238" s="528"/>
      <c r="U238" s="528"/>
      <c r="V238" s="528"/>
      <c r="W238" s="528"/>
      <c r="X238" s="528"/>
      <c r="Y238" s="528"/>
      <c r="AA238" s="551"/>
      <c r="AB238" s="551"/>
      <c r="AC238" s="551"/>
      <c r="AD238" s="551"/>
      <c r="AE238" s="551"/>
      <c r="AF238" s="551"/>
      <c r="AG238" s="551"/>
      <c r="AH238" s="552"/>
    </row>
    <row r="239" spans="1:34" s="550" customFormat="1">
      <c r="A239" s="523"/>
      <c r="B239" s="549"/>
      <c r="C239" s="516"/>
      <c r="D239" s="553" t="s">
        <v>1129</v>
      </c>
      <c r="E239" s="513" t="s">
        <v>551</v>
      </c>
      <c r="F239" s="547">
        <v>1</v>
      </c>
      <c r="G239" s="513">
        <v>995461</v>
      </c>
      <c r="H239" s="532" t="s">
        <v>138</v>
      </c>
      <c r="I239" s="527">
        <v>18</v>
      </c>
      <c r="J239" s="532" t="s">
        <v>138</v>
      </c>
      <c r="K239" s="533"/>
      <c r="L239" s="534">
        <f t="shared" si="6"/>
        <v>1.8000000000000002E-3</v>
      </c>
      <c r="M239" s="535" t="str">
        <f t="shared" si="7"/>
        <v>0.01</v>
      </c>
      <c r="N239" s="528"/>
      <c r="O239" s="528"/>
      <c r="P239" s="528"/>
      <c r="Q239" s="528"/>
      <c r="R239" s="528"/>
      <c r="S239" s="528"/>
      <c r="T239" s="528"/>
      <c r="U239" s="528"/>
      <c r="V239" s="528"/>
      <c r="W239" s="528"/>
      <c r="X239" s="528"/>
      <c r="Y239" s="528"/>
      <c r="AA239" s="551"/>
      <c r="AB239" s="551"/>
      <c r="AC239" s="551"/>
      <c r="AD239" s="551"/>
      <c r="AE239" s="551"/>
      <c r="AF239" s="551"/>
      <c r="AG239" s="551"/>
      <c r="AH239" s="552"/>
    </row>
    <row r="240" spans="1:34" s="550" customFormat="1">
      <c r="A240" s="523">
        <v>1.2</v>
      </c>
      <c r="B240" s="549"/>
      <c r="C240" s="516" t="s">
        <v>907</v>
      </c>
      <c r="D240" s="553" t="s">
        <v>1130</v>
      </c>
      <c r="E240" s="526"/>
      <c r="F240" s="548"/>
      <c r="G240" s="526"/>
      <c r="H240" s="526"/>
      <c r="I240" s="526"/>
      <c r="J240" s="526"/>
      <c r="K240" s="526"/>
      <c r="L240" s="526"/>
      <c r="M240" s="526"/>
      <c r="N240" s="528"/>
      <c r="O240" s="528"/>
      <c r="P240" s="528"/>
      <c r="Q240" s="528"/>
      <c r="R240" s="528"/>
      <c r="S240" s="528"/>
      <c r="T240" s="528"/>
      <c r="U240" s="528"/>
      <c r="V240" s="528"/>
      <c r="W240" s="528"/>
      <c r="X240" s="528"/>
      <c r="Y240" s="528"/>
      <c r="AA240" s="551"/>
      <c r="AB240" s="551"/>
      <c r="AC240" s="551"/>
      <c r="AD240" s="551"/>
      <c r="AE240" s="551"/>
      <c r="AF240" s="551"/>
      <c r="AG240" s="551"/>
      <c r="AH240" s="552"/>
    </row>
    <row r="241" spans="1:34" s="550" customFormat="1">
      <c r="A241" s="523"/>
      <c r="B241" s="549"/>
      <c r="C241" s="516"/>
      <c r="D241" s="553" t="s">
        <v>1116</v>
      </c>
      <c r="E241" s="526"/>
      <c r="F241" s="548"/>
      <c r="G241" s="526"/>
      <c r="H241" s="526"/>
      <c r="I241" s="526"/>
      <c r="J241" s="526"/>
      <c r="K241" s="526"/>
      <c r="L241" s="526"/>
      <c r="M241" s="526"/>
      <c r="N241" s="528"/>
      <c r="O241" s="528"/>
      <c r="P241" s="528"/>
      <c r="Q241" s="528"/>
      <c r="R241" s="528"/>
      <c r="S241" s="528"/>
      <c r="T241" s="528"/>
      <c r="U241" s="528"/>
      <c r="V241" s="528"/>
      <c r="W241" s="528"/>
      <c r="X241" s="528"/>
      <c r="Y241" s="528"/>
      <c r="AA241" s="551"/>
      <c r="AB241" s="551"/>
      <c r="AC241" s="551"/>
      <c r="AD241" s="551"/>
      <c r="AE241" s="551"/>
      <c r="AF241" s="551"/>
      <c r="AG241" s="551"/>
      <c r="AH241" s="552"/>
    </row>
    <row r="242" spans="1:34" s="550" customFormat="1">
      <c r="A242" s="523"/>
      <c r="B242" s="549"/>
      <c r="C242" s="516"/>
      <c r="D242" s="553" t="s">
        <v>1131</v>
      </c>
      <c r="E242" s="526"/>
      <c r="F242" s="548"/>
      <c r="G242" s="526"/>
      <c r="H242" s="526"/>
      <c r="I242" s="526"/>
      <c r="J242" s="526"/>
      <c r="K242" s="526"/>
      <c r="L242" s="526"/>
      <c r="M242" s="526"/>
      <c r="N242" s="528"/>
      <c r="O242" s="528"/>
      <c r="P242" s="528"/>
      <c r="Q242" s="528"/>
      <c r="R242" s="528"/>
      <c r="S242" s="528"/>
      <c r="T242" s="528"/>
      <c r="U242" s="528"/>
      <c r="V242" s="528"/>
      <c r="W242" s="528"/>
      <c r="X242" s="528"/>
      <c r="Y242" s="528"/>
      <c r="AA242" s="551"/>
      <c r="AB242" s="551"/>
      <c r="AC242" s="551"/>
      <c r="AD242" s="551"/>
      <c r="AE242" s="551"/>
      <c r="AF242" s="551"/>
      <c r="AG242" s="551"/>
      <c r="AH242" s="552"/>
    </row>
    <row r="243" spans="1:34" s="550" customFormat="1">
      <c r="A243" s="523"/>
      <c r="B243" s="549"/>
      <c r="C243" s="516"/>
      <c r="D243" s="553" t="s">
        <v>1118</v>
      </c>
      <c r="E243" s="526"/>
      <c r="F243" s="548"/>
      <c r="G243" s="526"/>
      <c r="H243" s="526"/>
      <c r="I243" s="526"/>
      <c r="J243" s="526"/>
      <c r="K243" s="526"/>
      <c r="L243" s="526"/>
      <c r="M243" s="526"/>
      <c r="N243" s="528"/>
      <c r="O243" s="528"/>
      <c r="P243" s="528"/>
      <c r="Q243" s="528"/>
      <c r="R243" s="528"/>
      <c r="S243" s="528"/>
      <c r="T243" s="528"/>
      <c r="U243" s="528"/>
      <c r="V243" s="528"/>
      <c r="W243" s="528"/>
      <c r="X243" s="528"/>
      <c r="Y243" s="528"/>
      <c r="AA243" s="551"/>
      <c r="AB243" s="551"/>
      <c r="AC243" s="551"/>
      <c r="AD243" s="551"/>
      <c r="AE243" s="551"/>
      <c r="AF243" s="551"/>
      <c r="AG243" s="551"/>
      <c r="AH243" s="552"/>
    </row>
    <row r="244" spans="1:34" s="550" customFormat="1">
      <c r="A244" s="523"/>
      <c r="B244" s="549"/>
      <c r="C244" s="516"/>
      <c r="D244" s="553" t="s">
        <v>1119</v>
      </c>
      <c r="E244" s="526"/>
      <c r="F244" s="548"/>
      <c r="G244" s="526"/>
      <c r="H244" s="526"/>
      <c r="I244" s="526"/>
      <c r="J244" s="526"/>
      <c r="K244" s="526"/>
      <c r="L244" s="526"/>
      <c r="M244" s="526"/>
      <c r="N244" s="528"/>
      <c r="O244" s="528"/>
      <c r="P244" s="528"/>
      <c r="Q244" s="528"/>
      <c r="R244" s="528"/>
      <c r="S244" s="528"/>
      <c r="T244" s="528"/>
      <c r="U244" s="528"/>
      <c r="V244" s="528"/>
      <c r="W244" s="528"/>
      <c r="X244" s="528"/>
      <c r="Y244" s="528"/>
      <c r="AA244" s="551"/>
      <c r="AB244" s="551"/>
      <c r="AC244" s="551"/>
      <c r="AD244" s="551"/>
      <c r="AE244" s="551"/>
      <c r="AF244" s="551"/>
      <c r="AG244" s="551"/>
      <c r="AH244" s="552"/>
    </row>
    <row r="245" spans="1:34" s="550" customFormat="1">
      <c r="A245" s="523"/>
      <c r="B245" s="549"/>
      <c r="C245" s="516"/>
      <c r="D245" s="553" t="s">
        <v>1120</v>
      </c>
      <c r="E245" s="526"/>
      <c r="F245" s="548"/>
      <c r="G245" s="526"/>
      <c r="H245" s="526"/>
      <c r="I245" s="526"/>
      <c r="J245" s="526"/>
      <c r="K245" s="526"/>
      <c r="L245" s="526"/>
      <c r="M245" s="526"/>
      <c r="N245" s="528"/>
      <c r="O245" s="528"/>
      <c r="P245" s="528"/>
      <c r="Q245" s="528"/>
      <c r="R245" s="528"/>
      <c r="S245" s="528"/>
      <c r="T245" s="528"/>
      <c r="U245" s="528"/>
      <c r="V245" s="528"/>
      <c r="W245" s="528"/>
      <c r="X245" s="528"/>
      <c r="Y245" s="528"/>
      <c r="AA245" s="551"/>
      <c r="AB245" s="551"/>
      <c r="AC245" s="551"/>
      <c r="AD245" s="551"/>
      <c r="AE245" s="551"/>
      <c r="AF245" s="551"/>
      <c r="AG245" s="551"/>
      <c r="AH245" s="552"/>
    </row>
    <row r="246" spans="1:34" s="550" customFormat="1">
      <c r="A246" s="523"/>
      <c r="B246" s="549"/>
      <c r="C246" s="516"/>
      <c r="D246" s="553" t="s">
        <v>1121</v>
      </c>
      <c r="E246" s="526"/>
      <c r="F246" s="548"/>
      <c r="G246" s="526"/>
      <c r="H246" s="526"/>
      <c r="I246" s="526"/>
      <c r="J246" s="526"/>
      <c r="K246" s="526"/>
      <c r="L246" s="526"/>
      <c r="M246" s="526"/>
      <c r="N246" s="528"/>
      <c r="O246" s="528"/>
      <c r="P246" s="528"/>
      <c r="Q246" s="528"/>
      <c r="R246" s="528"/>
      <c r="S246" s="528"/>
      <c r="T246" s="528"/>
      <c r="U246" s="528"/>
      <c r="V246" s="528"/>
      <c r="W246" s="528"/>
      <c r="X246" s="528"/>
      <c r="Y246" s="528"/>
      <c r="AA246" s="551"/>
      <c r="AB246" s="551"/>
      <c r="AC246" s="551"/>
      <c r="AD246" s="551"/>
      <c r="AE246" s="551"/>
      <c r="AF246" s="551"/>
      <c r="AG246" s="551"/>
      <c r="AH246" s="552"/>
    </row>
    <row r="247" spans="1:34" s="550" customFormat="1">
      <c r="A247" s="523"/>
      <c r="B247" s="549"/>
      <c r="C247" s="516"/>
      <c r="D247" s="553" t="s">
        <v>1132</v>
      </c>
      <c r="E247" s="526"/>
      <c r="F247" s="548"/>
      <c r="G247" s="526"/>
      <c r="H247" s="526"/>
      <c r="I247" s="526"/>
      <c r="J247" s="526"/>
      <c r="K247" s="526"/>
      <c r="L247" s="526"/>
      <c r="M247" s="526"/>
      <c r="N247" s="528"/>
      <c r="O247" s="528"/>
      <c r="P247" s="528"/>
      <c r="Q247" s="528"/>
      <c r="R247" s="528"/>
      <c r="S247" s="528"/>
      <c r="T247" s="528"/>
      <c r="U247" s="528"/>
      <c r="V247" s="528"/>
      <c r="W247" s="528"/>
      <c r="X247" s="528"/>
      <c r="Y247" s="528"/>
      <c r="AA247" s="551"/>
      <c r="AB247" s="551"/>
      <c r="AC247" s="551"/>
      <c r="AD247" s="551"/>
      <c r="AE247" s="551"/>
      <c r="AF247" s="551"/>
      <c r="AG247" s="551"/>
      <c r="AH247" s="552"/>
    </row>
    <row r="248" spans="1:34" s="550" customFormat="1">
      <c r="A248" s="523"/>
      <c r="B248" s="549"/>
      <c r="C248" s="516"/>
      <c r="D248" s="553" t="s">
        <v>1123</v>
      </c>
      <c r="E248" s="526"/>
      <c r="F248" s="548"/>
      <c r="G248" s="526"/>
      <c r="H248" s="526"/>
      <c r="I248" s="526"/>
      <c r="J248" s="526"/>
      <c r="K248" s="526"/>
      <c r="L248" s="526"/>
      <c r="M248" s="526"/>
      <c r="N248" s="528"/>
      <c r="O248" s="528"/>
      <c r="P248" s="528"/>
      <c r="Q248" s="528"/>
      <c r="R248" s="528"/>
      <c r="S248" s="528"/>
      <c r="T248" s="528"/>
      <c r="U248" s="528"/>
      <c r="V248" s="528"/>
      <c r="W248" s="528"/>
      <c r="X248" s="528"/>
      <c r="Y248" s="528"/>
      <c r="AA248" s="551"/>
      <c r="AB248" s="551"/>
      <c r="AC248" s="551"/>
      <c r="AD248" s="551"/>
      <c r="AE248" s="551"/>
      <c r="AF248" s="551"/>
      <c r="AG248" s="551"/>
      <c r="AH248" s="552"/>
    </row>
    <row r="249" spans="1:34" s="550" customFormat="1">
      <c r="A249" s="523"/>
      <c r="B249" s="549"/>
      <c r="C249" s="516"/>
      <c r="D249" s="553" t="s">
        <v>1133</v>
      </c>
      <c r="E249" s="526"/>
      <c r="F249" s="548"/>
      <c r="G249" s="526"/>
      <c r="H249" s="526"/>
      <c r="I249" s="526"/>
      <c r="J249" s="526"/>
      <c r="K249" s="526"/>
      <c r="L249" s="526"/>
      <c r="M249" s="526"/>
      <c r="N249" s="528"/>
      <c r="O249" s="528"/>
      <c r="P249" s="528"/>
      <c r="Q249" s="528"/>
      <c r="R249" s="528"/>
      <c r="S249" s="528"/>
      <c r="T249" s="528"/>
      <c r="U249" s="528"/>
      <c r="V249" s="528"/>
      <c r="W249" s="528"/>
      <c r="X249" s="528"/>
      <c r="Y249" s="528"/>
      <c r="AA249" s="551"/>
      <c r="AB249" s="551"/>
      <c r="AC249" s="551"/>
      <c r="AD249" s="551"/>
      <c r="AE249" s="551"/>
      <c r="AF249" s="551"/>
      <c r="AG249" s="551"/>
      <c r="AH249" s="552"/>
    </row>
    <row r="250" spans="1:34" s="550" customFormat="1">
      <c r="A250" s="523"/>
      <c r="B250" s="549"/>
      <c r="C250" s="516"/>
      <c r="D250" s="553" t="s">
        <v>1134</v>
      </c>
      <c r="E250" s="526"/>
      <c r="F250" s="548"/>
      <c r="G250" s="526"/>
      <c r="H250" s="526"/>
      <c r="I250" s="526"/>
      <c r="J250" s="526"/>
      <c r="K250" s="526"/>
      <c r="L250" s="526"/>
      <c r="M250" s="526"/>
      <c r="N250" s="528"/>
      <c r="O250" s="528"/>
      <c r="P250" s="528"/>
      <c r="Q250" s="528"/>
      <c r="R250" s="528"/>
      <c r="S250" s="528"/>
      <c r="T250" s="528"/>
      <c r="U250" s="528"/>
      <c r="V250" s="528"/>
      <c r="W250" s="528"/>
      <c r="X250" s="528"/>
      <c r="Y250" s="528"/>
      <c r="AA250" s="551"/>
      <c r="AB250" s="551"/>
      <c r="AC250" s="551"/>
      <c r="AD250" s="551"/>
      <c r="AE250" s="551"/>
      <c r="AF250" s="551"/>
      <c r="AG250" s="551"/>
      <c r="AH250" s="552"/>
    </row>
    <row r="251" spans="1:34" s="550" customFormat="1">
      <c r="A251" s="523"/>
      <c r="B251" s="549"/>
      <c r="C251" s="516"/>
      <c r="D251" s="553" t="s">
        <v>1129</v>
      </c>
      <c r="E251" s="513" t="s">
        <v>551</v>
      </c>
      <c r="F251" s="547">
        <v>1</v>
      </c>
      <c r="G251" s="513">
        <v>995461</v>
      </c>
      <c r="H251" s="532" t="s">
        <v>138</v>
      </c>
      <c r="I251" s="527">
        <v>18</v>
      </c>
      <c r="J251" s="532" t="s">
        <v>138</v>
      </c>
      <c r="K251" s="533"/>
      <c r="L251" s="534">
        <f t="shared" si="6"/>
        <v>1.8000000000000002E-3</v>
      </c>
      <c r="M251" s="535" t="str">
        <f t="shared" si="7"/>
        <v>0.01</v>
      </c>
      <c r="N251" s="528"/>
      <c r="O251" s="528"/>
      <c r="P251" s="528"/>
      <c r="Q251" s="528"/>
      <c r="R251" s="528"/>
      <c r="S251" s="528"/>
      <c r="T251" s="528"/>
      <c r="U251" s="528"/>
      <c r="V251" s="528"/>
      <c r="W251" s="528"/>
      <c r="X251" s="528"/>
      <c r="Y251" s="528"/>
      <c r="AA251" s="551"/>
      <c r="AB251" s="551"/>
      <c r="AC251" s="551"/>
      <c r="AD251" s="551"/>
      <c r="AE251" s="551"/>
      <c r="AF251" s="551"/>
      <c r="AG251" s="551"/>
      <c r="AH251" s="552"/>
    </row>
    <row r="252" spans="1:34" s="550" customFormat="1">
      <c r="A252" s="523"/>
      <c r="B252" s="549"/>
      <c r="C252" s="516"/>
      <c r="D252" s="553"/>
      <c r="E252" s="526"/>
      <c r="F252" s="548"/>
      <c r="G252" s="526"/>
      <c r="H252" s="526"/>
      <c r="I252" s="526"/>
      <c r="J252" s="526"/>
      <c r="K252" s="526"/>
      <c r="L252" s="526"/>
      <c r="M252" s="526"/>
      <c r="N252" s="528"/>
      <c r="O252" s="528"/>
      <c r="P252" s="528"/>
      <c r="Q252" s="528"/>
      <c r="R252" s="528"/>
      <c r="S252" s="528"/>
      <c r="T252" s="528"/>
      <c r="U252" s="528"/>
      <c r="V252" s="528"/>
      <c r="W252" s="528"/>
      <c r="X252" s="528"/>
      <c r="Y252" s="528"/>
      <c r="AA252" s="551"/>
      <c r="AB252" s="551"/>
      <c r="AC252" s="551"/>
      <c r="AD252" s="551"/>
      <c r="AE252" s="551"/>
      <c r="AF252" s="551"/>
      <c r="AG252" s="551"/>
      <c r="AH252" s="552"/>
    </row>
    <row r="253" spans="1:34" ht="40.5" customHeight="1">
      <c r="A253" s="524"/>
      <c r="B253" s="489"/>
      <c r="C253" s="514"/>
      <c r="D253" s="656" t="s">
        <v>499</v>
      </c>
      <c r="E253" s="657"/>
      <c r="F253" s="657"/>
      <c r="G253" s="657"/>
      <c r="H253" s="657"/>
      <c r="I253" s="657"/>
      <c r="J253" s="657"/>
      <c r="K253" s="658"/>
      <c r="L253" s="529">
        <f>SUM(L18:L252)</f>
        <v>0.27179999999999993</v>
      </c>
      <c r="M253" s="529">
        <f>SUM(M18:M252)</f>
        <v>0</v>
      </c>
      <c r="AD253" s="490"/>
      <c r="AE253" s="350" t="e">
        <f>ROUND(SUM(#REF!),0)</f>
        <v>#REF!</v>
      </c>
    </row>
    <row r="254" spans="1:34" ht="20.25">
      <c r="A254" s="525"/>
      <c r="B254" s="344"/>
      <c r="C254" s="515"/>
      <c r="D254" s="345"/>
      <c r="E254" s="345"/>
      <c r="F254" s="345"/>
      <c r="G254" s="344"/>
      <c r="H254" s="344"/>
      <c r="I254" s="344"/>
      <c r="J254" s="344"/>
      <c r="K254" s="344"/>
      <c r="L254" s="491"/>
      <c r="M254" s="348"/>
      <c r="AD254" s="490"/>
      <c r="AE254" s="350"/>
    </row>
    <row r="255" spans="1:34" ht="45" customHeight="1">
      <c r="A255" s="670" t="s">
        <v>606</v>
      </c>
      <c r="B255" s="671"/>
      <c r="C255" s="671"/>
      <c r="D255" s="671"/>
      <c r="E255" s="671"/>
      <c r="F255" s="671"/>
      <c r="G255" s="671"/>
      <c r="H255" s="671"/>
      <c r="I255" s="671"/>
      <c r="J255" s="671"/>
      <c r="K255" s="671"/>
      <c r="L255" s="672"/>
      <c r="M255" s="348"/>
      <c r="AD255" s="490"/>
      <c r="AE255" s="350"/>
    </row>
    <row r="256" spans="1:34" ht="20.25">
      <c r="A256" s="525"/>
      <c r="B256" s="344"/>
      <c r="C256" s="515"/>
      <c r="D256" s="345"/>
      <c r="E256" s="345"/>
      <c r="F256" s="345"/>
      <c r="G256" s="346"/>
      <c r="H256" s="346"/>
      <c r="I256" s="346"/>
      <c r="J256" s="346"/>
      <c r="K256" s="346"/>
      <c r="L256" s="491"/>
      <c r="M256" s="348"/>
      <c r="AD256" s="490"/>
      <c r="AE256" s="350"/>
    </row>
    <row r="257" spans="1:31" ht="20.25">
      <c r="A257" s="525"/>
      <c r="B257" s="344"/>
      <c r="C257" s="515"/>
      <c r="D257" s="345"/>
      <c r="E257" s="345"/>
      <c r="F257" s="345"/>
      <c r="G257" s="346"/>
      <c r="H257" s="346"/>
      <c r="I257" s="346"/>
      <c r="J257" s="346"/>
      <c r="K257" s="346"/>
      <c r="L257" s="491"/>
      <c r="M257" s="348"/>
      <c r="AD257" s="490"/>
      <c r="AE257" s="350"/>
    </row>
    <row r="258" spans="1:31" ht="33.6" customHeight="1">
      <c r="A258" s="539" t="s">
        <v>110</v>
      </c>
      <c r="B258" s="540"/>
      <c r="C258" s="539"/>
      <c r="D258" s="347" t="str">
        <f>IF('[2]Names of Bidder'!D21=0,"",'[2]Names of Bidder'!D21)</f>
        <v/>
      </c>
      <c r="E258" s="492"/>
      <c r="F258" s="492"/>
      <c r="G258" s="347"/>
      <c r="H258" s="347"/>
      <c r="I258" s="347"/>
      <c r="J258" s="347"/>
      <c r="L258" s="349" t="s">
        <v>113</v>
      </c>
      <c r="M258" s="493" t="str">
        <f>IF('[2]Names of Bidder'!D18=0,"",'[2]Names of Bidder'!D18)</f>
        <v/>
      </c>
    </row>
    <row r="259" spans="1:31" ht="33.6" customHeight="1">
      <c r="A259" s="539" t="s">
        <v>112</v>
      </c>
      <c r="B259" s="540"/>
      <c r="C259" s="539"/>
      <c r="D259" s="347" t="str">
        <f>IF('[2]Names of Bidder'!D22=0,"",'[2]Names of Bidder'!D22)</f>
        <v/>
      </c>
      <c r="E259" s="492"/>
      <c r="F259" s="492"/>
      <c r="G259" s="347"/>
      <c r="H259" s="347"/>
      <c r="I259" s="347"/>
      <c r="J259" s="347"/>
      <c r="L259" s="349" t="s">
        <v>114</v>
      </c>
      <c r="M259" s="493" t="str">
        <f>IF('[2]Names of Bidder'!D19=0,"",'[2]Names of Bidder'!D19)</f>
        <v/>
      </c>
    </row>
    <row r="260" spans="1:31" ht="33.6" customHeight="1">
      <c r="A260" s="495"/>
      <c r="B260" s="128"/>
      <c r="C260" s="495"/>
      <c r="D260" s="494"/>
      <c r="E260" s="494"/>
      <c r="F260" s="494"/>
      <c r="G260" s="108"/>
      <c r="H260" s="108"/>
      <c r="I260" s="108"/>
      <c r="J260" s="108"/>
    </row>
  </sheetData>
  <sheetProtection algorithmName="SHA-512" hashValue="BjP4EhZvlC+VyswxqPSisyDYdKy5dqXj0l7h7Uyt18G/EpNwny3uQUxxZ19lP8ZgQykICWgJm4KKKIGVctJeGw==" saltValue="FoKsltupjGixXSNMj4dFwg==" spinCount="100000" sheet="1" formatColumns="0" formatRows="0" selectLockedCells="1"/>
  <autoFilter ref="A15:M253" xr:uid="{DFC91DFB-BD37-4D75-93A9-1086CBC855A5}"/>
  <mergeCells count="8">
    <mergeCell ref="D253:K253"/>
    <mergeCell ref="A255:L255"/>
    <mergeCell ref="A1:I1"/>
    <mergeCell ref="J1:M1"/>
    <mergeCell ref="A3:M3"/>
    <mergeCell ref="A4:M4"/>
    <mergeCell ref="A14:F14"/>
    <mergeCell ref="I14:M14"/>
  </mergeCells>
  <dataValidations count="2">
    <dataValidation operator="greaterThan" allowBlank="1" showInputMessage="1" showErrorMessage="1" sqref="L251 L21:L24 L27:L39 L41 L43:L47 L49:L50 L52:L53 L55 L57:L58 L60:L61 L63:L64 L66:L69 L71:L74 L76:L77 L79:L80 L82:L85 L87 L89 L91 L93 L95:L96 L98:L101 L103:L106 L108:L111 L113:L116 L118:L121 L123:L137 L139:L142 L144:L146 L149:L158 L162:L175 L177 L180:L199 L203:L206 L219 L239 L19" xr:uid="{6DE46922-9759-4DAF-8B56-AD17D3445C66}"/>
    <dataValidation type="list" allowBlank="1" showInputMessage="1" showErrorMessage="1" sqref="J251 J21:J24 J27:J39 J41 J43:J47 J49:J50 J52:J53 J55 J57:J58 J60:J61 J63:J64 J66:J69 J71:J74 J76:J77 J79:J80 J82:J85 J87 J89 J91 J93 J95:J96 J98:J101 J103:J106 J108:J111 J113:J116 J118:J121 J123:J137 J139:J142 J144:J146 J149:J158 J162:J175 J177 J180:J199 J203:J206 J219 J239 J19" xr:uid="{88FD6DE7-3249-490C-A775-2073AF227F64}">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22" orientation="landscape" horizontalDpi="300" verticalDpi="300" r:id="rId1"/>
  <headerFooter alignWithMargins="0">
    <oddFooter>&amp;R&amp;"Book Antiqua,Bold"&amp;10Schedule-3/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D923-1B9A-47AF-88A8-7BCAD646C5BA}">
  <sheetPr codeName="Sheet4">
    <tabColor indexed="10"/>
  </sheetPr>
  <dimension ref="A1:AK81"/>
  <sheetViews>
    <sheetView view="pageBreakPreview" zoomScale="60" zoomScaleNormal="85" workbookViewId="0">
      <selection activeCell="H23" sqref="H23"/>
    </sheetView>
  </sheetViews>
  <sheetFormatPr defaultColWidth="9" defaultRowHeight="21"/>
  <cols>
    <col min="1" max="1" width="10" style="517" customWidth="1"/>
    <col min="2" max="2" width="72.75" style="320" hidden="1" customWidth="1"/>
    <col min="3" max="3" width="19" style="506" customWidth="1"/>
    <col min="4" max="4" width="121.375" style="321" customWidth="1"/>
    <col min="5" max="5" width="17.5" style="321" customWidth="1"/>
    <col min="6" max="6" width="23.375" style="321" customWidth="1"/>
    <col min="7" max="8" width="22.875" style="322" customWidth="1"/>
    <col min="9" max="9" width="21.75" style="322" customWidth="1"/>
    <col min="10" max="10" width="27.25" style="322" customWidth="1"/>
    <col min="11" max="11" width="22.5" style="320" customWidth="1"/>
    <col min="12" max="12" width="25.625" style="323" customWidth="1"/>
    <col min="13" max="13" width="24.25" style="324" customWidth="1"/>
    <col min="14" max="25" width="9" style="105"/>
    <col min="26" max="26" width="9" style="107"/>
    <col min="27" max="28" width="9" style="318" hidden="1" customWidth="1"/>
    <col min="29" max="29" width="9" style="325" hidden="1" customWidth="1"/>
    <col min="30" max="31" width="17.625" style="325" hidden="1" customWidth="1"/>
    <col min="32" max="33" width="9" style="325" hidden="1" customWidth="1"/>
    <col min="34" max="34" width="9" style="325"/>
    <col min="35" max="16384" width="9" style="107"/>
  </cols>
  <sheetData>
    <row r="1" spans="1:34" s="497" customFormat="1" ht="75" customHeight="1">
      <c r="A1" s="665" t="str">
        <f>Cover!B3</f>
        <v>Specification No.: ODP/BB/C&amp;M-3827/OT-09/RFx No. 5002003664/24-25</v>
      </c>
      <c r="B1" s="665"/>
      <c r="C1" s="665"/>
      <c r="D1" s="665"/>
      <c r="E1" s="665"/>
      <c r="F1" s="665"/>
      <c r="G1" s="665"/>
      <c r="H1" s="665"/>
      <c r="I1" s="665"/>
      <c r="J1" s="676" t="s">
        <v>1224</v>
      </c>
      <c r="K1" s="676"/>
      <c r="L1" s="676"/>
      <c r="M1" s="676"/>
      <c r="N1" s="496"/>
      <c r="O1" s="496"/>
      <c r="P1" s="496"/>
      <c r="Q1" s="496"/>
      <c r="R1" s="496"/>
      <c r="S1" s="496"/>
      <c r="T1" s="496"/>
      <c r="U1" s="496"/>
      <c r="V1" s="496"/>
      <c r="W1" s="496"/>
      <c r="X1" s="496"/>
      <c r="Y1" s="496"/>
      <c r="AA1" s="498"/>
      <c r="AB1" s="498"/>
      <c r="AC1" s="499"/>
      <c r="AD1" s="499"/>
      <c r="AE1" s="499"/>
      <c r="AF1" s="499"/>
      <c r="AG1" s="499"/>
      <c r="AH1" s="499"/>
    </row>
    <row r="2" spans="1:34" ht="18" customHeight="1">
      <c r="A2" s="495"/>
      <c r="B2" s="154"/>
      <c r="C2" s="505"/>
      <c r="D2" s="326"/>
      <c r="E2" s="326"/>
      <c r="F2" s="326"/>
      <c r="G2" s="108"/>
      <c r="H2" s="108"/>
      <c r="I2" s="108"/>
      <c r="J2" s="108"/>
      <c r="K2" s="105"/>
      <c r="L2" s="335"/>
      <c r="M2" s="336"/>
    </row>
    <row r="3" spans="1:34" ht="54" customHeight="1">
      <c r="A3" s="669" t="str">
        <f>Cover!$B$2</f>
        <v>Construction of Academic cum Administrative Building for Govt. Industrial Training Institute (ITI) at Dharamgarh Sub-division of Kalahandi district under CSR initiative of POWERGRID</v>
      </c>
      <c r="B3" s="669"/>
      <c r="C3" s="669"/>
      <c r="D3" s="669"/>
      <c r="E3" s="669"/>
      <c r="F3" s="669"/>
      <c r="G3" s="669"/>
      <c r="H3" s="669"/>
      <c r="I3" s="669"/>
      <c r="J3" s="669"/>
      <c r="K3" s="669"/>
      <c r="L3" s="669"/>
      <c r="M3" s="669"/>
      <c r="AC3" s="342" t="s">
        <v>120</v>
      </c>
      <c r="AE3" s="343"/>
    </row>
    <row r="4" spans="1:34" ht="22.15" customHeight="1">
      <c r="A4" s="652" t="s">
        <v>121</v>
      </c>
      <c r="B4" s="652"/>
      <c r="C4" s="652"/>
      <c r="D4" s="652"/>
      <c r="E4" s="652"/>
      <c r="F4" s="652"/>
      <c r="G4" s="652"/>
      <c r="H4" s="652"/>
      <c r="I4" s="652"/>
      <c r="J4" s="652"/>
      <c r="K4" s="652"/>
      <c r="L4" s="652"/>
      <c r="M4" s="652"/>
      <c r="AC4" s="342" t="s">
        <v>122</v>
      </c>
      <c r="AE4" s="343"/>
    </row>
    <row r="5" spans="1:34" ht="18" customHeight="1">
      <c r="AC5" s="342" t="s">
        <v>123</v>
      </c>
      <c r="AE5" s="343"/>
    </row>
    <row r="6" spans="1:34" ht="18" customHeight="1">
      <c r="A6" s="518" t="s">
        <v>83</v>
      </c>
      <c r="B6" s="212"/>
      <c r="C6" s="507"/>
      <c r="D6" s="328"/>
      <c r="E6" s="328"/>
      <c r="F6" s="328"/>
      <c r="G6" s="208"/>
      <c r="H6" s="208"/>
      <c r="I6" s="208"/>
      <c r="J6" s="208"/>
      <c r="K6" s="105" t="s">
        <v>84</v>
      </c>
      <c r="L6" s="335"/>
      <c r="M6" s="336"/>
      <c r="AC6" s="342" t="s">
        <v>124</v>
      </c>
      <c r="AE6" s="343"/>
    </row>
    <row r="7" spans="1:34" ht="18" customHeight="1">
      <c r="A7" s="518" t="e">
        <f>"Bidder as "&amp;'[1]Names of Bidder'!D6</f>
        <v>#REF!</v>
      </c>
      <c r="B7" s="214"/>
      <c r="C7" s="508"/>
      <c r="D7" s="329"/>
      <c r="E7" s="329"/>
      <c r="F7" s="329"/>
      <c r="K7" s="156" t="s">
        <v>515</v>
      </c>
      <c r="L7" s="337"/>
      <c r="M7" s="338"/>
      <c r="N7" s="158"/>
      <c r="O7" s="158"/>
      <c r="P7" s="158"/>
      <c r="Q7" s="158"/>
      <c r="R7" s="158"/>
      <c r="S7" s="158"/>
      <c r="T7" s="158"/>
      <c r="U7" s="158"/>
      <c r="V7" s="158"/>
      <c r="W7" s="158"/>
      <c r="X7" s="158"/>
      <c r="Y7" s="158"/>
      <c r="AC7" s="342" t="s">
        <v>125</v>
      </c>
      <c r="AE7" s="343"/>
    </row>
    <row r="8" spans="1:34" ht="20.25">
      <c r="A8" s="519" t="s">
        <v>126</v>
      </c>
      <c r="B8" s="212"/>
      <c r="C8" s="50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ht="20.25">
      <c r="A9" s="519" t="s">
        <v>129</v>
      </c>
      <c r="B9" s="212"/>
      <c r="C9" s="50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20"/>
      <c r="B10" s="208"/>
      <c r="C10" s="50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20"/>
      <c r="B11" s="208"/>
      <c r="C11" s="50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20"/>
      <c r="B12" s="208"/>
      <c r="C12" s="510"/>
      <c r="D12" s="331"/>
      <c r="E12" s="331"/>
      <c r="F12" s="331"/>
      <c r="G12" s="328"/>
      <c r="H12" s="328"/>
      <c r="I12" s="328"/>
      <c r="J12" s="328"/>
      <c r="K12" s="208"/>
      <c r="L12" s="339"/>
      <c r="M12" s="336"/>
    </row>
    <row r="13" spans="1:34" ht="18" customHeight="1">
      <c r="A13" s="521"/>
      <c r="B13" s="332"/>
      <c r="C13" s="511"/>
      <c r="D13" s="333"/>
      <c r="E13" s="333"/>
      <c r="F13" s="333"/>
      <c r="G13" s="332"/>
      <c r="H13" s="332"/>
      <c r="I13" s="332"/>
      <c r="J13" s="332"/>
      <c r="K13" s="332"/>
      <c r="L13" s="340"/>
      <c r="M13" s="341"/>
    </row>
    <row r="14" spans="1:34" ht="41.45" customHeight="1">
      <c r="A14" s="662" t="s">
        <v>1225</v>
      </c>
      <c r="B14" s="662"/>
      <c r="C14" s="662"/>
      <c r="D14" s="662"/>
      <c r="E14" s="662"/>
      <c r="F14" s="662"/>
      <c r="G14" s="212"/>
      <c r="H14" s="212"/>
      <c r="I14" s="663" t="s">
        <v>134</v>
      </c>
      <c r="J14" s="663"/>
      <c r="K14" s="663"/>
      <c r="L14" s="663"/>
      <c r="M14" s="663"/>
    </row>
    <row r="15" spans="1:34" s="128" customFormat="1" ht="166.5" customHeight="1">
      <c r="A15" s="512" t="s">
        <v>94</v>
      </c>
      <c r="B15" s="512" t="s">
        <v>490</v>
      </c>
      <c r="C15" s="512" t="s">
        <v>554</v>
      </c>
      <c r="D15" s="555" t="s">
        <v>95</v>
      </c>
      <c r="E15" s="554" t="s">
        <v>97</v>
      </c>
      <c r="F15" s="554" t="s">
        <v>98</v>
      </c>
      <c r="G15" s="500" t="s">
        <v>604</v>
      </c>
      <c r="H15" s="500" t="s">
        <v>605</v>
      </c>
      <c r="I15" s="512" t="s">
        <v>135</v>
      </c>
      <c r="J15" s="512" t="s">
        <v>491</v>
      </c>
      <c r="K15" s="556" t="s">
        <v>514</v>
      </c>
      <c r="L15" s="557" t="s">
        <v>136</v>
      </c>
      <c r="M15" s="558" t="s">
        <v>513</v>
      </c>
      <c r="AC15" s="504"/>
      <c r="AD15" s="368" t="s">
        <v>492</v>
      </c>
      <c r="AE15" s="368" t="s">
        <v>493</v>
      </c>
      <c r="AF15" s="504"/>
      <c r="AG15" s="504"/>
      <c r="AH15" s="504"/>
    </row>
    <row r="16" spans="1:34" ht="20.25">
      <c r="A16" s="554">
        <v>1</v>
      </c>
      <c r="B16" s="559"/>
      <c r="C16" s="554">
        <v>2</v>
      </c>
      <c r="D16" s="560">
        <v>3</v>
      </c>
      <c r="E16" s="559">
        <v>4</v>
      </c>
      <c r="F16" s="559">
        <v>5</v>
      </c>
      <c r="G16" s="559">
        <v>6</v>
      </c>
      <c r="H16" s="559">
        <v>7</v>
      </c>
      <c r="I16" s="559">
        <v>8</v>
      </c>
      <c r="J16" s="559">
        <v>9</v>
      </c>
      <c r="K16" s="559">
        <v>10</v>
      </c>
      <c r="L16" s="561">
        <v>11</v>
      </c>
      <c r="M16" s="562">
        <v>12</v>
      </c>
      <c r="AD16" s="485">
        <v>5</v>
      </c>
      <c r="AE16" s="485" t="s">
        <v>137</v>
      </c>
    </row>
    <row r="17" spans="1:34" ht="32.25" customHeight="1">
      <c r="A17" s="554"/>
      <c r="B17" s="559"/>
      <c r="C17" s="554"/>
      <c r="D17" s="592" t="s">
        <v>1267</v>
      </c>
      <c r="E17" s="559"/>
      <c r="F17" s="559"/>
      <c r="G17" s="559"/>
      <c r="H17" s="559"/>
      <c r="I17" s="559"/>
      <c r="J17" s="559"/>
      <c r="K17" s="559"/>
      <c r="L17" s="561"/>
      <c r="M17" s="562"/>
      <c r="N17" s="586"/>
      <c r="O17" s="586"/>
      <c r="P17" s="586"/>
      <c r="Q17" s="586"/>
      <c r="R17" s="586"/>
      <c r="S17" s="586"/>
      <c r="T17" s="586"/>
      <c r="U17" s="586"/>
      <c r="V17" s="586"/>
      <c r="W17" s="586"/>
      <c r="X17" s="586"/>
      <c r="Y17" s="586"/>
      <c r="AD17" s="485"/>
      <c r="AE17" s="485"/>
    </row>
    <row r="18" spans="1:34" s="550" customFormat="1" ht="63">
      <c r="A18" s="523">
        <v>1</v>
      </c>
      <c r="B18" s="549"/>
      <c r="C18" s="516" t="s">
        <v>1272</v>
      </c>
      <c r="D18" s="566" t="s">
        <v>1226</v>
      </c>
      <c r="E18" s="526"/>
      <c r="F18" s="548"/>
      <c r="G18" s="526"/>
      <c r="H18" s="526"/>
      <c r="I18" s="526"/>
      <c r="J18" s="526"/>
      <c r="K18" s="526"/>
      <c r="L18" s="526"/>
      <c r="M18" s="526"/>
      <c r="N18" s="528"/>
      <c r="O18" s="528"/>
      <c r="P18" s="528"/>
      <c r="Q18" s="528"/>
      <c r="R18" s="528"/>
      <c r="S18" s="528"/>
      <c r="T18" s="528"/>
      <c r="U18" s="528"/>
      <c r="V18" s="528"/>
      <c r="W18" s="528"/>
      <c r="X18" s="528"/>
      <c r="Y18" s="528"/>
      <c r="AA18" s="551"/>
      <c r="AB18" s="551"/>
      <c r="AC18" s="551"/>
      <c r="AD18" s="551"/>
      <c r="AE18" s="551"/>
      <c r="AF18" s="551"/>
      <c r="AG18" s="551"/>
      <c r="AH18" s="552"/>
    </row>
    <row r="19" spans="1:34" s="550" customFormat="1" ht="42">
      <c r="A19" s="523"/>
      <c r="B19" s="549"/>
      <c r="C19" s="516" t="s">
        <v>11</v>
      </c>
      <c r="D19" s="566" t="s">
        <v>1227</v>
      </c>
      <c r="E19" s="526"/>
      <c r="F19" s="548"/>
      <c r="G19" s="526"/>
      <c r="H19" s="526"/>
      <c r="I19" s="526"/>
      <c r="J19" s="526"/>
      <c r="K19" s="526"/>
      <c r="L19" s="526"/>
      <c r="M19" s="526"/>
      <c r="N19" s="528"/>
      <c r="O19" s="528"/>
      <c r="P19" s="528"/>
      <c r="Q19" s="528"/>
      <c r="R19" s="528"/>
      <c r="S19" s="528"/>
      <c r="T19" s="528"/>
      <c r="U19" s="528"/>
      <c r="V19" s="528"/>
      <c r="W19" s="528"/>
      <c r="X19" s="528"/>
      <c r="Y19" s="528"/>
      <c r="AA19" s="551"/>
      <c r="AB19" s="551"/>
      <c r="AC19" s="551"/>
      <c r="AD19" s="551"/>
      <c r="AE19" s="551"/>
      <c r="AF19" s="551"/>
      <c r="AG19" s="551"/>
      <c r="AH19" s="552"/>
    </row>
    <row r="20" spans="1:34" s="550" customFormat="1" ht="63">
      <c r="A20" s="523"/>
      <c r="B20" s="549"/>
      <c r="C20" s="516" t="s">
        <v>13</v>
      </c>
      <c r="D20" s="566" t="s">
        <v>1228</v>
      </c>
      <c r="E20" s="526"/>
      <c r="F20" s="548"/>
      <c r="G20" s="526"/>
      <c r="H20" s="526"/>
      <c r="I20" s="526"/>
      <c r="J20" s="526"/>
      <c r="K20" s="526"/>
      <c r="L20" s="526"/>
      <c r="M20" s="526"/>
      <c r="N20" s="528"/>
      <c r="O20" s="528"/>
      <c r="P20" s="528"/>
      <c r="Q20" s="528"/>
      <c r="R20" s="528"/>
      <c r="S20" s="528"/>
      <c r="T20" s="528"/>
      <c r="U20" s="528"/>
      <c r="V20" s="528"/>
      <c r="W20" s="528"/>
      <c r="X20" s="528"/>
      <c r="Y20" s="528"/>
      <c r="AA20" s="551"/>
      <c r="AB20" s="551"/>
      <c r="AC20" s="551"/>
      <c r="AD20" s="551"/>
      <c r="AE20" s="551"/>
      <c r="AF20" s="551"/>
      <c r="AG20" s="551"/>
      <c r="AH20" s="552"/>
    </row>
    <row r="21" spans="1:34" s="550" customFormat="1">
      <c r="A21" s="523"/>
      <c r="B21" s="549"/>
      <c r="C21" s="516" t="s">
        <v>15</v>
      </c>
      <c r="D21" s="566" t="s">
        <v>1229</v>
      </c>
      <c r="E21" s="526"/>
      <c r="F21" s="548"/>
      <c r="G21" s="526"/>
      <c r="H21" s="526"/>
      <c r="I21" s="526"/>
      <c r="J21" s="526"/>
      <c r="K21" s="526"/>
      <c r="L21" s="526"/>
      <c r="M21" s="526"/>
      <c r="N21" s="528"/>
      <c r="O21" s="528"/>
      <c r="P21" s="528"/>
      <c r="Q21" s="528"/>
      <c r="R21" s="528"/>
      <c r="S21" s="528"/>
      <c r="T21" s="528"/>
      <c r="U21" s="528"/>
      <c r="V21" s="528"/>
      <c r="W21" s="528"/>
      <c r="X21" s="528"/>
      <c r="Y21" s="528"/>
      <c r="AA21" s="551"/>
      <c r="AB21" s="551"/>
      <c r="AC21" s="551"/>
      <c r="AD21" s="551"/>
      <c r="AE21" s="551"/>
      <c r="AF21" s="551"/>
      <c r="AG21" s="551"/>
      <c r="AH21" s="552"/>
    </row>
    <row r="22" spans="1:34" s="550" customFormat="1">
      <c r="A22" s="523"/>
      <c r="B22" s="549"/>
      <c r="C22" s="516" t="s">
        <v>17</v>
      </c>
      <c r="D22" s="566" t="s">
        <v>1230</v>
      </c>
      <c r="E22" s="526"/>
      <c r="F22" s="548"/>
      <c r="G22" s="526"/>
      <c r="H22" s="526"/>
      <c r="I22" s="526"/>
      <c r="J22" s="526"/>
      <c r="K22" s="526"/>
      <c r="L22" s="526"/>
      <c r="M22" s="526"/>
      <c r="N22" s="528"/>
      <c r="O22" s="528"/>
      <c r="P22" s="528"/>
      <c r="Q22" s="528"/>
      <c r="R22" s="528"/>
      <c r="S22" s="528"/>
      <c r="T22" s="528"/>
      <c r="U22" s="528"/>
      <c r="V22" s="528"/>
      <c r="W22" s="528"/>
      <c r="X22" s="528"/>
      <c r="Y22" s="528"/>
      <c r="AA22" s="551"/>
      <c r="AB22" s="551"/>
      <c r="AC22" s="551"/>
      <c r="AD22" s="551"/>
      <c r="AE22" s="551"/>
      <c r="AF22" s="551"/>
      <c r="AG22" s="551"/>
      <c r="AH22" s="552"/>
    </row>
    <row r="23" spans="1:34" s="550" customFormat="1">
      <c r="A23" s="523">
        <v>1.1000000000000001</v>
      </c>
      <c r="B23" s="549"/>
      <c r="C23" s="516" t="s">
        <v>1273</v>
      </c>
      <c r="D23" s="566" t="s">
        <v>1231</v>
      </c>
      <c r="E23" s="526" t="s">
        <v>551</v>
      </c>
      <c r="F23" s="548">
        <v>1</v>
      </c>
      <c r="G23" s="526">
        <v>995461</v>
      </c>
      <c r="H23" s="532" t="s">
        <v>138</v>
      </c>
      <c r="I23" s="527">
        <v>18</v>
      </c>
      <c r="J23" s="532" t="s">
        <v>138</v>
      </c>
      <c r="K23" s="533"/>
      <c r="L23" s="534">
        <f t="shared" ref="L23:L73" si="0">IF(OR(J23="",J23="Confirmed"),I23*M23%,J23*M23%)</f>
        <v>1.8000000000000002E-3</v>
      </c>
      <c r="M23" s="535" t="str">
        <f t="shared" ref="M23:M73" si="1">IF(K23=0,"0.01",K23*F23)</f>
        <v>0.01</v>
      </c>
      <c r="N23" s="528"/>
      <c r="O23" s="528"/>
      <c r="P23" s="528"/>
      <c r="Q23" s="528"/>
      <c r="R23" s="528"/>
      <c r="S23" s="528"/>
      <c r="T23" s="528"/>
      <c r="U23" s="528"/>
      <c r="V23" s="528"/>
      <c r="W23" s="528"/>
      <c r="X23" s="528"/>
      <c r="Y23" s="528"/>
      <c r="AA23" s="551"/>
      <c r="AB23" s="551"/>
      <c r="AC23" s="551"/>
      <c r="AD23" s="551"/>
      <c r="AE23" s="551"/>
      <c r="AF23" s="551"/>
      <c r="AG23" s="551"/>
      <c r="AH23" s="552"/>
    </row>
    <row r="24" spans="1:34" s="550" customFormat="1">
      <c r="A24" s="523"/>
      <c r="B24" s="549"/>
      <c r="C24" s="516"/>
      <c r="D24" s="566"/>
      <c r="E24" s="526"/>
      <c r="F24" s="548"/>
      <c r="G24" s="526"/>
      <c r="H24" s="526"/>
      <c r="I24" s="526"/>
      <c r="J24" s="526"/>
      <c r="K24" s="526"/>
      <c r="L24" s="526"/>
      <c r="M24" s="526"/>
      <c r="N24" s="528"/>
      <c r="O24" s="528"/>
      <c r="P24" s="528"/>
      <c r="Q24" s="528"/>
      <c r="R24" s="528"/>
      <c r="S24" s="528"/>
      <c r="T24" s="528"/>
      <c r="U24" s="528"/>
      <c r="V24" s="528"/>
      <c r="W24" s="528"/>
      <c r="X24" s="528"/>
      <c r="Y24" s="528"/>
      <c r="AA24" s="551"/>
      <c r="AB24" s="551"/>
      <c r="AC24" s="551"/>
      <c r="AD24" s="551"/>
      <c r="AE24" s="551"/>
      <c r="AF24" s="551"/>
      <c r="AG24" s="551"/>
      <c r="AH24" s="552"/>
    </row>
    <row r="25" spans="1:34" s="550" customFormat="1" ht="30" customHeight="1">
      <c r="A25" s="523"/>
      <c r="B25" s="549"/>
      <c r="C25" s="516"/>
      <c r="D25" s="592" t="s">
        <v>1268</v>
      </c>
      <c r="E25" s="526"/>
      <c r="F25" s="548"/>
      <c r="G25" s="526"/>
      <c r="H25" s="526"/>
      <c r="I25" s="526"/>
      <c r="J25" s="526"/>
      <c r="K25" s="526"/>
      <c r="L25" s="526"/>
      <c r="M25" s="526"/>
      <c r="N25" s="528"/>
      <c r="O25" s="528"/>
      <c r="P25" s="528"/>
      <c r="Q25" s="528"/>
      <c r="R25" s="528"/>
      <c r="S25" s="528"/>
      <c r="T25" s="528"/>
      <c r="U25" s="528"/>
      <c r="V25" s="528"/>
      <c r="W25" s="528"/>
      <c r="X25" s="528"/>
      <c r="Y25" s="528"/>
      <c r="AA25" s="551"/>
      <c r="AB25" s="551"/>
      <c r="AC25" s="551"/>
      <c r="AD25" s="551"/>
      <c r="AE25" s="551"/>
      <c r="AF25" s="551"/>
      <c r="AG25" s="551"/>
      <c r="AH25" s="552"/>
    </row>
    <row r="26" spans="1:34" s="550" customFormat="1" ht="126">
      <c r="A26" s="523">
        <v>1</v>
      </c>
      <c r="B26" s="549"/>
      <c r="C26" s="516" t="s">
        <v>1274</v>
      </c>
      <c r="D26" s="566" t="s">
        <v>1232</v>
      </c>
      <c r="E26" s="526"/>
      <c r="F26" s="548"/>
      <c r="G26" s="526"/>
      <c r="H26" s="526"/>
      <c r="I26" s="526"/>
      <c r="J26" s="526"/>
      <c r="K26" s="526"/>
      <c r="L26" s="526"/>
      <c r="M26" s="526"/>
      <c r="N26" s="528"/>
      <c r="O26" s="528"/>
      <c r="P26" s="528"/>
      <c r="Q26" s="528"/>
      <c r="R26" s="528"/>
      <c r="S26" s="528"/>
      <c r="T26" s="528"/>
      <c r="U26" s="528"/>
      <c r="V26" s="528"/>
      <c r="W26" s="528"/>
      <c r="X26" s="528"/>
      <c r="Y26" s="528"/>
      <c r="AA26" s="551"/>
      <c r="AB26" s="551"/>
      <c r="AC26" s="551"/>
      <c r="AD26" s="551"/>
      <c r="AE26" s="551"/>
      <c r="AF26" s="551"/>
      <c r="AG26" s="551"/>
      <c r="AH26" s="552"/>
    </row>
    <row r="27" spans="1:34" s="550" customFormat="1">
      <c r="A27" s="523"/>
      <c r="B27" s="549"/>
      <c r="C27" s="516"/>
      <c r="D27" s="566" t="s">
        <v>1233</v>
      </c>
      <c r="E27" s="526"/>
      <c r="F27" s="548"/>
      <c r="G27" s="526"/>
      <c r="H27" s="526"/>
      <c r="I27" s="526"/>
      <c r="J27" s="526"/>
      <c r="K27" s="526"/>
      <c r="L27" s="526"/>
      <c r="M27" s="526"/>
      <c r="N27" s="528"/>
      <c r="O27" s="528"/>
      <c r="P27" s="528"/>
      <c r="Q27" s="528"/>
      <c r="R27" s="528"/>
      <c r="S27" s="528"/>
      <c r="T27" s="528"/>
      <c r="U27" s="528"/>
      <c r="V27" s="528"/>
      <c r="W27" s="528"/>
      <c r="X27" s="528"/>
      <c r="Y27" s="528"/>
      <c r="AA27" s="551"/>
      <c r="AB27" s="551"/>
      <c r="AC27" s="551"/>
      <c r="AD27" s="551"/>
      <c r="AE27" s="551"/>
      <c r="AF27" s="551"/>
      <c r="AG27" s="551"/>
      <c r="AH27" s="552"/>
    </row>
    <row r="28" spans="1:34" s="550" customFormat="1">
      <c r="A28" s="523"/>
      <c r="B28" s="549"/>
      <c r="C28" s="516" t="s">
        <v>11</v>
      </c>
      <c r="D28" s="566" t="s">
        <v>1234</v>
      </c>
      <c r="E28" s="526"/>
      <c r="F28" s="548"/>
      <c r="G28" s="526"/>
      <c r="H28" s="526"/>
      <c r="I28" s="526"/>
      <c r="J28" s="526"/>
      <c r="K28" s="526"/>
      <c r="L28" s="526"/>
      <c r="M28" s="526"/>
      <c r="N28" s="528"/>
      <c r="O28" s="528"/>
      <c r="P28" s="528"/>
      <c r="Q28" s="528"/>
      <c r="R28" s="528"/>
      <c r="S28" s="528"/>
      <c r="T28" s="528"/>
      <c r="U28" s="528"/>
      <c r="V28" s="528"/>
      <c r="W28" s="528"/>
      <c r="X28" s="528"/>
      <c r="Y28" s="528"/>
      <c r="AA28" s="551"/>
      <c r="AB28" s="551"/>
      <c r="AC28" s="551"/>
      <c r="AD28" s="551"/>
      <c r="AE28" s="551"/>
      <c r="AF28" s="551"/>
      <c r="AG28" s="551"/>
      <c r="AH28" s="552"/>
    </row>
    <row r="29" spans="1:34" s="550" customFormat="1">
      <c r="A29" s="523"/>
      <c r="B29" s="549"/>
      <c r="C29" s="516" t="s">
        <v>13</v>
      </c>
      <c r="D29" s="566" t="s">
        <v>1235</v>
      </c>
      <c r="E29" s="526"/>
      <c r="F29" s="548"/>
      <c r="G29" s="526"/>
      <c r="H29" s="526"/>
      <c r="I29" s="526"/>
      <c r="J29" s="526"/>
      <c r="K29" s="526"/>
      <c r="L29" s="526"/>
      <c r="M29" s="526"/>
      <c r="N29" s="528"/>
      <c r="O29" s="528"/>
      <c r="P29" s="528"/>
      <c r="Q29" s="528"/>
      <c r="R29" s="528"/>
      <c r="S29" s="528"/>
      <c r="T29" s="528"/>
      <c r="U29" s="528"/>
      <c r="V29" s="528"/>
      <c r="W29" s="528"/>
      <c r="X29" s="528"/>
      <c r="Y29" s="528"/>
      <c r="AA29" s="551"/>
      <c r="AB29" s="551"/>
      <c r="AC29" s="551"/>
      <c r="AD29" s="551"/>
      <c r="AE29" s="551"/>
      <c r="AF29" s="551"/>
      <c r="AG29" s="551"/>
      <c r="AH29" s="552"/>
    </row>
    <row r="30" spans="1:34" s="550" customFormat="1">
      <c r="A30" s="523"/>
      <c r="B30" s="549"/>
      <c r="C30" s="516" t="s">
        <v>15</v>
      </c>
      <c r="D30" s="566" t="s">
        <v>1236</v>
      </c>
      <c r="E30" s="526"/>
      <c r="F30" s="548"/>
      <c r="G30" s="526"/>
      <c r="H30" s="526"/>
      <c r="I30" s="526"/>
      <c r="J30" s="526"/>
      <c r="K30" s="526"/>
      <c r="L30" s="526"/>
      <c r="M30" s="526"/>
      <c r="N30" s="528"/>
      <c r="O30" s="528"/>
      <c r="P30" s="528"/>
      <c r="Q30" s="528"/>
      <c r="R30" s="528"/>
      <c r="S30" s="528"/>
      <c r="T30" s="528"/>
      <c r="U30" s="528"/>
      <c r="V30" s="528"/>
      <c r="W30" s="528"/>
      <c r="X30" s="528"/>
      <c r="Y30" s="528"/>
      <c r="AA30" s="551"/>
      <c r="AB30" s="551"/>
      <c r="AC30" s="551"/>
      <c r="AD30" s="551"/>
      <c r="AE30" s="551"/>
      <c r="AF30" s="551"/>
      <c r="AG30" s="551"/>
      <c r="AH30" s="552"/>
    </row>
    <row r="31" spans="1:34" s="550" customFormat="1">
      <c r="A31" s="523"/>
      <c r="B31" s="549"/>
      <c r="C31" s="516" t="s">
        <v>17</v>
      </c>
      <c r="D31" s="566" t="s">
        <v>1237</v>
      </c>
      <c r="E31" s="526"/>
      <c r="F31" s="548"/>
      <c r="G31" s="526"/>
      <c r="H31" s="526"/>
      <c r="I31" s="526"/>
      <c r="J31" s="526"/>
      <c r="K31" s="526"/>
      <c r="L31" s="526"/>
      <c r="M31" s="526"/>
      <c r="N31" s="528"/>
      <c r="O31" s="528"/>
      <c r="P31" s="528"/>
      <c r="Q31" s="528"/>
      <c r="R31" s="528"/>
      <c r="S31" s="528"/>
      <c r="T31" s="528"/>
      <c r="U31" s="528"/>
      <c r="V31" s="528"/>
      <c r="W31" s="528"/>
      <c r="X31" s="528"/>
      <c r="Y31" s="528"/>
      <c r="AA31" s="551"/>
      <c r="AB31" s="551"/>
      <c r="AC31" s="551"/>
      <c r="AD31" s="551"/>
      <c r="AE31" s="551"/>
      <c r="AF31" s="551"/>
      <c r="AG31" s="551"/>
      <c r="AH31" s="552"/>
    </row>
    <row r="32" spans="1:34" s="550" customFormat="1" ht="63">
      <c r="A32" s="523"/>
      <c r="B32" s="549"/>
      <c r="C32" s="516" t="s">
        <v>1275</v>
      </c>
      <c r="D32" s="566" t="s">
        <v>1238</v>
      </c>
      <c r="E32" s="526"/>
      <c r="F32" s="548"/>
      <c r="G32" s="526"/>
      <c r="H32" s="526"/>
      <c r="I32" s="526"/>
      <c r="J32" s="526"/>
      <c r="K32" s="526"/>
      <c r="L32" s="526"/>
      <c r="M32" s="526"/>
      <c r="N32" s="528"/>
      <c r="O32" s="528"/>
      <c r="P32" s="528"/>
      <c r="Q32" s="528"/>
      <c r="R32" s="528"/>
      <c r="S32" s="528"/>
      <c r="T32" s="528"/>
      <c r="U32" s="528"/>
      <c r="V32" s="528"/>
      <c r="W32" s="528"/>
      <c r="X32" s="528"/>
      <c r="Y32" s="528"/>
      <c r="AA32" s="551"/>
      <c r="AB32" s="551"/>
      <c r="AC32" s="551"/>
      <c r="AD32" s="551"/>
      <c r="AE32" s="551"/>
      <c r="AF32" s="551"/>
      <c r="AG32" s="551"/>
      <c r="AH32" s="552"/>
    </row>
    <row r="33" spans="1:34" s="550" customFormat="1">
      <c r="A33" s="523"/>
      <c r="B33" s="549"/>
      <c r="C33" s="516" t="s">
        <v>1276</v>
      </c>
      <c r="D33" s="566" t="s">
        <v>1239</v>
      </c>
      <c r="E33" s="526" t="s">
        <v>551</v>
      </c>
      <c r="F33" s="548">
        <v>1</v>
      </c>
      <c r="G33" s="526">
        <v>995461</v>
      </c>
      <c r="H33" s="532" t="s">
        <v>138</v>
      </c>
      <c r="I33" s="527">
        <v>18</v>
      </c>
      <c r="J33" s="532" t="s">
        <v>138</v>
      </c>
      <c r="K33" s="533"/>
      <c r="L33" s="534">
        <f t="shared" si="0"/>
        <v>1.8000000000000002E-3</v>
      </c>
      <c r="M33" s="535" t="str">
        <f t="shared" si="1"/>
        <v>0.01</v>
      </c>
      <c r="N33" s="528"/>
      <c r="O33" s="528"/>
      <c r="P33" s="528"/>
      <c r="Q33" s="528"/>
      <c r="R33" s="528"/>
      <c r="S33" s="528"/>
      <c r="T33" s="528"/>
      <c r="U33" s="528"/>
      <c r="V33" s="528"/>
      <c r="W33" s="528"/>
      <c r="X33" s="528"/>
      <c r="Y33" s="528"/>
      <c r="AA33" s="551"/>
      <c r="AB33" s="551"/>
      <c r="AC33" s="551"/>
      <c r="AD33" s="551"/>
      <c r="AE33" s="551"/>
      <c r="AF33" s="551"/>
      <c r="AG33" s="551"/>
      <c r="AH33" s="552"/>
    </row>
    <row r="34" spans="1:34" s="550" customFormat="1" ht="63">
      <c r="A34" s="523">
        <v>2</v>
      </c>
      <c r="B34" s="549"/>
      <c r="C34" s="516" t="s">
        <v>1277</v>
      </c>
      <c r="D34" s="566" t="s">
        <v>1240</v>
      </c>
      <c r="E34" s="526"/>
      <c r="F34" s="548"/>
      <c r="G34" s="526"/>
      <c r="H34" s="526"/>
      <c r="I34" s="526"/>
      <c r="J34" s="526"/>
      <c r="K34" s="526"/>
      <c r="L34" s="526"/>
      <c r="M34" s="526"/>
      <c r="N34" s="528"/>
      <c r="O34" s="528"/>
      <c r="P34" s="528"/>
      <c r="Q34" s="528"/>
      <c r="R34" s="528"/>
      <c r="S34" s="528"/>
      <c r="T34" s="528"/>
      <c r="U34" s="528"/>
      <c r="V34" s="528"/>
      <c r="W34" s="528"/>
      <c r="X34" s="528"/>
      <c r="Y34" s="528"/>
      <c r="AA34" s="551"/>
      <c r="AB34" s="551"/>
      <c r="AC34" s="551"/>
      <c r="AD34" s="551"/>
      <c r="AE34" s="551"/>
      <c r="AF34" s="551"/>
      <c r="AG34" s="551"/>
      <c r="AH34" s="552"/>
    </row>
    <row r="35" spans="1:34" s="550" customFormat="1">
      <c r="A35" s="523">
        <v>2.1</v>
      </c>
      <c r="B35" s="549"/>
      <c r="C35" s="516" t="s">
        <v>559</v>
      </c>
      <c r="D35" s="566" t="s">
        <v>547</v>
      </c>
      <c r="E35" s="526" t="s">
        <v>509</v>
      </c>
      <c r="F35" s="548">
        <v>2</v>
      </c>
      <c r="G35" s="526">
        <v>995461</v>
      </c>
      <c r="H35" s="532" t="s">
        <v>138</v>
      </c>
      <c r="I35" s="527">
        <v>18</v>
      </c>
      <c r="J35" s="532" t="s">
        <v>138</v>
      </c>
      <c r="K35" s="533"/>
      <c r="L35" s="534">
        <f t="shared" si="0"/>
        <v>1.8000000000000002E-3</v>
      </c>
      <c r="M35" s="535" t="str">
        <f t="shared" si="1"/>
        <v>0.01</v>
      </c>
      <c r="N35" s="528"/>
      <c r="O35" s="528"/>
      <c r="P35" s="528"/>
      <c r="Q35" s="528"/>
      <c r="R35" s="528"/>
      <c r="S35" s="528"/>
      <c r="T35" s="528"/>
      <c r="U35" s="528"/>
      <c r="V35" s="528"/>
      <c r="W35" s="528"/>
      <c r="X35" s="528"/>
      <c r="Y35" s="528"/>
      <c r="AA35" s="551"/>
      <c r="AB35" s="551"/>
      <c r="AC35" s="551"/>
      <c r="AD35" s="551"/>
      <c r="AE35" s="551"/>
      <c r="AF35" s="551"/>
      <c r="AG35" s="551"/>
      <c r="AH35" s="552"/>
    </row>
    <row r="36" spans="1:34" s="550" customFormat="1" ht="63">
      <c r="A36" s="523">
        <v>3</v>
      </c>
      <c r="B36" s="549"/>
      <c r="C36" s="516" t="s">
        <v>1278</v>
      </c>
      <c r="D36" s="566" t="s">
        <v>1241</v>
      </c>
      <c r="E36" s="526"/>
      <c r="F36" s="548"/>
      <c r="G36" s="526"/>
      <c r="H36" s="526"/>
      <c r="I36" s="526"/>
      <c r="J36" s="526"/>
      <c r="K36" s="526"/>
      <c r="L36" s="526"/>
      <c r="M36" s="526"/>
      <c r="N36" s="528"/>
      <c r="O36" s="528"/>
      <c r="P36" s="528"/>
      <c r="Q36" s="528"/>
      <c r="R36" s="528"/>
      <c r="S36" s="528"/>
      <c r="T36" s="528"/>
      <c r="U36" s="528"/>
      <c r="V36" s="528"/>
      <c r="W36" s="528"/>
      <c r="X36" s="528"/>
      <c r="Y36" s="528"/>
      <c r="AA36" s="551"/>
      <c r="AB36" s="551"/>
      <c r="AC36" s="551"/>
      <c r="AD36" s="551"/>
      <c r="AE36" s="551"/>
      <c r="AF36" s="551"/>
      <c r="AG36" s="551"/>
      <c r="AH36" s="552"/>
    </row>
    <row r="37" spans="1:34" s="550" customFormat="1">
      <c r="A37" s="523"/>
      <c r="B37" s="549"/>
      <c r="C37" s="516" t="s">
        <v>1279</v>
      </c>
      <c r="D37" s="566" t="s">
        <v>1242</v>
      </c>
      <c r="E37" s="526" t="s">
        <v>1223</v>
      </c>
      <c r="F37" s="548">
        <v>20</v>
      </c>
      <c r="G37" s="526">
        <v>995461</v>
      </c>
      <c r="H37" s="532" t="s">
        <v>138</v>
      </c>
      <c r="I37" s="527">
        <v>18</v>
      </c>
      <c r="J37" s="532" t="s">
        <v>138</v>
      </c>
      <c r="K37" s="533"/>
      <c r="L37" s="534">
        <f t="shared" si="0"/>
        <v>1.8000000000000002E-3</v>
      </c>
      <c r="M37" s="535" t="str">
        <f t="shared" si="1"/>
        <v>0.01</v>
      </c>
      <c r="N37" s="528"/>
      <c r="O37" s="528"/>
      <c r="P37" s="528"/>
      <c r="Q37" s="528"/>
      <c r="R37" s="528"/>
      <c r="S37" s="528"/>
      <c r="T37" s="528"/>
      <c r="U37" s="528"/>
      <c r="V37" s="528"/>
      <c r="W37" s="528"/>
      <c r="X37" s="528"/>
      <c r="Y37" s="528"/>
      <c r="AA37" s="551"/>
      <c r="AB37" s="551"/>
      <c r="AC37" s="551"/>
      <c r="AD37" s="551"/>
      <c r="AE37" s="551"/>
      <c r="AF37" s="551"/>
      <c r="AG37" s="551"/>
      <c r="AH37" s="552"/>
    </row>
    <row r="38" spans="1:34" s="550" customFormat="1" ht="63">
      <c r="A38" s="523">
        <v>4</v>
      </c>
      <c r="B38" s="549"/>
      <c r="C38" s="516" t="s">
        <v>1280</v>
      </c>
      <c r="D38" s="566" t="s">
        <v>1243</v>
      </c>
      <c r="E38" s="526" t="s">
        <v>551</v>
      </c>
      <c r="F38" s="548">
        <v>2</v>
      </c>
      <c r="G38" s="526">
        <v>995461</v>
      </c>
      <c r="H38" s="532" t="s">
        <v>138</v>
      </c>
      <c r="I38" s="527">
        <v>18</v>
      </c>
      <c r="J38" s="532" t="s">
        <v>138</v>
      </c>
      <c r="K38" s="533"/>
      <c r="L38" s="534">
        <f t="shared" si="0"/>
        <v>1.8000000000000002E-3</v>
      </c>
      <c r="M38" s="535" t="str">
        <f t="shared" si="1"/>
        <v>0.01</v>
      </c>
      <c r="N38" s="528"/>
      <c r="O38" s="528"/>
      <c r="P38" s="528"/>
      <c r="Q38" s="528"/>
      <c r="R38" s="528"/>
      <c r="S38" s="528"/>
      <c r="T38" s="528"/>
      <c r="U38" s="528"/>
      <c r="V38" s="528"/>
      <c r="W38" s="528"/>
      <c r="X38" s="528"/>
      <c r="Y38" s="528"/>
      <c r="AA38" s="551"/>
      <c r="AB38" s="551"/>
      <c r="AC38" s="551"/>
      <c r="AD38" s="551"/>
      <c r="AE38" s="551"/>
      <c r="AF38" s="551"/>
      <c r="AG38" s="551"/>
      <c r="AH38" s="552"/>
    </row>
    <row r="39" spans="1:34" s="550" customFormat="1" ht="42">
      <c r="A39" s="523">
        <v>5</v>
      </c>
      <c r="B39" s="549"/>
      <c r="C39" s="516" t="s">
        <v>1281</v>
      </c>
      <c r="D39" s="566" t="s">
        <v>1244</v>
      </c>
      <c r="E39" s="526" t="s">
        <v>1223</v>
      </c>
      <c r="F39" s="548">
        <v>20</v>
      </c>
      <c r="G39" s="526">
        <v>995461</v>
      </c>
      <c r="H39" s="532" t="s">
        <v>138</v>
      </c>
      <c r="I39" s="527">
        <v>18</v>
      </c>
      <c r="J39" s="532" t="s">
        <v>138</v>
      </c>
      <c r="K39" s="533"/>
      <c r="L39" s="534">
        <f t="shared" si="0"/>
        <v>1.8000000000000002E-3</v>
      </c>
      <c r="M39" s="535" t="str">
        <f t="shared" si="1"/>
        <v>0.01</v>
      </c>
      <c r="N39" s="528"/>
      <c r="O39" s="528"/>
      <c r="P39" s="528"/>
      <c r="Q39" s="528"/>
      <c r="R39" s="528"/>
      <c r="S39" s="528"/>
      <c r="T39" s="528"/>
      <c r="U39" s="528"/>
      <c r="V39" s="528"/>
      <c r="W39" s="528"/>
      <c r="X39" s="528"/>
      <c r="Y39" s="528"/>
      <c r="AA39" s="551"/>
      <c r="AB39" s="551"/>
      <c r="AC39" s="551"/>
      <c r="AD39" s="551"/>
      <c r="AE39" s="551"/>
      <c r="AF39" s="551"/>
      <c r="AG39" s="551"/>
      <c r="AH39" s="552"/>
    </row>
    <row r="40" spans="1:34" s="550" customFormat="1" ht="42">
      <c r="A40" s="523">
        <v>6</v>
      </c>
      <c r="B40" s="549"/>
      <c r="C40" s="516" t="s">
        <v>1282</v>
      </c>
      <c r="D40" s="566" t="s">
        <v>1245</v>
      </c>
      <c r="E40" s="526" t="s">
        <v>1223</v>
      </c>
      <c r="F40" s="548">
        <v>30</v>
      </c>
      <c r="G40" s="526">
        <v>995461</v>
      </c>
      <c r="H40" s="532" t="s">
        <v>138</v>
      </c>
      <c r="I40" s="527">
        <v>18</v>
      </c>
      <c r="J40" s="532" t="s">
        <v>138</v>
      </c>
      <c r="K40" s="533"/>
      <c r="L40" s="534">
        <f t="shared" si="0"/>
        <v>1.8000000000000002E-3</v>
      </c>
      <c r="M40" s="535" t="str">
        <f t="shared" si="1"/>
        <v>0.01</v>
      </c>
      <c r="N40" s="528"/>
      <c r="O40" s="528"/>
      <c r="P40" s="528"/>
      <c r="Q40" s="528"/>
      <c r="R40" s="528"/>
      <c r="S40" s="528"/>
      <c r="T40" s="528"/>
      <c r="U40" s="528"/>
      <c r="V40" s="528"/>
      <c r="W40" s="528"/>
      <c r="X40" s="528"/>
      <c r="Y40" s="528"/>
      <c r="AA40" s="551"/>
      <c r="AB40" s="551"/>
      <c r="AC40" s="551"/>
      <c r="AD40" s="551"/>
      <c r="AE40" s="551"/>
      <c r="AF40" s="551"/>
      <c r="AG40" s="551"/>
      <c r="AH40" s="552"/>
    </row>
    <row r="41" spans="1:34" s="550" customFormat="1" ht="84">
      <c r="A41" s="523">
        <v>7</v>
      </c>
      <c r="B41" s="549"/>
      <c r="C41" s="516" t="s">
        <v>560</v>
      </c>
      <c r="D41" s="566" t="s">
        <v>1246</v>
      </c>
      <c r="E41" s="526"/>
      <c r="F41" s="548"/>
      <c r="G41" s="526"/>
      <c r="H41" s="526"/>
      <c r="I41" s="526"/>
      <c r="J41" s="526"/>
      <c r="K41" s="526"/>
      <c r="L41" s="526"/>
      <c r="M41" s="526"/>
      <c r="N41" s="528"/>
      <c r="O41" s="528"/>
      <c r="P41" s="528"/>
      <c r="Q41" s="528"/>
      <c r="R41" s="528"/>
      <c r="S41" s="528"/>
      <c r="T41" s="528"/>
      <c r="U41" s="528"/>
      <c r="V41" s="528"/>
      <c r="W41" s="528"/>
      <c r="X41" s="528"/>
      <c r="Y41" s="528"/>
      <c r="AA41" s="551"/>
      <c r="AB41" s="551"/>
      <c r="AC41" s="551"/>
      <c r="AD41" s="551"/>
      <c r="AE41" s="551"/>
      <c r="AF41" s="551"/>
      <c r="AG41" s="551"/>
      <c r="AH41" s="552"/>
    </row>
    <row r="42" spans="1:34" s="550" customFormat="1">
      <c r="A42" s="523">
        <v>7.1</v>
      </c>
      <c r="B42" s="549"/>
      <c r="C42" s="516" t="s">
        <v>1283</v>
      </c>
      <c r="D42" s="566" t="s">
        <v>1247</v>
      </c>
      <c r="E42" s="526" t="s">
        <v>1223</v>
      </c>
      <c r="F42" s="548">
        <v>20</v>
      </c>
      <c r="G42" s="526">
        <v>995461</v>
      </c>
      <c r="H42" s="532" t="s">
        <v>138</v>
      </c>
      <c r="I42" s="527">
        <v>18</v>
      </c>
      <c r="J42" s="532" t="s">
        <v>138</v>
      </c>
      <c r="K42" s="533"/>
      <c r="L42" s="534">
        <f t="shared" si="0"/>
        <v>1.8000000000000002E-3</v>
      </c>
      <c r="M42" s="535" t="str">
        <f t="shared" si="1"/>
        <v>0.01</v>
      </c>
      <c r="N42" s="528"/>
      <c r="O42" s="528"/>
      <c r="P42" s="528"/>
      <c r="Q42" s="528"/>
      <c r="R42" s="528"/>
      <c r="S42" s="528"/>
      <c r="T42" s="528"/>
      <c r="U42" s="528"/>
      <c r="V42" s="528"/>
      <c r="W42" s="528"/>
      <c r="X42" s="528"/>
      <c r="Y42" s="528"/>
      <c r="AA42" s="551"/>
      <c r="AB42" s="551"/>
      <c r="AC42" s="551"/>
      <c r="AD42" s="551"/>
      <c r="AE42" s="551"/>
      <c r="AF42" s="551"/>
      <c r="AG42" s="551"/>
      <c r="AH42" s="552"/>
    </row>
    <row r="43" spans="1:34" s="550" customFormat="1" ht="42">
      <c r="A43" s="523">
        <v>8</v>
      </c>
      <c r="B43" s="549"/>
      <c r="C43" s="516" t="s">
        <v>1284</v>
      </c>
      <c r="D43" s="566" t="s">
        <v>1051</v>
      </c>
      <c r="E43" s="526" t="s">
        <v>1223</v>
      </c>
      <c r="F43" s="548">
        <v>2</v>
      </c>
      <c r="G43" s="526">
        <v>995461</v>
      </c>
      <c r="H43" s="532" t="s">
        <v>138</v>
      </c>
      <c r="I43" s="527">
        <v>18</v>
      </c>
      <c r="J43" s="532" t="s">
        <v>138</v>
      </c>
      <c r="K43" s="533"/>
      <c r="L43" s="534">
        <f t="shared" si="0"/>
        <v>1.8000000000000002E-3</v>
      </c>
      <c r="M43" s="535" t="str">
        <f t="shared" si="1"/>
        <v>0.01</v>
      </c>
      <c r="N43" s="528"/>
      <c r="O43" s="528"/>
      <c r="P43" s="528"/>
      <c r="Q43" s="528"/>
      <c r="R43" s="528"/>
      <c r="S43" s="528"/>
      <c r="T43" s="528"/>
      <c r="U43" s="528"/>
      <c r="V43" s="528"/>
      <c r="W43" s="528"/>
      <c r="X43" s="528"/>
      <c r="Y43" s="528"/>
      <c r="AA43" s="551"/>
      <c r="AB43" s="551"/>
      <c r="AC43" s="551"/>
      <c r="AD43" s="551"/>
      <c r="AE43" s="551"/>
      <c r="AF43" s="551"/>
      <c r="AG43" s="551"/>
      <c r="AH43" s="552"/>
    </row>
    <row r="44" spans="1:34" s="550" customFormat="1">
      <c r="A44" s="523"/>
      <c r="B44" s="549"/>
      <c r="C44" s="516"/>
      <c r="D44" s="566"/>
      <c r="E44" s="526"/>
      <c r="F44" s="548"/>
      <c r="G44" s="526"/>
      <c r="H44" s="526"/>
      <c r="I44" s="526"/>
      <c r="J44" s="526"/>
      <c r="K44" s="526"/>
      <c r="L44" s="526"/>
      <c r="M44" s="526"/>
      <c r="N44" s="528"/>
      <c r="O44" s="528"/>
      <c r="P44" s="528"/>
      <c r="Q44" s="528"/>
      <c r="R44" s="528"/>
      <c r="S44" s="528"/>
      <c r="T44" s="528"/>
      <c r="U44" s="528"/>
      <c r="V44" s="528"/>
      <c r="W44" s="528"/>
      <c r="X44" s="528"/>
      <c r="Y44" s="528"/>
      <c r="AA44" s="551"/>
      <c r="AB44" s="551"/>
      <c r="AC44" s="551"/>
      <c r="AD44" s="551"/>
      <c r="AE44" s="551"/>
      <c r="AF44" s="551"/>
      <c r="AG44" s="551"/>
      <c r="AH44" s="552"/>
    </row>
    <row r="45" spans="1:34" s="550" customFormat="1">
      <c r="A45" s="523"/>
      <c r="B45" s="549"/>
      <c r="C45" s="516"/>
      <c r="D45" s="592" t="s">
        <v>1269</v>
      </c>
      <c r="E45" s="526"/>
      <c r="F45" s="548"/>
      <c r="G45" s="526"/>
      <c r="H45" s="526"/>
      <c r="I45" s="526"/>
      <c r="J45" s="526"/>
      <c r="K45" s="526"/>
      <c r="L45" s="526"/>
      <c r="M45" s="526"/>
      <c r="N45" s="528"/>
      <c r="O45" s="528"/>
      <c r="P45" s="528"/>
      <c r="Q45" s="528"/>
      <c r="R45" s="528"/>
      <c r="S45" s="528"/>
      <c r="T45" s="528"/>
      <c r="U45" s="528"/>
      <c r="V45" s="528"/>
      <c r="W45" s="528"/>
      <c r="X45" s="528"/>
      <c r="Y45" s="528"/>
      <c r="AA45" s="551"/>
      <c r="AB45" s="551"/>
      <c r="AC45" s="551"/>
      <c r="AD45" s="551"/>
      <c r="AE45" s="551"/>
      <c r="AF45" s="551"/>
      <c r="AG45" s="551"/>
      <c r="AH45" s="552"/>
    </row>
    <row r="46" spans="1:34" s="550" customFormat="1" ht="105">
      <c r="A46" s="523">
        <v>9</v>
      </c>
      <c r="B46" s="549"/>
      <c r="C46" s="516" t="s">
        <v>1285</v>
      </c>
      <c r="D46" s="566" t="s">
        <v>1248</v>
      </c>
      <c r="E46" s="526"/>
      <c r="F46" s="548"/>
      <c r="G46" s="526"/>
      <c r="H46" s="526"/>
      <c r="I46" s="526"/>
      <c r="J46" s="526"/>
      <c r="K46" s="526"/>
      <c r="L46" s="526"/>
      <c r="M46" s="526"/>
      <c r="N46" s="528"/>
      <c r="O46" s="528"/>
      <c r="P46" s="528"/>
      <c r="Q46" s="528"/>
      <c r="R46" s="528"/>
      <c r="S46" s="528"/>
      <c r="T46" s="528"/>
      <c r="U46" s="528"/>
      <c r="V46" s="528"/>
      <c r="W46" s="528"/>
      <c r="X46" s="528"/>
      <c r="Y46" s="528"/>
      <c r="AA46" s="551"/>
      <c r="AB46" s="551"/>
      <c r="AC46" s="551"/>
      <c r="AD46" s="551"/>
      <c r="AE46" s="551"/>
      <c r="AF46" s="551"/>
      <c r="AG46" s="551"/>
      <c r="AH46" s="552"/>
    </row>
    <row r="47" spans="1:34" s="550" customFormat="1">
      <c r="A47" s="523">
        <v>9.2999999999999989</v>
      </c>
      <c r="B47" s="549"/>
      <c r="C47" s="516" t="s">
        <v>1286</v>
      </c>
      <c r="D47" s="566" t="s">
        <v>1249</v>
      </c>
      <c r="E47" s="526" t="s">
        <v>1223</v>
      </c>
      <c r="F47" s="548">
        <v>70</v>
      </c>
      <c r="G47" s="526">
        <v>995461</v>
      </c>
      <c r="H47" s="532" t="s">
        <v>138</v>
      </c>
      <c r="I47" s="527">
        <v>18</v>
      </c>
      <c r="J47" s="532" t="s">
        <v>138</v>
      </c>
      <c r="K47" s="533"/>
      <c r="L47" s="534">
        <f t="shared" si="0"/>
        <v>1.8000000000000002E-3</v>
      </c>
      <c r="M47" s="535" t="str">
        <f t="shared" si="1"/>
        <v>0.01</v>
      </c>
      <c r="N47" s="528"/>
      <c r="O47" s="528"/>
      <c r="P47" s="528"/>
      <c r="Q47" s="528"/>
      <c r="R47" s="528"/>
      <c r="S47" s="528"/>
      <c r="T47" s="528"/>
      <c r="U47" s="528"/>
      <c r="V47" s="528"/>
      <c r="W47" s="528"/>
      <c r="X47" s="528"/>
      <c r="Y47" s="528"/>
      <c r="AA47" s="551"/>
      <c r="AB47" s="551"/>
      <c r="AC47" s="551"/>
      <c r="AD47" s="551"/>
      <c r="AE47" s="551"/>
      <c r="AF47" s="551"/>
      <c r="AG47" s="551"/>
      <c r="AH47" s="552"/>
    </row>
    <row r="48" spans="1:34" s="550" customFormat="1" ht="105">
      <c r="A48" s="523">
        <v>10</v>
      </c>
      <c r="B48" s="549"/>
      <c r="C48" s="516" t="s">
        <v>1287</v>
      </c>
      <c r="D48" s="566" t="s">
        <v>1250</v>
      </c>
      <c r="E48" s="526"/>
      <c r="F48" s="548"/>
      <c r="G48" s="526"/>
      <c r="H48" s="526"/>
      <c r="I48" s="526"/>
      <c r="J48" s="526"/>
      <c r="K48" s="526"/>
      <c r="L48" s="526"/>
      <c r="M48" s="526"/>
      <c r="N48" s="528"/>
      <c r="O48" s="528"/>
      <c r="P48" s="528"/>
      <c r="Q48" s="528"/>
      <c r="R48" s="528"/>
      <c r="S48" s="528"/>
      <c r="T48" s="528"/>
      <c r="U48" s="528"/>
      <c r="V48" s="528"/>
      <c r="W48" s="528"/>
      <c r="X48" s="528"/>
      <c r="Y48" s="528"/>
      <c r="AA48" s="551"/>
      <c r="AB48" s="551"/>
      <c r="AC48" s="551"/>
      <c r="AD48" s="551"/>
      <c r="AE48" s="551"/>
      <c r="AF48" s="551"/>
      <c r="AG48" s="551"/>
      <c r="AH48" s="552"/>
    </row>
    <row r="49" spans="1:34" s="550" customFormat="1">
      <c r="A49" s="523">
        <v>10.199999999999999</v>
      </c>
      <c r="B49" s="549"/>
      <c r="C49" s="516" t="s">
        <v>589</v>
      </c>
      <c r="D49" s="566" t="s">
        <v>550</v>
      </c>
      <c r="E49" s="526" t="s">
        <v>1223</v>
      </c>
      <c r="F49" s="548">
        <v>100</v>
      </c>
      <c r="G49" s="526">
        <v>995461</v>
      </c>
      <c r="H49" s="532" t="s">
        <v>138</v>
      </c>
      <c r="I49" s="527">
        <v>18</v>
      </c>
      <c r="J49" s="532" t="s">
        <v>138</v>
      </c>
      <c r="K49" s="533"/>
      <c r="L49" s="534">
        <f t="shared" si="0"/>
        <v>1.8000000000000002E-3</v>
      </c>
      <c r="M49" s="535" t="str">
        <f t="shared" si="1"/>
        <v>0.01</v>
      </c>
      <c r="N49" s="528"/>
      <c r="O49" s="528"/>
      <c r="P49" s="528"/>
      <c r="Q49" s="528"/>
      <c r="R49" s="528"/>
      <c r="S49" s="528"/>
      <c r="T49" s="528"/>
      <c r="U49" s="528"/>
      <c r="V49" s="528"/>
      <c r="W49" s="528"/>
      <c r="X49" s="528"/>
      <c r="Y49" s="528"/>
      <c r="AA49" s="551"/>
      <c r="AB49" s="551"/>
      <c r="AC49" s="551"/>
      <c r="AD49" s="551"/>
      <c r="AE49" s="551"/>
      <c r="AF49" s="551"/>
      <c r="AG49" s="551"/>
      <c r="AH49" s="552"/>
    </row>
    <row r="50" spans="1:34" s="550" customFormat="1" ht="63">
      <c r="A50" s="523">
        <v>13</v>
      </c>
      <c r="B50" s="549"/>
      <c r="C50" s="516" t="s">
        <v>1288</v>
      </c>
      <c r="D50" s="566" t="s">
        <v>582</v>
      </c>
      <c r="E50" s="526"/>
      <c r="F50" s="548"/>
      <c r="G50" s="526"/>
      <c r="H50" s="526"/>
      <c r="I50" s="526"/>
      <c r="J50" s="526"/>
      <c r="K50" s="526"/>
      <c r="L50" s="526"/>
      <c r="M50" s="526"/>
      <c r="N50" s="528"/>
      <c r="O50" s="528"/>
      <c r="P50" s="528"/>
      <c r="Q50" s="528"/>
      <c r="R50" s="528"/>
      <c r="S50" s="528"/>
      <c r="T50" s="528"/>
      <c r="U50" s="528"/>
      <c r="V50" s="528"/>
      <c r="W50" s="528"/>
      <c r="X50" s="528"/>
      <c r="Y50" s="528"/>
      <c r="AA50" s="551"/>
      <c r="AB50" s="551"/>
      <c r="AC50" s="551"/>
      <c r="AD50" s="551"/>
      <c r="AE50" s="551"/>
      <c r="AF50" s="551"/>
      <c r="AG50" s="551"/>
      <c r="AH50" s="552"/>
    </row>
    <row r="51" spans="1:34" s="550" customFormat="1">
      <c r="A51" s="523">
        <v>13.4</v>
      </c>
      <c r="B51" s="549"/>
      <c r="C51" s="516" t="s">
        <v>590</v>
      </c>
      <c r="D51" s="566" t="s">
        <v>550</v>
      </c>
      <c r="E51" s="526" t="s">
        <v>551</v>
      </c>
      <c r="F51" s="548">
        <v>4</v>
      </c>
      <c r="G51" s="526">
        <v>995461</v>
      </c>
      <c r="H51" s="532" t="s">
        <v>138</v>
      </c>
      <c r="I51" s="527">
        <v>18</v>
      </c>
      <c r="J51" s="532" t="s">
        <v>138</v>
      </c>
      <c r="K51" s="533"/>
      <c r="L51" s="534">
        <f t="shared" si="0"/>
        <v>1.8000000000000002E-3</v>
      </c>
      <c r="M51" s="535" t="str">
        <f t="shared" si="1"/>
        <v>0.01</v>
      </c>
      <c r="N51" s="528"/>
      <c r="O51" s="528"/>
      <c r="P51" s="528"/>
      <c r="Q51" s="528"/>
      <c r="R51" s="528"/>
      <c r="S51" s="528"/>
      <c r="T51" s="528"/>
      <c r="U51" s="528"/>
      <c r="V51" s="528"/>
      <c r="W51" s="528"/>
      <c r="X51" s="528"/>
      <c r="Y51" s="528"/>
      <c r="AA51" s="551"/>
      <c r="AB51" s="551"/>
      <c r="AC51" s="551"/>
      <c r="AD51" s="551"/>
      <c r="AE51" s="551"/>
      <c r="AF51" s="551"/>
      <c r="AG51" s="551"/>
      <c r="AH51" s="552"/>
    </row>
    <row r="52" spans="1:34" s="550" customFormat="1" ht="42">
      <c r="A52" s="523">
        <v>14</v>
      </c>
      <c r="B52" s="549"/>
      <c r="C52" s="516" t="s">
        <v>1289</v>
      </c>
      <c r="D52" s="566" t="s">
        <v>1251</v>
      </c>
      <c r="E52" s="526"/>
      <c r="F52" s="548"/>
      <c r="G52" s="526"/>
      <c r="H52" s="526"/>
      <c r="I52" s="526"/>
      <c r="J52" s="526"/>
      <c r="K52" s="526"/>
      <c r="L52" s="526"/>
      <c r="M52" s="526"/>
      <c r="N52" s="528"/>
      <c r="O52" s="528"/>
      <c r="P52" s="528"/>
      <c r="Q52" s="528"/>
      <c r="R52" s="528"/>
      <c r="S52" s="528"/>
      <c r="T52" s="528"/>
      <c r="U52" s="528"/>
      <c r="V52" s="528"/>
      <c r="W52" s="528"/>
      <c r="X52" s="528"/>
      <c r="Y52" s="528"/>
      <c r="AA52" s="551"/>
      <c r="AB52" s="551"/>
      <c r="AC52" s="551"/>
      <c r="AD52" s="551"/>
      <c r="AE52" s="551"/>
      <c r="AF52" s="551"/>
      <c r="AG52" s="551"/>
      <c r="AH52" s="552"/>
    </row>
    <row r="53" spans="1:34" s="550" customFormat="1">
      <c r="A53" s="523">
        <v>14.3</v>
      </c>
      <c r="B53" s="549"/>
      <c r="C53" s="516" t="s">
        <v>1290</v>
      </c>
      <c r="D53" s="566" t="s">
        <v>550</v>
      </c>
      <c r="E53" s="526" t="s">
        <v>551</v>
      </c>
      <c r="F53" s="548">
        <v>2</v>
      </c>
      <c r="G53" s="526">
        <v>995461</v>
      </c>
      <c r="H53" s="532" t="s">
        <v>138</v>
      </c>
      <c r="I53" s="527">
        <v>18</v>
      </c>
      <c r="J53" s="532" t="s">
        <v>138</v>
      </c>
      <c r="K53" s="533"/>
      <c r="L53" s="534">
        <f t="shared" si="0"/>
        <v>1.8000000000000002E-3</v>
      </c>
      <c r="M53" s="535" t="str">
        <f t="shared" si="1"/>
        <v>0.01</v>
      </c>
      <c r="N53" s="528"/>
      <c r="O53" s="528"/>
      <c r="P53" s="528"/>
      <c r="Q53" s="528"/>
      <c r="R53" s="528"/>
      <c r="S53" s="528"/>
      <c r="T53" s="528"/>
      <c r="U53" s="528"/>
      <c r="V53" s="528"/>
      <c r="W53" s="528"/>
      <c r="X53" s="528"/>
      <c r="Y53" s="528"/>
      <c r="AA53" s="551"/>
      <c r="AB53" s="551"/>
      <c r="AC53" s="551"/>
      <c r="AD53" s="551"/>
      <c r="AE53" s="551"/>
      <c r="AF53" s="551"/>
      <c r="AG53" s="551"/>
      <c r="AH53" s="552"/>
    </row>
    <row r="54" spans="1:34" s="550" customFormat="1" ht="42">
      <c r="A54" s="523">
        <v>15</v>
      </c>
      <c r="B54" s="549"/>
      <c r="C54" s="516" t="s">
        <v>1291</v>
      </c>
      <c r="D54" s="566" t="s">
        <v>1252</v>
      </c>
      <c r="E54" s="526"/>
      <c r="F54" s="548"/>
      <c r="G54" s="526"/>
      <c r="H54" s="526"/>
      <c r="I54" s="526"/>
      <c r="J54" s="526"/>
      <c r="K54" s="526"/>
      <c r="L54" s="526"/>
      <c r="M54" s="526"/>
      <c r="N54" s="528"/>
      <c r="O54" s="528"/>
      <c r="P54" s="528"/>
      <c r="Q54" s="528"/>
      <c r="R54" s="528"/>
      <c r="S54" s="528"/>
      <c r="T54" s="528"/>
      <c r="U54" s="528"/>
      <c r="V54" s="528"/>
      <c r="W54" s="528"/>
      <c r="X54" s="528"/>
      <c r="Y54" s="528"/>
      <c r="AA54" s="551"/>
      <c r="AB54" s="551"/>
      <c r="AC54" s="551"/>
      <c r="AD54" s="551"/>
      <c r="AE54" s="551"/>
      <c r="AF54" s="551"/>
      <c r="AG54" s="551"/>
      <c r="AH54" s="552"/>
    </row>
    <row r="55" spans="1:34" s="550" customFormat="1">
      <c r="A55" s="523">
        <v>15.2</v>
      </c>
      <c r="B55" s="549"/>
      <c r="C55" s="516" t="s">
        <v>1292</v>
      </c>
      <c r="D55" s="566" t="s">
        <v>550</v>
      </c>
      <c r="E55" s="526" t="s">
        <v>509</v>
      </c>
      <c r="F55" s="548">
        <v>1</v>
      </c>
      <c r="G55" s="526">
        <v>995461</v>
      </c>
      <c r="H55" s="532" t="s">
        <v>138</v>
      </c>
      <c r="I55" s="527">
        <v>18</v>
      </c>
      <c r="J55" s="532" t="s">
        <v>138</v>
      </c>
      <c r="K55" s="533"/>
      <c r="L55" s="534">
        <f t="shared" si="0"/>
        <v>1.8000000000000002E-3</v>
      </c>
      <c r="M55" s="535" t="str">
        <f t="shared" si="1"/>
        <v>0.01</v>
      </c>
      <c r="N55" s="528"/>
      <c r="O55" s="528"/>
      <c r="P55" s="528"/>
      <c r="Q55" s="528"/>
      <c r="R55" s="528"/>
      <c r="S55" s="528"/>
      <c r="T55" s="528"/>
      <c r="U55" s="528"/>
      <c r="V55" s="528"/>
      <c r="W55" s="528"/>
      <c r="X55" s="528"/>
      <c r="Y55" s="528"/>
      <c r="AA55" s="551"/>
      <c r="AB55" s="551"/>
      <c r="AC55" s="551"/>
      <c r="AD55" s="551"/>
      <c r="AE55" s="551"/>
      <c r="AF55" s="551"/>
      <c r="AG55" s="551"/>
      <c r="AH55" s="552"/>
    </row>
    <row r="56" spans="1:34" s="550" customFormat="1" ht="42">
      <c r="A56" s="523">
        <v>16</v>
      </c>
      <c r="B56" s="549"/>
      <c r="C56" s="516" t="s">
        <v>1293</v>
      </c>
      <c r="D56" s="566" t="s">
        <v>1253</v>
      </c>
      <c r="E56" s="526"/>
      <c r="F56" s="548"/>
      <c r="G56" s="526"/>
      <c r="H56" s="526"/>
      <c r="I56" s="526"/>
      <c r="J56" s="526"/>
      <c r="K56" s="526"/>
      <c r="L56" s="526"/>
      <c r="M56" s="526"/>
      <c r="N56" s="528"/>
      <c r="O56" s="528"/>
      <c r="P56" s="528"/>
      <c r="Q56" s="528"/>
      <c r="R56" s="528"/>
      <c r="S56" s="528"/>
      <c r="T56" s="528"/>
      <c r="U56" s="528"/>
      <c r="V56" s="528"/>
      <c r="W56" s="528"/>
      <c r="X56" s="528"/>
      <c r="Y56" s="528"/>
      <c r="AA56" s="551"/>
      <c r="AB56" s="551"/>
      <c r="AC56" s="551"/>
      <c r="AD56" s="551"/>
      <c r="AE56" s="551"/>
      <c r="AF56" s="551"/>
      <c r="AG56" s="551"/>
      <c r="AH56" s="552"/>
    </row>
    <row r="57" spans="1:34" s="550" customFormat="1">
      <c r="A57" s="523"/>
      <c r="B57" s="549"/>
      <c r="C57" s="516"/>
      <c r="D57" s="566" t="s">
        <v>1254</v>
      </c>
      <c r="E57" s="526"/>
      <c r="F57" s="548"/>
      <c r="G57" s="526"/>
      <c r="H57" s="526"/>
      <c r="I57" s="526"/>
      <c r="J57" s="526"/>
      <c r="K57" s="526"/>
      <c r="L57" s="526"/>
      <c r="M57" s="526"/>
      <c r="N57" s="528"/>
      <c r="O57" s="528"/>
      <c r="P57" s="528"/>
      <c r="Q57" s="528"/>
      <c r="R57" s="528"/>
      <c r="S57" s="528"/>
      <c r="T57" s="528"/>
      <c r="U57" s="528"/>
      <c r="V57" s="528"/>
      <c r="W57" s="528"/>
      <c r="X57" s="528"/>
      <c r="Y57" s="528"/>
      <c r="AA57" s="551"/>
      <c r="AB57" s="551"/>
      <c r="AC57" s="551"/>
      <c r="AD57" s="551"/>
      <c r="AE57" s="551"/>
      <c r="AF57" s="551"/>
      <c r="AG57" s="551"/>
      <c r="AH57" s="552"/>
    </row>
    <row r="58" spans="1:34" s="550" customFormat="1">
      <c r="A58" s="523"/>
      <c r="B58" s="549"/>
      <c r="C58" s="516"/>
      <c r="D58" s="566" t="s">
        <v>583</v>
      </c>
      <c r="E58" s="526"/>
      <c r="F58" s="548"/>
      <c r="G58" s="526"/>
      <c r="H58" s="526"/>
      <c r="I58" s="526"/>
      <c r="J58" s="526"/>
      <c r="K58" s="526"/>
      <c r="L58" s="526"/>
      <c r="M58" s="526"/>
      <c r="N58" s="528"/>
      <c r="O58" s="528"/>
      <c r="P58" s="528"/>
      <c r="Q58" s="528"/>
      <c r="R58" s="528"/>
      <c r="S58" s="528"/>
      <c r="T58" s="528"/>
      <c r="U58" s="528"/>
      <c r="V58" s="528"/>
      <c r="W58" s="528"/>
      <c r="X58" s="528"/>
      <c r="Y58" s="528"/>
      <c r="AA58" s="551"/>
      <c r="AB58" s="551"/>
      <c r="AC58" s="551"/>
      <c r="AD58" s="551"/>
      <c r="AE58" s="551"/>
      <c r="AF58" s="551"/>
      <c r="AG58" s="551"/>
      <c r="AH58" s="552"/>
    </row>
    <row r="59" spans="1:34" s="550" customFormat="1" ht="42">
      <c r="A59" s="523"/>
      <c r="B59" s="549"/>
      <c r="C59" s="516"/>
      <c r="D59" s="566" t="s">
        <v>1255</v>
      </c>
      <c r="E59" s="526"/>
      <c r="F59" s="548"/>
      <c r="G59" s="526"/>
      <c r="H59" s="526"/>
      <c r="I59" s="526"/>
      <c r="J59" s="526"/>
      <c r="K59" s="526"/>
      <c r="L59" s="526"/>
      <c r="M59" s="526"/>
      <c r="N59" s="528"/>
      <c r="O59" s="528"/>
      <c r="P59" s="528"/>
      <c r="Q59" s="528"/>
      <c r="R59" s="528"/>
      <c r="S59" s="528"/>
      <c r="T59" s="528"/>
      <c r="U59" s="528"/>
      <c r="V59" s="528"/>
      <c r="W59" s="528"/>
      <c r="X59" s="528"/>
      <c r="Y59" s="528"/>
      <c r="AA59" s="551"/>
      <c r="AB59" s="551"/>
      <c r="AC59" s="551"/>
      <c r="AD59" s="551"/>
      <c r="AE59" s="551"/>
      <c r="AF59" s="551"/>
      <c r="AG59" s="551"/>
      <c r="AH59" s="552"/>
    </row>
    <row r="60" spans="1:34" s="550" customFormat="1">
      <c r="A60" s="523"/>
      <c r="B60" s="549"/>
      <c r="C60" s="516" t="s">
        <v>522</v>
      </c>
      <c r="D60" s="566" t="s">
        <v>1256</v>
      </c>
      <c r="E60" s="526" t="s">
        <v>551</v>
      </c>
      <c r="F60" s="548">
        <v>6</v>
      </c>
      <c r="G60" s="526">
        <v>995461</v>
      </c>
      <c r="H60" s="532" t="s">
        <v>138</v>
      </c>
      <c r="I60" s="527">
        <v>18</v>
      </c>
      <c r="J60" s="532" t="s">
        <v>138</v>
      </c>
      <c r="K60" s="533"/>
      <c r="L60" s="534">
        <f t="shared" si="0"/>
        <v>1.8000000000000002E-3</v>
      </c>
      <c r="M60" s="535" t="str">
        <f t="shared" si="1"/>
        <v>0.01</v>
      </c>
      <c r="N60" s="528"/>
      <c r="O60" s="528"/>
      <c r="P60" s="528"/>
      <c r="Q60" s="528"/>
      <c r="R60" s="528"/>
      <c r="S60" s="528"/>
      <c r="T60" s="528"/>
      <c r="U60" s="528"/>
      <c r="V60" s="528"/>
      <c r="W60" s="528"/>
      <c r="X60" s="528"/>
      <c r="Y60" s="528"/>
      <c r="AA60" s="551"/>
      <c r="AB60" s="551"/>
      <c r="AC60" s="551"/>
      <c r="AD60" s="551"/>
      <c r="AE60" s="551"/>
      <c r="AF60" s="551"/>
      <c r="AG60" s="551"/>
      <c r="AH60" s="552"/>
    </row>
    <row r="61" spans="1:34" s="550" customFormat="1" ht="63">
      <c r="A61" s="523">
        <v>17</v>
      </c>
      <c r="B61" s="549"/>
      <c r="C61" s="516" t="s">
        <v>1294</v>
      </c>
      <c r="D61" s="566" t="s">
        <v>1257</v>
      </c>
      <c r="E61" s="526"/>
      <c r="F61" s="548"/>
      <c r="G61" s="526"/>
      <c r="H61" s="526"/>
      <c r="I61" s="526"/>
      <c r="J61" s="526"/>
      <c r="K61" s="526"/>
      <c r="L61" s="526"/>
      <c r="M61" s="526"/>
      <c r="N61" s="528"/>
      <c r="O61" s="528"/>
      <c r="P61" s="528"/>
      <c r="Q61" s="528"/>
      <c r="R61" s="528"/>
      <c r="S61" s="528"/>
      <c r="T61" s="528"/>
      <c r="U61" s="528"/>
      <c r="V61" s="528"/>
      <c r="W61" s="528"/>
      <c r="X61" s="528"/>
      <c r="Y61" s="528"/>
      <c r="AA61" s="551"/>
      <c r="AB61" s="551"/>
      <c r="AC61" s="551"/>
      <c r="AD61" s="551"/>
      <c r="AE61" s="551"/>
      <c r="AF61" s="551"/>
      <c r="AG61" s="551"/>
      <c r="AH61" s="552"/>
    </row>
    <row r="62" spans="1:34" s="550" customFormat="1">
      <c r="A62" s="523">
        <v>17.100000000000001</v>
      </c>
      <c r="B62" s="549"/>
      <c r="C62" s="516" t="s">
        <v>591</v>
      </c>
      <c r="D62" s="566" t="s">
        <v>1258</v>
      </c>
      <c r="E62" s="526" t="s">
        <v>551</v>
      </c>
      <c r="F62" s="548">
        <v>1</v>
      </c>
      <c r="G62" s="526">
        <v>995461</v>
      </c>
      <c r="H62" s="532" t="s">
        <v>138</v>
      </c>
      <c r="I62" s="527">
        <v>18</v>
      </c>
      <c r="J62" s="532" t="s">
        <v>138</v>
      </c>
      <c r="K62" s="533"/>
      <c r="L62" s="534">
        <f t="shared" si="0"/>
        <v>1.8000000000000002E-3</v>
      </c>
      <c r="M62" s="535" t="str">
        <f t="shared" si="1"/>
        <v>0.01</v>
      </c>
      <c r="N62" s="528"/>
      <c r="O62" s="528"/>
      <c r="P62" s="528"/>
      <c r="Q62" s="528"/>
      <c r="R62" s="528"/>
      <c r="S62" s="528"/>
      <c r="T62" s="528"/>
      <c r="U62" s="528"/>
      <c r="V62" s="528"/>
      <c r="W62" s="528"/>
      <c r="X62" s="528"/>
      <c r="Y62" s="528"/>
      <c r="AA62" s="551"/>
      <c r="AB62" s="551"/>
      <c r="AC62" s="551"/>
      <c r="AD62" s="551"/>
      <c r="AE62" s="551"/>
      <c r="AF62" s="551"/>
      <c r="AG62" s="551"/>
      <c r="AH62" s="552"/>
    </row>
    <row r="63" spans="1:34" s="550" customFormat="1" ht="84">
      <c r="A63" s="523">
        <v>18</v>
      </c>
      <c r="B63" s="549"/>
      <c r="C63" s="516" t="s">
        <v>1295</v>
      </c>
      <c r="D63" s="566" t="s">
        <v>1259</v>
      </c>
      <c r="E63" s="526" t="s">
        <v>551</v>
      </c>
      <c r="F63" s="548">
        <v>2</v>
      </c>
      <c r="G63" s="526">
        <v>995461</v>
      </c>
      <c r="H63" s="532" t="s">
        <v>138</v>
      </c>
      <c r="I63" s="527">
        <v>18</v>
      </c>
      <c r="J63" s="532" t="s">
        <v>138</v>
      </c>
      <c r="K63" s="533"/>
      <c r="L63" s="534">
        <f t="shared" si="0"/>
        <v>1.8000000000000002E-3</v>
      </c>
      <c r="M63" s="535" t="str">
        <f t="shared" si="1"/>
        <v>0.01</v>
      </c>
      <c r="N63" s="528"/>
      <c r="O63" s="528"/>
      <c r="P63" s="528"/>
      <c r="Q63" s="528"/>
      <c r="R63" s="528"/>
      <c r="S63" s="528"/>
      <c r="T63" s="528"/>
      <c r="U63" s="528"/>
      <c r="V63" s="528"/>
      <c r="W63" s="528"/>
      <c r="X63" s="528"/>
      <c r="Y63" s="528"/>
      <c r="AA63" s="551"/>
      <c r="AB63" s="551"/>
      <c r="AC63" s="551"/>
      <c r="AD63" s="551"/>
      <c r="AE63" s="551"/>
      <c r="AF63" s="551"/>
      <c r="AG63" s="551"/>
      <c r="AH63" s="552"/>
    </row>
    <row r="64" spans="1:34" s="550" customFormat="1" ht="42">
      <c r="A64" s="523">
        <v>19</v>
      </c>
      <c r="B64" s="549"/>
      <c r="C64" s="516" t="s">
        <v>1296</v>
      </c>
      <c r="D64" s="566" t="s">
        <v>1260</v>
      </c>
      <c r="E64" s="526" t="s">
        <v>509</v>
      </c>
      <c r="F64" s="548">
        <v>7</v>
      </c>
      <c r="G64" s="526">
        <v>995461</v>
      </c>
      <c r="H64" s="532" t="s">
        <v>138</v>
      </c>
      <c r="I64" s="527">
        <v>18</v>
      </c>
      <c r="J64" s="532" t="s">
        <v>138</v>
      </c>
      <c r="K64" s="533"/>
      <c r="L64" s="534">
        <f t="shared" si="0"/>
        <v>1.8000000000000002E-3</v>
      </c>
      <c r="M64" s="535" t="str">
        <f t="shared" si="1"/>
        <v>0.01</v>
      </c>
      <c r="N64" s="528"/>
      <c r="O64" s="528"/>
      <c r="P64" s="528"/>
      <c r="Q64" s="528"/>
      <c r="R64" s="528"/>
      <c r="S64" s="528"/>
      <c r="T64" s="528"/>
      <c r="U64" s="528"/>
      <c r="V64" s="528"/>
      <c r="W64" s="528"/>
      <c r="X64" s="528"/>
      <c r="Y64" s="528"/>
      <c r="AA64" s="551"/>
      <c r="AB64" s="551"/>
      <c r="AC64" s="551"/>
      <c r="AD64" s="551"/>
      <c r="AE64" s="551"/>
      <c r="AF64" s="551"/>
      <c r="AG64" s="551"/>
      <c r="AH64" s="552"/>
    </row>
    <row r="65" spans="1:37" s="550" customFormat="1" ht="42">
      <c r="A65" s="523">
        <v>20</v>
      </c>
      <c r="B65" s="549"/>
      <c r="C65" s="516" t="s">
        <v>1297</v>
      </c>
      <c r="D65" s="566" t="s">
        <v>1261</v>
      </c>
      <c r="E65" s="526" t="s">
        <v>509</v>
      </c>
      <c r="F65" s="548">
        <v>6</v>
      </c>
      <c r="G65" s="526">
        <v>995461</v>
      </c>
      <c r="H65" s="532" t="s">
        <v>138</v>
      </c>
      <c r="I65" s="527">
        <v>18</v>
      </c>
      <c r="J65" s="532" t="s">
        <v>138</v>
      </c>
      <c r="K65" s="533"/>
      <c r="L65" s="534">
        <f t="shared" si="0"/>
        <v>1.8000000000000002E-3</v>
      </c>
      <c r="M65" s="535" t="str">
        <f t="shared" si="1"/>
        <v>0.01</v>
      </c>
      <c r="N65" s="528"/>
      <c r="O65" s="528"/>
      <c r="P65" s="528"/>
      <c r="Q65" s="528"/>
      <c r="R65" s="528"/>
      <c r="S65" s="528"/>
      <c r="T65" s="528"/>
      <c r="U65" s="528"/>
      <c r="V65" s="528"/>
      <c r="W65" s="528"/>
      <c r="X65" s="528"/>
      <c r="Y65" s="528"/>
      <c r="AA65" s="551"/>
      <c r="AB65" s="551"/>
      <c r="AC65" s="551"/>
      <c r="AD65" s="551"/>
      <c r="AE65" s="551"/>
      <c r="AF65" s="551"/>
      <c r="AG65" s="551"/>
      <c r="AH65" s="552"/>
    </row>
    <row r="66" spans="1:37" s="550" customFormat="1" ht="126">
      <c r="A66" s="523">
        <v>21</v>
      </c>
      <c r="B66" s="549"/>
      <c r="C66" s="516" t="s">
        <v>1298</v>
      </c>
      <c r="D66" s="566" t="s">
        <v>1262</v>
      </c>
      <c r="E66" s="526" t="s">
        <v>509</v>
      </c>
      <c r="F66" s="548">
        <v>6</v>
      </c>
      <c r="G66" s="526">
        <v>995461</v>
      </c>
      <c r="H66" s="532" t="s">
        <v>138</v>
      </c>
      <c r="I66" s="527">
        <v>18</v>
      </c>
      <c r="J66" s="532" t="s">
        <v>138</v>
      </c>
      <c r="K66" s="533"/>
      <c r="L66" s="534">
        <f t="shared" si="0"/>
        <v>1.8000000000000002E-3</v>
      </c>
      <c r="M66" s="535" t="str">
        <f t="shared" si="1"/>
        <v>0.01</v>
      </c>
      <c r="N66" s="528"/>
      <c r="O66" s="528"/>
      <c r="P66" s="528"/>
      <c r="Q66" s="528"/>
      <c r="R66" s="528"/>
      <c r="S66" s="528"/>
      <c r="T66" s="528"/>
      <c r="U66" s="528"/>
      <c r="V66" s="528"/>
      <c r="W66" s="528"/>
      <c r="X66" s="528"/>
      <c r="Y66" s="528"/>
      <c r="AA66" s="551"/>
      <c r="AB66" s="551"/>
      <c r="AC66" s="551"/>
      <c r="AD66" s="551"/>
      <c r="AE66" s="551"/>
      <c r="AF66" s="551"/>
      <c r="AG66" s="551"/>
      <c r="AH66" s="552"/>
    </row>
    <row r="67" spans="1:37" s="550" customFormat="1">
      <c r="A67" s="523"/>
      <c r="B67" s="549"/>
      <c r="C67" s="516"/>
      <c r="D67" s="566"/>
      <c r="E67" s="526"/>
      <c r="F67" s="548"/>
      <c r="G67" s="526"/>
      <c r="H67" s="526"/>
      <c r="I67" s="526"/>
      <c r="J67" s="526"/>
      <c r="K67" s="526"/>
      <c r="L67" s="526"/>
      <c r="M67" s="526"/>
      <c r="N67" s="528"/>
      <c r="O67" s="528"/>
      <c r="P67" s="528"/>
      <c r="Q67" s="528"/>
      <c r="R67" s="528"/>
      <c r="S67" s="528"/>
      <c r="T67" s="528"/>
      <c r="U67" s="528"/>
      <c r="V67" s="528"/>
      <c r="W67" s="528"/>
      <c r="X67" s="528"/>
      <c r="Y67" s="528"/>
      <c r="AA67" s="551"/>
      <c r="AB67" s="551"/>
      <c r="AC67" s="551"/>
      <c r="AD67" s="551"/>
      <c r="AE67" s="551"/>
      <c r="AF67" s="551"/>
      <c r="AG67" s="551"/>
      <c r="AH67" s="552"/>
    </row>
    <row r="68" spans="1:37" s="550" customFormat="1">
      <c r="A68" s="523"/>
      <c r="B68" s="549"/>
      <c r="C68" s="516"/>
      <c r="D68" s="592" t="s">
        <v>1270</v>
      </c>
      <c r="E68" s="526"/>
      <c r="F68" s="548"/>
      <c r="G68" s="526"/>
      <c r="H68" s="526"/>
      <c r="I68" s="526"/>
      <c r="J68" s="526"/>
      <c r="K68" s="526"/>
      <c r="L68" s="526"/>
      <c r="M68" s="526"/>
      <c r="N68" s="528"/>
      <c r="O68" s="528"/>
      <c r="P68" s="528"/>
      <c r="Q68" s="528"/>
      <c r="R68" s="528"/>
      <c r="S68" s="528"/>
      <c r="T68" s="528"/>
      <c r="U68" s="528"/>
      <c r="V68" s="528"/>
      <c r="W68" s="528"/>
      <c r="X68" s="528"/>
      <c r="Y68" s="528"/>
      <c r="AA68" s="551"/>
      <c r="AB68" s="551"/>
      <c r="AC68" s="551"/>
      <c r="AD68" s="551"/>
      <c r="AE68" s="551"/>
      <c r="AF68" s="551"/>
      <c r="AG68" s="551"/>
      <c r="AH68" s="552"/>
    </row>
    <row r="69" spans="1:37" s="550" customFormat="1" ht="42">
      <c r="A69" s="523">
        <v>22</v>
      </c>
      <c r="B69" s="549"/>
      <c r="C69" s="516" t="s">
        <v>560</v>
      </c>
      <c r="D69" s="566" t="s">
        <v>1263</v>
      </c>
      <c r="E69" s="526"/>
      <c r="F69" s="548"/>
      <c r="G69" s="526"/>
      <c r="H69" s="526"/>
      <c r="I69" s="526"/>
      <c r="J69" s="526"/>
      <c r="K69" s="526"/>
      <c r="L69" s="526"/>
      <c r="M69" s="526"/>
      <c r="N69" s="528"/>
      <c r="O69" s="528"/>
      <c r="P69" s="528"/>
      <c r="Q69" s="528"/>
      <c r="R69" s="528"/>
      <c r="S69" s="528"/>
      <c r="T69" s="528"/>
      <c r="U69" s="528"/>
      <c r="V69" s="528"/>
      <c r="W69" s="528"/>
      <c r="X69" s="528"/>
      <c r="Y69" s="528"/>
      <c r="AA69" s="551"/>
      <c r="AB69" s="551"/>
      <c r="AC69" s="551"/>
      <c r="AD69" s="551"/>
      <c r="AE69" s="551"/>
      <c r="AF69" s="551"/>
      <c r="AG69" s="551"/>
      <c r="AH69" s="552"/>
    </row>
    <row r="70" spans="1:37" s="550" customFormat="1">
      <c r="A70" s="523"/>
      <c r="B70" s="549"/>
      <c r="C70" s="516"/>
      <c r="D70" s="566" t="s">
        <v>805</v>
      </c>
      <c r="E70" s="526"/>
      <c r="F70" s="548"/>
      <c r="G70" s="526"/>
      <c r="H70" s="526"/>
      <c r="I70" s="526"/>
      <c r="J70" s="526"/>
      <c r="K70" s="526"/>
      <c r="L70" s="526"/>
      <c r="M70" s="526"/>
      <c r="N70" s="528"/>
      <c r="O70" s="528"/>
      <c r="P70" s="528"/>
      <c r="Q70" s="528"/>
      <c r="R70" s="528"/>
      <c r="S70" s="528"/>
      <c r="T70" s="528"/>
      <c r="U70" s="528"/>
      <c r="V70" s="528"/>
      <c r="W70" s="528"/>
      <c r="X70" s="528"/>
      <c r="Y70" s="528"/>
      <c r="AA70" s="551"/>
      <c r="AB70" s="551"/>
      <c r="AC70" s="551"/>
      <c r="AD70" s="551"/>
      <c r="AE70" s="551"/>
      <c r="AF70" s="551"/>
      <c r="AG70" s="551"/>
      <c r="AH70" s="552"/>
    </row>
    <row r="71" spans="1:37" s="550" customFormat="1" ht="105">
      <c r="A71" s="523">
        <v>22.1</v>
      </c>
      <c r="B71" s="549"/>
      <c r="C71" s="516" t="s">
        <v>1299</v>
      </c>
      <c r="D71" s="566" t="s">
        <v>1264</v>
      </c>
      <c r="E71" s="526" t="s">
        <v>511</v>
      </c>
      <c r="F71" s="548">
        <v>25</v>
      </c>
      <c r="G71" s="526">
        <v>995461</v>
      </c>
      <c r="H71" s="532" t="s">
        <v>138</v>
      </c>
      <c r="I71" s="527">
        <v>18</v>
      </c>
      <c r="J71" s="532" t="s">
        <v>138</v>
      </c>
      <c r="K71" s="533"/>
      <c r="L71" s="534">
        <f t="shared" si="0"/>
        <v>1.8000000000000002E-3</v>
      </c>
      <c r="M71" s="535" t="str">
        <f t="shared" si="1"/>
        <v>0.01</v>
      </c>
      <c r="N71" s="528"/>
      <c r="O71" s="528"/>
      <c r="P71" s="528"/>
      <c r="Q71" s="528"/>
      <c r="R71" s="528"/>
      <c r="S71" s="528"/>
      <c r="T71" s="528"/>
      <c r="U71" s="528"/>
      <c r="V71" s="528"/>
      <c r="W71" s="528"/>
      <c r="X71" s="528"/>
      <c r="Y71" s="528"/>
      <c r="AA71" s="551"/>
      <c r="AB71" s="551"/>
      <c r="AC71" s="551"/>
      <c r="AD71" s="551"/>
      <c r="AE71" s="551"/>
      <c r="AF71" s="551"/>
      <c r="AG71" s="551"/>
      <c r="AH71" s="552"/>
    </row>
    <row r="72" spans="1:37" s="550" customFormat="1" ht="105">
      <c r="A72" s="523">
        <v>22.200000000000003</v>
      </c>
      <c r="B72" s="549"/>
      <c r="C72" s="516" t="s">
        <v>1300</v>
      </c>
      <c r="D72" s="566" t="s">
        <v>1265</v>
      </c>
      <c r="E72" s="526" t="s">
        <v>511</v>
      </c>
      <c r="F72" s="548">
        <v>25</v>
      </c>
      <c r="G72" s="526">
        <v>995461</v>
      </c>
      <c r="H72" s="532" t="s">
        <v>138</v>
      </c>
      <c r="I72" s="527">
        <v>18</v>
      </c>
      <c r="J72" s="532" t="s">
        <v>138</v>
      </c>
      <c r="K72" s="533"/>
      <c r="L72" s="534">
        <f t="shared" si="0"/>
        <v>1.8000000000000002E-3</v>
      </c>
      <c r="M72" s="535" t="str">
        <f t="shared" si="1"/>
        <v>0.01</v>
      </c>
      <c r="N72" s="528"/>
      <c r="O72" s="528"/>
      <c r="P72" s="528"/>
      <c r="Q72" s="528"/>
      <c r="R72" s="528"/>
      <c r="S72" s="528"/>
      <c r="T72" s="528"/>
      <c r="U72" s="528"/>
      <c r="V72" s="528"/>
      <c r="W72" s="528"/>
      <c r="X72" s="528"/>
      <c r="Y72" s="528"/>
      <c r="AA72" s="551"/>
      <c r="AB72" s="551"/>
      <c r="AC72" s="551"/>
      <c r="AD72" s="551"/>
      <c r="AE72" s="551"/>
      <c r="AF72" s="551"/>
      <c r="AG72" s="551"/>
      <c r="AH72" s="552"/>
    </row>
    <row r="73" spans="1:37" s="550" customFormat="1" ht="84">
      <c r="A73" s="523">
        <v>22.3</v>
      </c>
      <c r="B73" s="549"/>
      <c r="C73" s="516" t="s">
        <v>1301</v>
      </c>
      <c r="D73" s="566" t="s">
        <v>1266</v>
      </c>
      <c r="E73" s="526" t="s">
        <v>1271</v>
      </c>
      <c r="F73" s="548">
        <v>200</v>
      </c>
      <c r="G73" s="526">
        <v>995461</v>
      </c>
      <c r="H73" s="532" t="s">
        <v>138</v>
      </c>
      <c r="I73" s="527">
        <v>18</v>
      </c>
      <c r="J73" s="532" t="s">
        <v>138</v>
      </c>
      <c r="K73" s="533"/>
      <c r="L73" s="534">
        <f t="shared" si="0"/>
        <v>1.8000000000000002E-3</v>
      </c>
      <c r="M73" s="535" t="str">
        <f t="shared" si="1"/>
        <v>0.01</v>
      </c>
      <c r="N73" s="528"/>
      <c r="O73" s="528"/>
      <c r="P73" s="528"/>
      <c r="Q73" s="528"/>
      <c r="R73" s="528"/>
      <c r="S73" s="528"/>
      <c r="T73" s="528"/>
      <c r="U73" s="528"/>
      <c r="V73" s="528"/>
      <c r="W73" s="528"/>
      <c r="X73" s="528"/>
      <c r="Y73" s="528"/>
      <c r="AA73" s="551"/>
      <c r="AB73" s="551"/>
      <c r="AC73" s="551"/>
      <c r="AD73" s="551"/>
      <c r="AE73" s="551"/>
      <c r="AF73" s="551"/>
      <c r="AG73" s="551"/>
      <c r="AH73" s="552"/>
    </row>
    <row r="74" spans="1:37" ht="40.5" customHeight="1">
      <c r="A74" s="564"/>
      <c r="B74" s="565"/>
      <c r="C74" s="565"/>
      <c r="D74" s="673" t="s">
        <v>499</v>
      </c>
      <c r="E74" s="674"/>
      <c r="F74" s="674"/>
      <c r="G74" s="674"/>
      <c r="H74" s="674"/>
      <c r="I74" s="674"/>
      <c r="J74" s="674"/>
      <c r="K74" s="675"/>
      <c r="L74" s="567">
        <f>SUM(L23:L73)</f>
        <v>4.1400000000000013E-2</v>
      </c>
      <c r="M74" s="567">
        <f>SUM(M23:M73)</f>
        <v>0</v>
      </c>
      <c r="AD74" s="490"/>
      <c r="AE74" s="350" t="e">
        <f>ROUND(SUM(#REF!),0)</f>
        <v>#REF!</v>
      </c>
    </row>
    <row r="75" spans="1:37" ht="20.25">
      <c r="A75" s="525"/>
      <c r="B75" s="344"/>
      <c r="C75" s="515"/>
      <c r="D75" s="345"/>
      <c r="E75" s="345"/>
      <c r="F75" s="345"/>
      <c r="G75" s="344"/>
      <c r="H75" s="344"/>
      <c r="I75" s="344"/>
      <c r="J75" s="344"/>
      <c r="K75" s="344"/>
      <c r="L75" s="491"/>
      <c r="M75" s="348"/>
      <c r="AD75" s="490"/>
      <c r="AE75" s="350"/>
    </row>
    <row r="76" spans="1:37" ht="45" customHeight="1">
      <c r="A76" s="670" t="s">
        <v>606</v>
      </c>
      <c r="B76" s="671"/>
      <c r="C76" s="671"/>
      <c r="D76" s="671"/>
      <c r="E76" s="671"/>
      <c r="F76" s="671"/>
      <c r="G76" s="671"/>
      <c r="H76" s="671"/>
      <c r="I76" s="671"/>
      <c r="J76" s="671"/>
      <c r="K76" s="671"/>
      <c r="L76" s="672"/>
      <c r="M76" s="348"/>
      <c r="AD76" s="490"/>
      <c r="AE76" s="350"/>
    </row>
    <row r="77" spans="1:37" s="325" customFormat="1" ht="20.25">
      <c r="A77" s="525"/>
      <c r="B77" s="344"/>
      <c r="C77" s="515"/>
      <c r="D77" s="345"/>
      <c r="E77" s="345"/>
      <c r="F77" s="345"/>
      <c r="G77" s="346"/>
      <c r="H77" s="346"/>
      <c r="I77" s="346"/>
      <c r="J77" s="346"/>
      <c r="K77" s="346"/>
      <c r="L77" s="491"/>
      <c r="M77" s="348"/>
      <c r="N77" s="105"/>
      <c r="O77" s="105"/>
      <c r="P77" s="105"/>
      <c r="Q77" s="105"/>
      <c r="R77" s="105"/>
      <c r="S77" s="105"/>
      <c r="T77" s="105"/>
      <c r="U77" s="105"/>
      <c r="V77" s="105"/>
      <c r="W77" s="105"/>
      <c r="X77" s="105"/>
      <c r="Y77" s="105"/>
      <c r="Z77" s="107"/>
      <c r="AA77" s="318"/>
      <c r="AB77" s="318"/>
      <c r="AD77" s="490"/>
      <c r="AE77" s="350"/>
      <c r="AI77" s="107"/>
      <c r="AJ77" s="107"/>
      <c r="AK77" s="107"/>
    </row>
    <row r="78" spans="1:37" s="325" customFormat="1" ht="20.25">
      <c r="A78" s="525"/>
      <c r="B78" s="344"/>
      <c r="C78" s="515"/>
      <c r="D78" s="345"/>
      <c r="E78" s="345"/>
      <c r="F78" s="345"/>
      <c r="G78" s="346"/>
      <c r="H78" s="346"/>
      <c r="I78" s="346"/>
      <c r="J78" s="346"/>
      <c r="K78" s="346"/>
      <c r="L78" s="491"/>
      <c r="M78" s="348"/>
      <c r="N78" s="105"/>
      <c r="O78" s="105"/>
      <c r="P78" s="105"/>
      <c r="Q78" s="105"/>
      <c r="R78" s="105"/>
      <c r="S78" s="105"/>
      <c r="T78" s="105"/>
      <c r="U78" s="105"/>
      <c r="V78" s="105"/>
      <c r="W78" s="105"/>
      <c r="X78" s="105"/>
      <c r="Y78" s="105"/>
      <c r="Z78" s="107"/>
      <c r="AA78" s="318"/>
      <c r="AB78" s="318"/>
      <c r="AD78" s="490"/>
      <c r="AE78" s="350"/>
      <c r="AI78" s="107"/>
      <c r="AJ78" s="107"/>
      <c r="AK78" s="107"/>
    </row>
    <row r="79" spans="1:37" s="325" customFormat="1" ht="33.6" customHeight="1">
      <c r="A79" s="539" t="s">
        <v>110</v>
      </c>
      <c r="B79" s="540"/>
      <c r="C79" s="539"/>
      <c r="D79" s="347" t="str">
        <f>IF('[2]Names of Bidder'!D21=0,"",'[2]Names of Bidder'!D21)</f>
        <v/>
      </c>
      <c r="E79" s="492"/>
      <c r="F79" s="492"/>
      <c r="G79" s="347"/>
      <c r="H79" s="347"/>
      <c r="I79" s="347"/>
      <c r="J79" s="347"/>
      <c r="K79" s="320"/>
      <c r="L79" s="349" t="s">
        <v>113</v>
      </c>
      <c r="M79" s="493" t="str">
        <f>IF('[2]Names of Bidder'!D18=0,"",'[2]Names of Bidder'!D18)</f>
        <v/>
      </c>
      <c r="N79" s="105"/>
      <c r="O79" s="105"/>
      <c r="P79" s="105"/>
      <c r="Q79" s="105"/>
      <c r="R79" s="105"/>
      <c r="S79" s="105"/>
      <c r="T79" s="105"/>
      <c r="U79" s="105"/>
      <c r="V79" s="105"/>
      <c r="W79" s="105"/>
      <c r="X79" s="105"/>
      <c r="Y79" s="105"/>
      <c r="Z79" s="107"/>
      <c r="AA79" s="318"/>
      <c r="AB79" s="318"/>
      <c r="AI79" s="107"/>
      <c r="AJ79" s="107"/>
      <c r="AK79" s="107"/>
    </row>
    <row r="80" spans="1:37" s="325" customFormat="1" ht="33.6" customHeight="1">
      <c r="A80" s="539" t="s">
        <v>112</v>
      </c>
      <c r="B80" s="540"/>
      <c r="C80" s="539"/>
      <c r="D80" s="347" t="str">
        <f>IF('[2]Names of Bidder'!D22=0,"",'[2]Names of Bidder'!D22)</f>
        <v/>
      </c>
      <c r="E80" s="492"/>
      <c r="F80" s="492"/>
      <c r="G80" s="347"/>
      <c r="H80" s="347"/>
      <c r="I80" s="347"/>
      <c r="J80" s="347"/>
      <c r="K80" s="320"/>
      <c r="L80" s="349" t="s">
        <v>114</v>
      </c>
      <c r="M80" s="493" t="str">
        <f>IF('[2]Names of Bidder'!D19=0,"",'[2]Names of Bidder'!D19)</f>
        <v/>
      </c>
      <c r="N80" s="105"/>
      <c r="O80" s="105"/>
      <c r="P80" s="105"/>
      <c r="Q80" s="105"/>
      <c r="R80" s="105"/>
      <c r="S80" s="105"/>
      <c r="T80" s="105"/>
      <c r="U80" s="105"/>
      <c r="V80" s="105"/>
      <c r="W80" s="105"/>
      <c r="X80" s="105"/>
      <c r="Y80" s="105"/>
      <c r="Z80" s="107"/>
      <c r="AA80" s="318"/>
      <c r="AB80" s="318"/>
      <c r="AI80" s="107"/>
      <c r="AJ80" s="107"/>
      <c r="AK80" s="107"/>
    </row>
    <row r="81" spans="1:37" s="325" customFormat="1" ht="33.6" customHeight="1">
      <c r="A81" s="495"/>
      <c r="B81" s="128"/>
      <c r="C81" s="495"/>
      <c r="D81" s="494"/>
      <c r="E81" s="494"/>
      <c r="F81" s="494"/>
      <c r="G81" s="108"/>
      <c r="H81" s="108"/>
      <c r="I81" s="108"/>
      <c r="J81" s="108"/>
      <c r="K81" s="320"/>
      <c r="L81" s="323"/>
      <c r="M81" s="324"/>
      <c r="N81" s="105"/>
      <c r="O81" s="105"/>
      <c r="P81" s="105"/>
      <c r="Q81" s="105"/>
      <c r="R81" s="105"/>
      <c r="S81" s="105"/>
      <c r="T81" s="105"/>
      <c r="U81" s="105"/>
      <c r="V81" s="105"/>
      <c r="W81" s="105"/>
      <c r="X81" s="105"/>
      <c r="Y81" s="105"/>
      <c r="Z81" s="107"/>
      <c r="AA81" s="318"/>
      <c r="AB81" s="318"/>
      <c r="AI81" s="107"/>
      <c r="AJ81" s="107"/>
      <c r="AK81" s="107"/>
    </row>
  </sheetData>
  <sheetProtection algorithmName="SHA-512" hashValue="SlGf6HXFrOvvQ5kyeaxYMSlkkdj438xrO7g0Okcj4OOERbVpwLlCjitQNNQomnaImzPQIQukil+QlvEUIZ+GSg==" saltValue="45RJKZUN9TbVMus3rHmmqg==" spinCount="100000" sheet="1" formatColumns="0" formatRows="0" selectLockedCells="1"/>
  <autoFilter ref="A15:M74" xr:uid="{423AD923-1B9A-47AF-88A8-7BCAD646C5BA}"/>
  <mergeCells count="8">
    <mergeCell ref="D74:K74"/>
    <mergeCell ref="A76:L76"/>
    <mergeCell ref="A1:I1"/>
    <mergeCell ref="J1:M1"/>
    <mergeCell ref="A3:M3"/>
    <mergeCell ref="A4:M4"/>
    <mergeCell ref="A14:F14"/>
    <mergeCell ref="I14:M14"/>
  </mergeCells>
  <dataValidations count="2">
    <dataValidation operator="greaterThan" allowBlank="1" showInputMessage="1" showErrorMessage="1" sqref="L23 L33 L35 L37:L40 L42:L43 L60 L71:L73 L47 L49 L51 L53 L55 L62:L66" xr:uid="{8F5622AE-FC10-4EBC-92B9-6068C9D50F20}"/>
    <dataValidation type="list" allowBlank="1" showInputMessage="1" showErrorMessage="1" sqref="J23 J33 J35 J37:J40 J42:J43 J60 J71:J73 J47 J49 J51 J53 J55 J62:J66" xr:uid="{D0943F3C-4305-4B17-AB52-EE017D620F4A}">
      <formula1>"Confirmed, 0,5,12,18,28"</formula1>
    </dataValidation>
  </dataValidations>
  <printOptions horizontalCentered="1"/>
  <pageMargins left="0.51181102362204722" right="0.27559055118110237" top="0.39370078740157483" bottom="0.39370078740157483" header="0.27559055118110237" footer="0.23622047244094491"/>
  <pageSetup paperSize="9" scale="39" orientation="landscape" horizontalDpi="300" verticalDpi="300" r:id="rId1"/>
  <headerFooter alignWithMargins="0">
    <oddFooter>&amp;R&amp;"Book Antiqua,Bold"&amp;10Schedule-3/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ECA2-6F10-4239-A02C-1D3EA8022A2F}">
  <sheetPr codeName="Sheet23">
    <tabColor indexed="10"/>
  </sheetPr>
  <dimension ref="A1:AK210"/>
  <sheetViews>
    <sheetView view="pageBreakPreview" zoomScale="60" zoomScaleNormal="85" workbookViewId="0">
      <selection activeCell="H200" sqref="H200"/>
    </sheetView>
  </sheetViews>
  <sheetFormatPr defaultColWidth="9" defaultRowHeight="21"/>
  <cols>
    <col min="1" max="1" width="10" style="517" customWidth="1"/>
    <col min="2" max="2" width="72.75" style="320" hidden="1" customWidth="1"/>
    <col min="3" max="3" width="19" style="506" customWidth="1"/>
    <col min="4" max="4" width="121.375" style="321" customWidth="1"/>
    <col min="5" max="5" width="17.5" style="321" customWidth="1"/>
    <col min="6" max="6" width="23.375" style="321" customWidth="1"/>
    <col min="7" max="8" width="22.875" style="322" customWidth="1"/>
    <col min="9" max="9" width="21.75" style="322" customWidth="1"/>
    <col min="10" max="10" width="27.25" style="322" customWidth="1"/>
    <col min="11" max="11" width="22.5" style="320" customWidth="1"/>
    <col min="12" max="12" width="25.625" style="323" customWidth="1"/>
    <col min="13" max="13" width="24.25" style="324" customWidth="1"/>
    <col min="14" max="25" width="9" style="586"/>
    <col min="26" max="26" width="9" style="107"/>
    <col min="27" max="28" width="9" style="318" hidden="1" customWidth="1"/>
    <col min="29" max="29" width="9" style="325" hidden="1" customWidth="1"/>
    <col min="30" max="31" width="17.625" style="325" hidden="1" customWidth="1"/>
    <col min="32" max="33" width="9" style="325" hidden="1" customWidth="1"/>
    <col min="34" max="34" width="9" style="325"/>
    <col min="35" max="16384" width="9" style="107"/>
  </cols>
  <sheetData>
    <row r="1" spans="1:34" s="497" customFormat="1" ht="75" customHeight="1">
      <c r="A1" s="665" t="str">
        <f>Cover!B3</f>
        <v>Specification No.: ODP/BB/C&amp;M-3827/OT-09/RFx No. 5002003664/24-25</v>
      </c>
      <c r="B1" s="665"/>
      <c r="C1" s="665"/>
      <c r="D1" s="665"/>
      <c r="E1" s="665"/>
      <c r="F1" s="665"/>
      <c r="G1" s="665"/>
      <c r="H1" s="665"/>
      <c r="I1" s="665"/>
      <c r="J1" s="676" t="s">
        <v>1302</v>
      </c>
      <c r="K1" s="676"/>
      <c r="L1" s="676"/>
      <c r="M1" s="676"/>
      <c r="N1" s="496"/>
      <c r="O1" s="496"/>
      <c r="P1" s="496"/>
      <c r="Q1" s="496"/>
      <c r="R1" s="496"/>
      <c r="S1" s="496"/>
      <c r="T1" s="496"/>
      <c r="U1" s="496"/>
      <c r="V1" s="496"/>
      <c r="W1" s="496"/>
      <c r="X1" s="496"/>
      <c r="Y1" s="496"/>
      <c r="AA1" s="498"/>
      <c r="AB1" s="498"/>
      <c r="AC1" s="499"/>
      <c r="AD1" s="499"/>
      <c r="AE1" s="499"/>
      <c r="AF1" s="499"/>
      <c r="AG1" s="499"/>
      <c r="AH1" s="499"/>
    </row>
    <row r="2" spans="1:34" ht="18" customHeight="1">
      <c r="A2" s="495"/>
      <c r="B2" s="585"/>
      <c r="C2" s="505"/>
      <c r="D2" s="326"/>
      <c r="E2" s="326"/>
      <c r="F2" s="326"/>
      <c r="G2" s="108"/>
      <c r="H2" s="108"/>
      <c r="I2" s="108"/>
      <c r="J2" s="108"/>
      <c r="K2" s="586"/>
      <c r="L2" s="335"/>
      <c r="M2" s="336"/>
    </row>
    <row r="3" spans="1:34" ht="54" customHeight="1">
      <c r="A3" s="669" t="str">
        <f>Cover!$B$2</f>
        <v>Construction of Academic cum Administrative Building for Govt. Industrial Training Institute (ITI) at Dharamgarh Sub-division of Kalahandi district under CSR initiative of POWERGRID</v>
      </c>
      <c r="B3" s="669"/>
      <c r="C3" s="669"/>
      <c r="D3" s="669"/>
      <c r="E3" s="669"/>
      <c r="F3" s="669"/>
      <c r="G3" s="669"/>
      <c r="H3" s="669"/>
      <c r="I3" s="669"/>
      <c r="J3" s="669"/>
      <c r="K3" s="669"/>
      <c r="L3" s="669"/>
      <c r="M3" s="669"/>
      <c r="AC3" s="342" t="s">
        <v>120</v>
      </c>
      <c r="AE3" s="343"/>
    </row>
    <row r="4" spans="1:34" ht="22.15" customHeight="1">
      <c r="A4" s="652" t="s">
        <v>121</v>
      </c>
      <c r="B4" s="652"/>
      <c r="C4" s="652"/>
      <c r="D4" s="652"/>
      <c r="E4" s="652"/>
      <c r="F4" s="652"/>
      <c r="G4" s="652"/>
      <c r="H4" s="652"/>
      <c r="I4" s="652"/>
      <c r="J4" s="652"/>
      <c r="K4" s="652"/>
      <c r="L4" s="652"/>
      <c r="M4" s="652"/>
      <c r="AC4" s="342" t="s">
        <v>122</v>
      </c>
      <c r="AE4" s="343"/>
    </row>
    <row r="5" spans="1:34" ht="18" customHeight="1">
      <c r="AC5" s="342" t="s">
        <v>123</v>
      </c>
      <c r="AE5" s="343"/>
    </row>
    <row r="6" spans="1:34" ht="18" customHeight="1">
      <c r="A6" s="518" t="s">
        <v>83</v>
      </c>
      <c r="B6" s="212"/>
      <c r="C6" s="507"/>
      <c r="D6" s="328"/>
      <c r="E6" s="328"/>
      <c r="F6" s="328"/>
      <c r="G6" s="208"/>
      <c r="H6" s="208"/>
      <c r="I6" s="208"/>
      <c r="J6" s="208"/>
      <c r="K6" s="586" t="s">
        <v>84</v>
      </c>
      <c r="L6" s="335"/>
      <c r="M6" s="336"/>
      <c r="AC6" s="342" t="s">
        <v>124</v>
      </c>
      <c r="AE6" s="343"/>
    </row>
    <row r="7" spans="1:34" ht="18" customHeight="1">
      <c r="A7" s="518" t="e">
        <f>"Bidder as "&amp;'[1]Names of Bidder'!D6</f>
        <v>#REF!</v>
      </c>
      <c r="B7" s="214"/>
      <c r="C7" s="508"/>
      <c r="D7" s="329"/>
      <c r="E7" s="329"/>
      <c r="F7" s="329"/>
      <c r="K7" s="156" t="s">
        <v>515</v>
      </c>
      <c r="L7" s="337"/>
      <c r="M7" s="338"/>
      <c r="N7" s="158"/>
      <c r="O7" s="158"/>
      <c r="P7" s="158"/>
      <c r="Q7" s="158"/>
      <c r="R7" s="158"/>
      <c r="S7" s="158"/>
      <c r="T7" s="158"/>
      <c r="U7" s="158"/>
      <c r="V7" s="158"/>
      <c r="W7" s="158"/>
      <c r="X7" s="158"/>
      <c r="Y7" s="158"/>
      <c r="AC7" s="342" t="s">
        <v>125</v>
      </c>
      <c r="AE7" s="343"/>
    </row>
    <row r="8" spans="1:34" ht="20.25">
      <c r="A8" s="519" t="s">
        <v>126</v>
      </c>
      <c r="B8" s="212"/>
      <c r="C8" s="509" t="str">
        <f>IF('Names of Bidder'!D8=0,"",'Names of Bidder'!D8)</f>
        <v/>
      </c>
      <c r="D8" s="330" t="str">
        <f>IF('Names of Bidder'!D8=0,"",'Names of Bidder'!D8)</f>
        <v/>
      </c>
      <c r="E8" s="328"/>
      <c r="F8" s="328"/>
      <c r="G8" s="330"/>
      <c r="H8" s="330"/>
      <c r="I8" s="330"/>
      <c r="J8" s="330"/>
      <c r="K8" s="156" t="s">
        <v>127</v>
      </c>
      <c r="L8" s="337"/>
      <c r="M8" s="338"/>
      <c r="N8" s="158"/>
      <c r="O8" s="158"/>
      <c r="P8" s="158"/>
      <c r="Q8" s="158"/>
      <c r="R8" s="158"/>
      <c r="S8" s="158"/>
      <c r="T8" s="158"/>
      <c r="U8" s="158"/>
      <c r="V8" s="158"/>
      <c r="W8" s="158"/>
      <c r="X8" s="158"/>
      <c r="Y8" s="158"/>
      <c r="AC8" s="342" t="s">
        <v>128</v>
      </c>
      <c r="AE8" s="343"/>
    </row>
    <row r="9" spans="1:34" ht="20.25">
      <c r="A9" s="519" t="s">
        <v>129</v>
      </c>
      <c r="B9" s="212"/>
      <c r="C9" s="509" t="str">
        <f>IF('Names of Bidder'!D9=0,"",'Names of Bidder'!D9)</f>
        <v/>
      </c>
      <c r="D9" s="330" t="str">
        <f>IF('Names of Bidder'!D9=0,"",'Names of Bidder'!D9)</f>
        <v/>
      </c>
      <c r="E9" s="328"/>
      <c r="F9" s="328"/>
      <c r="G9" s="330"/>
      <c r="H9" s="330"/>
      <c r="I9" s="330"/>
      <c r="J9" s="330"/>
      <c r="K9" s="156" t="s">
        <v>130</v>
      </c>
      <c r="L9" s="337"/>
      <c r="M9" s="338"/>
      <c r="N9" s="158"/>
      <c r="O9" s="158"/>
      <c r="P9" s="158"/>
      <c r="Q9" s="158"/>
      <c r="R9" s="158"/>
      <c r="S9" s="158"/>
      <c r="T9" s="158"/>
      <c r="U9" s="158"/>
      <c r="V9" s="158"/>
      <c r="W9" s="158"/>
      <c r="X9" s="158"/>
      <c r="Y9" s="158"/>
      <c r="AC9" s="342" t="s">
        <v>131</v>
      </c>
      <c r="AE9" s="343"/>
    </row>
    <row r="10" spans="1:34">
      <c r="A10" s="520"/>
      <c r="B10" s="208"/>
      <c r="C10" s="509" t="str">
        <f>IF('Names of Bidder'!D10=0,"",'Names of Bidder'!D10)</f>
        <v/>
      </c>
      <c r="D10" s="330" t="str">
        <f>IF('Names of Bidder'!D10=0,"",'Names of Bidder'!D10)</f>
        <v/>
      </c>
      <c r="E10" s="331"/>
      <c r="F10" s="331"/>
      <c r="G10" s="330"/>
      <c r="H10" s="330"/>
      <c r="I10" s="330"/>
      <c r="J10" s="330"/>
      <c r="K10" s="156" t="s">
        <v>132</v>
      </c>
      <c r="L10" s="337"/>
      <c r="M10" s="338"/>
      <c r="N10" s="158"/>
      <c r="O10" s="158"/>
      <c r="P10" s="158"/>
      <c r="Q10" s="158"/>
      <c r="R10" s="158"/>
      <c r="S10" s="158"/>
      <c r="T10" s="158"/>
      <c r="U10" s="158"/>
      <c r="V10" s="158"/>
      <c r="W10" s="158"/>
      <c r="X10" s="158"/>
      <c r="Y10" s="158"/>
    </row>
    <row r="11" spans="1:34">
      <c r="A11" s="520"/>
      <c r="B11" s="208"/>
      <c r="C11" s="509" t="str">
        <f>IF('Names of Bidder'!D11=0,"",'Names of Bidder'!D11)</f>
        <v/>
      </c>
      <c r="D11" s="330" t="str">
        <f>IF('Names of Bidder'!D11=0,"",'Names of Bidder'!D11)</f>
        <v/>
      </c>
      <c r="E11" s="331"/>
      <c r="F11" s="331"/>
      <c r="G11" s="330"/>
      <c r="H11" s="330"/>
      <c r="I11" s="330"/>
      <c r="J11" s="330"/>
      <c r="K11" s="156" t="s">
        <v>133</v>
      </c>
      <c r="L11" s="337"/>
      <c r="M11" s="338"/>
      <c r="N11" s="158"/>
      <c r="O11" s="158"/>
      <c r="P11" s="158"/>
      <c r="Q11" s="158"/>
      <c r="R11" s="158"/>
      <c r="S11" s="158"/>
      <c r="T11" s="158"/>
      <c r="U11" s="158"/>
      <c r="V11" s="158"/>
      <c r="W11" s="158"/>
      <c r="X11" s="158"/>
      <c r="Y11" s="158"/>
    </row>
    <row r="12" spans="1:34" ht="18" customHeight="1">
      <c r="A12" s="520"/>
      <c r="B12" s="208"/>
      <c r="C12" s="510"/>
      <c r="D12" s="331"/>
      <c r="E12" s="331"/>
      <c r="F12" s="331"/>
      <c r="G12" s="328"/>
      <c r="H12" s="328"/>
      <c r="I12" s="328"/>
      <c r="J12" s="328"/>
      <c r="K12" s="208"/>
      <c r="L12" s="339"/>
      <c r="M12" s="336"/>
    </row>
    <row r="13" spans="1:34" ht="18" customHeight="1">
      <c r="A13" s="521"/>
      <c r="B13" s="332"/>
      <c r="C13" s="511"/>
      <c r="D13" s="333"/>
      <c r="E13" s="333"/>
      <c r="F13" s="333"/>
      <c r="G13" s="332"/>
      <c r="H13" s="332"/>
      <c r="I13" s="332"/>
      <c r="J13" s="332"/>
      <c r="K13" s="332"/>
      <c r="L13" s="340"/>
      <c r="M13" s="341"/>
    </row>
    <row r="14" spans="1:34" ht="41.45" customHeight="1">
      <c r="A14" s="662" t="s">
        <v>593</v>
      </c>
      <c r="B14" s="662"/>
      <c r="C14" s="662"/>
      <c r="D14" s="662"/>
      <c r="E14" s="662"/>
      <c r="F14" s="662"/>
      <c r="G14" s="212"/>
      <c r="H14" s="212"/>
      <c r="I14" s="663" t="s">
        <v>134</v>
      </c>
      <c r="J14" s="663"/>
      <c r="K14" s="663"/>
      <c r="L14" s="663"/>
      <c r="M14" s="663"/>
    </row>
    <row r="15" spans="1:34" s="128" customFormat="1" ht="166.5" customHeight="1">
      <c r="A15" s="512" t="s">
        <v>94</v>
      </c>
      <c r="B15" s="512" t="s">
        <v>490</v>
      </c>
      <c r="C15" s="512" t="s">
        <v>1543</v>
      </c>
      <c r="D15" s="555" t="s">
        <v>95</v>
      </c>
      <c r="E15" s="554" t="s">
        <v>97</v>
      </c>
      <c r="F15" s="554" t="s">
        <v>98</v>
      </c>
      <c r="G15" s="500" t="s">
        <v>604</v>
      </c>
      <c r="H15" s="500" t="s">
        <v>605</v>
      </c>
      <c r="I15" s="512" t="s">
        <v>135</v>
      </c>
      <c r="J15" s="512" t="s">
        <v>491</v>
      </c>
      <c r="K15" s="556" t="s">
        <v>514</v>
      </c>
      <c r="L15" s="557" t="s">
        <v>136</v>
      </c>
      <c r="M15" s="558" t="s">
        <v>513</v>
      </c>
      <c r="AC15" s="504"/>
      <c r="AD15" s="368" t="s">
        <v>492</v>
      </c>
      <c r="AE15" s="368" t="s">
        <v>493</v>
      </c>
      <c r="AF15" s="504"/>
      <c r="AG15" s="504"/>
      <c r="AH15" s="504"/>
    </row>
    <row r="16" spans="1:34" ht="20.25">
      <c r="A16" s="554">
        <v>1</v>
      </c>
      <c r="B16" s="559"/>
      <c r="C16" s="554"/>
      <c r="D16" s="560">
        <v>3</v>
      </c>
      <c r="E16" s="559">
        <v>4</v>
      </c>
      <c r="F16" s="559">
        <v>5</v>
      </c>
      <c r="G16" s="559">
        <v>6</v>
      </c>
      <c r="H16" s="559">
        <v>7</v>
      </c>
      <c r="I16" s="559">
        <v>8</v>
      </c>
      <c r="J16" s="559">
        <v>9</v>
      </c>
      <c r="K16" s="559">
        <v>10</v>
      </c>
      <c r="L16" s="561">
        <v>11</v>
      </c>
      <c r="M16" s="562">
        <v>12</v>
      </c>
      <c r="AD16" s="485">
        <v>5</v>
      </c>
      <c r="AE16" s="485" t="s">
        <v>137</v>
      </c>
    </row>
    <row r="17" spans="1:34" s="550" customFormat="1">
      <c r="A17" s="523"/>
      <c r="B17" s="549"/>
      <c r="C17" s="516"/>
      <c r="D17" s="593" t="s">
        <v>1303</v>
      </c>
      <c r="E17" s="526"/>
      <c r="F17" s="548"/>
      <c r="G17" s="526"/>
      <c r="H17" s="526"/>
      <c r="I17" s="526"/>
      <c r="J17" s="526"/>
      <c r="K17" s="526"/>
      <c r="L17" s="526"/>
      <c r="M17" s="526"/>
      <c r="N17" s="528"/>
      <c r="O17" s="528"/>
      <c r="P17" s="528"/>
      <c r="Q17" s="528"/>
      <c r="R17" s="528"/>
      <c r="S17" s="528"/>
      <c r="T17" s="528"/>
      <c r="U17" s="528"/>
      <c r="V17" s="528"/>
      <c r="W17" s="528"/>
      <c r="X17" s="528"/>
      <c r="Y17" s="528"/>
      <c r="AA17" s="551"/>
      <c r="AB17" s="551"/>
      <c r="AC17" s="551"/>
      <c r="AD17" s="551"/>
      <c r="AE17" s="551"/>
      <c r="AF17" s="551"/>
      <c r="AG17" s="551"/>
      <c r="AH17" s="552"/>
    </row>
    <row r="18" spans="1:34" s="550" customFormat="1">
      <c r="A18" s="523">
        <v>1</v>
      </c>
      <c r="B18" s="549"/>
      <c r="C18" s="516"/>
      <c r="D18" s="566" t="s">
        <v>1304</v>
      </c>
      <c r="E18" s="526"/>
      <c r="F18" s="548"/>
      <c r="G18" s="526"/>
      <c r="H18" s="526"/>
      <c r="I18" s="526"/>
      <c r="J18" s="526"/>
      <c r="K18" s="526"/>
      <c r="L18" s="526"/>
      <c r="M18" s="526"/>
      <c r="N18" s="528"/>
      <c r="O18" s="528"/>
      <c r="P18" s="528"/>
      <c r="Q18" s="528"/>
      <c r="R18" s="528"/>
      <c r="S18" s="528"/>
      <c r="T18" s="528"/>
      <c r="U18" s="528"/>
      <c r="V18" s="528"/>
      <c r="W18" s="528"/>
      <c r="X18" s="528"/>
      <c r="Y18" s="528"/>
      <c r="AA18" s="551"/>
      <c r="AB18" s="551"/>
      <c r="AC18" s="551"/>
      <c r="AD18" s="551"/>
      <c r="AE18" s="551"/>
      <c r="AF18" s="551"/>
      <c r="AG18" s="551"/>
      <c r="AH18" s="552"/>
    </row>
    <row r="19" spans="1:34" s="550" customFormat="1" ht="126">
      <c r="A19" s="523"/>
      <c r="B19" s="549"/>
      <c r="C19" s="516"/>
      <c r="D19" s="566" t="s">
        <v>1305</v>
      </c>
      <c r="E19" s="526"/>
      <c r="F19" s="548"/>
      <c r="G19" s="526"/>
      <c r="H19" s="526"/>
      <c r="I19" s="526"/>
      <c r="J19" s="526"/>
      <c r="K19" s="526"/>
      <c r="L19" s="526"/>
      <c r="M19" s="526"/>
      <c r="N19" s="528"/>
      <c r="O19" s="528"/>
      <c r="P19" s="528"/>
      <c r="Q19" s="528"/>
      <c r="R19" s="528"/>
      <c r="S19" s="528"/>
      <c r="T19" s="528"/>
      <c r="U19" s="528"/>
      <c r="V19" s="528"/>
      <c r="W19" s="528"/>
      <c r="X19" s="528"/>
      <c r="Y19" s="528"/>
      <c r="AA19" s="551"/>
      <c r="AB19" s="551"/>
      <c r="AC19" s="551"/>
      <c r="AD19" s="551"/>
      <c r="AE19" s="551"/>
      <c r="AF19" s="551"/>
      <c r="AG19" s="551"/>
      <c r="AH19" s="552"/>
    </row>
    <row r="20" spans="1:34" s="550" customFormat="1">
      <c r="A20" s="523">
        <v>1.1000000000000001</v>
      </c>
      <c r="B20" s="549"/>
      <c r="C20" s="516"/>
      <c r="D20" s="566" t="s">
        <v>1306</v>
      </c>
      <c r="E20" s="526"/>
      <c r="F20" s="548"/>
      <c r="G20" s="526"/>
      <c r="H20" s="526"/>
      <c r="I20" s="526"/>
      <c r="J20" s="526"/>
      <c r="K20" s="526"/>
      <c r="L20" s="526"/>
      <c r="M20" s="526"/>
      <c r="N20" s="528"/>
      <c r="O20" s="528"/>
      <c r="P20" s="528"/>
      <c r="Q20" s="528"/>
      <c r="R20" s="528"/>
      <c r="S20" s="528"/>
      <c r="T20" s="528"/>
      <c r="U20" s="528"/>
      <c r="V20" s="528"/>
      <c r="W20" s="528"/>
      <c r="X20" s="528"/>
      <c r="Y20" s="528"/>
      <c r="AA20" s="551"/>
      <c r="AB20" s="551"/>
      <c r="AC20" s="551"/>
      <c r="AD20" s="551"/>
      <c r="AE20" s="551"/>
      <c r="AF20" s="551"/>
      <c r="AG20" s="551"/>
      <c r="AH20" s="552"/>
    </row>
    <row r="21" spans="1:34" s="550" customFormat="1" ht="231">
      <c r="A21" s="523"/>
      <c r="B21" s="549"/>
      <c r="C21" s="516" t="s">
        <v>1483</v>
      </c>
      <c r="D21" s="566" t="s">
        <v>1307</v>
      </c>
      <c r="E21" s="526"/>
      <c r="F21" s="548"/>
      <c r="G21" s="526"/>
      <c r="H21" s="526"/>
      <c r="I21" s="526"/>
      <c r="J21" s="526"/>
      <c r="K21" s="526"/>
      <c r="L21" s="526"/>
      <c r="M21" s="526"/>
      <c r="N21" s="528"/>
      <c r="O21" s="528"/>
      <c r="P21" s="528"/>
      <c r="Q21" s="528"/>
      <c r="R21" s="528"/>
      <c r="S21" s="528"/>
      <c r="T21" s="528"/>
      <c r="U21" s="528"/>
      <c r="V21" s="528"/>
      <c r="W21" s="528"/>
      <c r="X21" s="528"/>
      <c r="Y21" s="528"/>
      <c r="AA21" s="551"/>
      <c r="AB21" s="551"/>
      <c r="AC21" s="551"/>
      <c r="AD21" s="551"/>
      <c r="AE21" s="551"/>
      <c r="AF21" s="551"/>
      <c r="AG21" s="551"/>
      <c r="AH21" s="552"/>
    </row>
    <row r="22" spans="1:34" s="550" customFormat="1">
      <c r="A22" s="523"/>
      <c r="B22" s="549"/>
      <c r="C22" s="516"/>
      <c r="D22" s="566" t="s">
        <v>1308</v>
      </c>
      <c r="E22" s="526"/>
      <c r="F22" s="548"/>
      <c r="G22" s="526"/>
      <c r="H22" s="526"/>
      <c r="I22" s="526"/>
      <c r="J22" s="526"/>
      <c r="K22" s="526"/>
      <c r="L22" s="526"/>
      <c r="M22" s="526"/>
      <c r="N22" s="528"/>
      <c r="O22" s="528"/>
      <c r="P22" s="528"/>
      <c r="Q22" s="528"/>
      <c r="R22" s="528"/>
      <c r="S22" s="528"/>
      <c r="T22" s="528"/>
      <c r="U22" s="528"/>
      <c r="V22" s="528"/>
      <c r="W22" s="528"/>
      <c r="X22" s="528"/>
      <c r="Y22" s="528"/>
      <c r="AA22" s="551"/>
      <c r="AB22" s="551"/>
      <c r="AC22" s="551"/>
      <c r="AD22" s="551"/>
      <c r="AE22" s="551"/>
      <c r="AF22" s="551"/>
      <c r="AG22" s="551"/>
      <c r="AH22" s="552"/>
    </row>
    <row r="23" spans="1:34" s="550" customFormat="1" ht="63">
      <c r="A23" s="523"/>
      <c r="B23" s="549"/>
      <c r="C23" s="516"/>
      <c r="D23" s="566" t="s">
        <v>1309</v>
      </c>
      <c r="E23" s="526"/>
      <c r="F23" s="548"/>
      <c r="G23" s="526"/>
      <c r="H23" s="526"/>
      <c r="I23" s="526"/>
      <c r="J23" s="526"/>
      <c r="K23" s="526"/>
      <c r="L23" s="526"/>
      <c r="M23" s="526"/>
      <c r="N23" s="528"/>
      <c r="O23" s="528"/>
      <c r="P23" s="528"/>
      <c r="Q23" s="528"/>
      <c r="R23" s="528"/>
      <c r="S23" s="528"/>
      <c r="T23" s="528"/>
      <c r="U23" s="528"/>
      <c r="V23" s="528"/>
      <c r="W23" s="528"/>
      <c r="X23" s="528"/>
      <c r="Y23" s="528"/>
      <c r="AA23" s="551"/>
      <c r="AB23" s="551"/>
      <c r="AC23" s="551"/>
      <c r="AD23" s="551"/>
      <c r="AE23" s="551"/>
      <c r="AF23" s="551"/>
      <c r="AG23" s="551"/>
      <c r="AH23" s="552"/>
    </row>
    <row r="24" spans="1:34" s="550" customFormat="1" ht="105">
      <c r="A24" s="523"/>
      <c r="B24" s="549"/>
      <c r="C24" s="516"/>
      <c r="D24" s="566" t="s">
        <v>1310</v>
      </c>
      <c r="E24" s="526"/>
      <c r="F24" s="548"/>
      <c r="G24" s="526"/>
      <c r="H24" s="526"/>
      <c r="I24" s="526"/>
      <c r="J24" s="526"/>
      <c r="K24" s="526"/>
      <c r="L24" s="526"/>
      <c r="M24" s="526"/>
      <c r="N24" s="528"/>
      <c r="O24" s="528"/>
      <c r="P24" s="528"/>
      <c r="Q24" s="528"/>
      <c r="R24" s="528"/>
      <c r="S24" s="528"/>
      <c r="T24" s="528"/>
      <c r="U24" s="528"/>
      <c r="V24" s="528"/>
      <c r="W24" s="528"/>
      <c r="X24" s="528"/>
      <c r="Y24" s="528"/>
      <c r="AA24" s="551"/>
      <c r="AB24" s="551"/>
      <c r="AC24" s="551"/>
      <c r="AD24" s="551"/>
      <c r="AE24" s="551"/>
      <c r="AF24" s="551"/>
      <c r="AG24" s="551"/>
      <c r="AH24" s="552"/>
    </row>
    <row r="25" spans="1:34" s="550" customFormat="1" ht="63">
      <c r="A25" s="523"/>
      <c r="B25" s="549"/>
      <c r="C25" s="516"/>
      <c r="D25" s="566" t="s">
        <v>1311</v>
      </c>
      <c r="E25" s="526"/>
      <c r="F25" s="548"/>
      <c r="G25" s="526"/>
      <c r="H25" s="526"/>
      <c r="I25" s="526"/>
      <c r="J25" s="526"/>
      <c r="K25" s="526"/>
      <c r="L25" s="526"/>
      <c r="M25" s="526"/>
      <c r="N25" s="528"/>
      <c r="O25" s="528"/>
      <c r="P25" s="528"/>
      <c r="Q25" s="528"/>
      <c r="R25" s="528"/>
      <c r="S25" s="528"/>
      <c r="T25" s="528"/>
      <c r="U25" s="528"/>
      <c r="V25" s="528"/>
      <c r="W25" s="528"/>
      <c r="X25" s="528"/>
      <c r="Y25" s="528"/>
      <c r="AA25" s="551"/>
      <c r="AB25" s="551"/>
      <c r="AC25" s="551"/>
      <c r="AD25" s="551"/>
      <c r="AE25" s="551"/>
      <c r="AF25" s="551"/>
      <c r="AG25" s="551"/>
      <c r="AH25" s="552"/>
    </row>
    <row r="26" spans="1:34" s="550" customFormat="1">
      <c r="A26" s="523"/>
      <c r="B26" s="549"/>
      <c r="C26" s="516"/>
      <c r="D26" s="566" t="s">
        <v>1312</v>
      </c>
      <c r="E26" s="526"/>
      <c r="F26" s="548"/>
      <c r="G26" s="526"/>
      <c r="H26" s="526"/>
      <c r="I26" s="526"/>
      <c r="J26" s="526"/>
      <c r="K26" s="526"/>
      <c r="L26" s="526"/>
      <c r="M26" s="526"/>
      <c r="N26" s="528"/>
      <c r="O26" s="528"/>
      <c r="P26" s="528"/>
      <c r="Q26" s="528"/>
      <c r="R26" s="528"/>
      <c r="S26" s="528"/>
      <c r="T26" s="528"/>
      <c r="U26" s="528"/>
      <c r="V26" s="528"/>
      <c r="W26" s="528"/>
      <c r="X26" s="528"/>
      <c r="Y26" s="528"/>
      <c r="AA26" s="551"/>
      <c r="AB26" s="551"/>
      <c r="AC26" s="551"/>
      <c r="AD26" s="551"/>
      <c r="AE26" s="551"/>
      <c r="AF26" s="551"/>
      <c r="AG26" s="551"/>
      <c r="AH26" s="552"/>
    </row>
    <row r="27" spans="1:34" s="550" customFormat="1" ht="30" customHeight="1">
      <c r="A27" s="523" t="s">
        <v>141</v>
      </c>
      <c r="B27" s="549"/>
      <c r="C27" s="677" t="s">
        <v>1469</v>
      </c>
      <c r="D27" s="566" t="s">
        <v>1313</v>
      </c>
      <c r="E27" s="526" t="s">
        <v>511</v>
      </c>
      <c r="F27" s="548">
        <v>1</v>
      </c>
      <c r="G27" s="526">
        <v>995463</v>
      </c>
      <c r="H27" s="532" t="s">
        <v>138</v>
      </c>
      <c r="I27" s="527">
        <v>18</v>
      </c>
      <c r="J27" s="532" t="s">
        <v>138</v>
      </c>
      <c r="K27" s="533"/>
      <c r="L27" s="534">
        <f t="shared" ref="L27:L87" si="0">IF(OR(J27="",J27="Confirmed"),I27*M27%,J27*M27%)</f>
        <v>1.8000000000000002E-3</v>
      </c>
      <c r="M27" s="535" t="str">
        <f t="shared" ref="M27:M87" si="1">IF(K27=0,"0.01",K27*F27)</f>
        <v>0.01</v>
      </c>
      <c r="N27" s="528"/>
      <c r="O27" s="528"/>
      <c r="P27" s="528"/>
      <c r="Q27" s="528"/>
      <c r="R27" s="528"/>
      <c r="S27" s="528"/>
      <c r="T27" s="528"/>
      <c r="U27" s="528"/>
      <c r="V27" s="528"/>
      <c r="W27" s="528"/>
      <c r="X27" s="528"/>
      <c r="Y27" s="528"/>
      <c r="AA27" s="551"/>
      <c r="AB27" s="551"/>
      <c r="AC27" s="551"/>
      <c r="AD27" s="551"/>
      <c r="AE27" s="551"/>
      <c r="AF27" s="551"/>
      <c r="AG27" s="551"/>
      <c r="AH27" s="552"/>
    </row>
    <row r="28" spans="1:34" s="550" customFormat="1" ht="37.5" customHeight="1">
      <c r="A28" s="523" t="s">
        <v>143</v>
      </c>
      <c r="B28" s="549"/>
      <c r="C28" s="678"/>
      <c r="D28" s="566" t="s">
        <v>1314</v>
      </c>
      <c r="E28" s="526" t="s">
        <v>511</v>
      </c>
      <c r="F28" s="548">
        <v>1</v>
      </c>
      <c r="G28" s="526">
        <v>995463</v>
      </c>
      <c r="H28" s="532" t="s">
        <v>138</v>
      </c>
      <c r="I28" s="527">
        <v>18</v>
      </c>
      <c r="J28" s="532" t="s">
        <v>138</v>
      </c>
      <c r="K28" s="533"/>
      <c r="L28" s="534">
        <f t="shared" si="0"/>
        <v>1.8000000000000002E-3</v>
      </c>
      <c r="M28" s="535" t="str">
        <f t="shared" si="1"/>
        <v>0.01</v>
      </c>
      <c r="N28" s="528"/>
      <c r="O28" s="528"/>
      <c r="P28" s="528"/>
      <c r="Q28" s="528"/>
      <c r="R28" s="528"/>
      <c r="S28" s="528"/>
      <c r="T28" s="528"/>
      <c r="U28" s="528"/>
      <c r="V28" s="528"/>
      <c r="W28" s="528"/>
      <c r="X28" s="528"/>
      <c r="Y28" s="528"/>
      <c r="AA28" s="551"/>
      <c r="AB28" s="551"/>
      <c r="AC28" s="551"/>
      <c r="AD28" s="551"/>
      <c r="AE28" s="551"/>
      <c r="AF28" s="551"/>
      <c r="AG28" s="551"/>
      <c r="AH28" s="552"/>
    </row>
    <row r="29" spans="1:34" s="550" customFormat="1" ht="36" customHeight="1">
      <c r="A29" s="523" t="s">
        <v>144</v>
      </c>
      <c r="B29" s="549"/>
      <c r="C29" s="679"/>
      <c r="D29" s="566" t="s">
        <v>1315</v>
      </c>
      <c r="E29" s="526" t="s">
        <v>511</v>
      </c>
      <c r="F29" s="548">
        <v>2</v>
      </c>
      <c r="G29" s="526">
        <v>995463</v>
      </c>
      <c r="H29" s="532" t="s">
        <v>138</v>
      </c>
      <c r="I29" s="527">
        <v>18</v>
      </c>
      <c r="J29" s="532" t="s">
        <v>138</v>
      </c>
      <c r="K29" s="533"/>
      <c r="L29" s="534">
        <f t="shared" si="0"/>
        <v>1.8000000000000002E-3</v>
      </c>
      <c r="M29" s="535" t="str">
        <f t="shared" si="1"/>
        <v>0.01</v>
      </c>
      <c r="N29" s="528"/>
      <c r="O29" s="528"/>
      <c r="P29" s="528"/>
      <c r="Q29" s="528"/>
      <c r="R29" s="528"/>
      <c r="S29" s="528"/>
      <c r="T29" s="528"/>
      <c r="U29" s="528"/>
      <c r="V29" s="528"/>
      <c r="W29" s="528"/>
      <c r="X29" s="528"/>
      <c r="Y29" s="528"/>
      <c r="AA29" s="551"/>
      <c r="AB29" s="551"/>
      <c r="AC29" s="551"/>
      <c r="AD29" s="551"/>
      <c r="AE29" s="551"/>
      <c r="AF29" s="551"/>
      <c r="AG29" s="551"/>
      <c r="AH29" s="552"/>
    </row>
    <row r="30" spans="1:34" s="550" customFormat="1">
      <c r="A30" s="523">
        <v>1.2</v>
      </c>
      <c r="B30" s="549"/>
      <c r="C30" s="516"/>
      <c r="D30" s="566" t="s">
        <v>1316</v>
      </c>
      <c r="E30" s="526"/>
      <c r="F30" s="548"/>
      <c r="G30" s="526"/>
      <c r="H30" s="526"/>
      <c r="I30" s="526"/>
      <c r="J30" s="526"/>
      <c r="K30" s="526"/>
      <c r="L30" s="526"/>
      <c r="M30" s="526"/>
      <c r="N30" s="528"/>
      <c r="O30" s="528"/>
      <c r="P30" s="528"/>
      <c r="Q30" s="528"/>
      <c r="R30" s="528"/>
      <c r="S30" s="528"/>
      <c r="T30" s="528"/>
      <c r="U30" s="528"/>
      <c r="V30" s="528"/>
      <c r="W30" s="528"/>
      <c r="X30" s="528"/>
      <c r="Y30" s="528"/>
      <c r="AA30" s="551"/>
      <c r="AB30" s="551"/>
      <c r="AC30" s="551"/>
      <c r="AD30" s="551"/>
      <c r="AE30" s="551"/>
      <c r="AF30" s="551"/>
      <c r="AG30" s="551"/>
      <c r="AH30" s="552"/>
    </row>
    <row r="31" spans="1:34" s="550" customFormat="1" ht="105">
      <c r="A31" s="523"/>
      <c r="B31" s="549"/>
      <c r="C31" s="516"/>
      <c r="D31" s="566" t="s">
        <v>1317</v>
      </c>
      <c r="E31" s="526"/>
      <c r="F31" s="548"/>
      <c r="G31" s="526"/>
      <c r="H31" s="526"/>
      <c r="I31" s="526"/>
      <c r="J31" s="526"/>
      <c r="K31" s="526"/>
      <c r="L31" s="526"/>
      <c r="M31" s="526"/>
      <c r="N31" s="528"/>
      <c r="O31" s="528"/>
      <c r="P31" s="528"/>
      <c r="Q31" s="528"/>
      <c r="R31" s="528"/>
      <c r="S31" s="528"/>
      <c r="T31" s="528"/>
      <c r="U31" s="528"/>
      <c r="V31" s="528"/>
      <c r="W31" s="528"/>
      <c r="X31" s="528"/>
      <c r="Y31" s="528"/>
      <c r="AA31" s="551"/>
      <c r="AB31" s="551"/>
      <c r="AC31" s="551"/>
      <c r="AD31" s="551"/>
      <c r="AE31" s="551"/>
      <c r="AF31" s="551"/>
      <c r="AG31" s="551"/>
      <c r="AH31" s="552"/>
    </row>
    <row r="32" spans="1:34" s="550" customFormat="1" ht="42">
      <c r="A32" s="523"/>
      <c r="B32" s="549"/>
      <c r="C32" s="516"/>
      <c r="D32" s="566" t="s">
        <v>1318</v>
      </c>
      <c r="E32" s="526"/>
      <c r="F32" s="548"/>
      <c r="G32" s="526"/>
      <c r="H32" s="526"/>
      <c r="I32" s="526"/>
      <c r="J32" s="526"/>
      <c r="K32" s="526"/>
      <c r="L32" s="526"/>
      <c r="M32" s="526"/>
      <c r="N32" s="528"/>
      <c r="O32" s="528"/>
      <c r="P32" s="528"/>
      <c r="Q32" s="528"/>
      <c r="R32" s="528"/>
      <c r="S32" s="528"/>
      <c r="T32" s="528"/>
      <c r="U32" s="528"/>
      <c r="V32" s="528"/>
      <c r="W32" s="528"/>
      <c r="X32" s="528"/>
      <c r="Y32" s="528"/>
      <c r="AA32" s="551"/>
      <c r="AB32" s="551"/>
      <c r="AC32" s="551"/>
      <c r="AD32" s="551"/>
      <c r="AE32" s="551"/>
      <c r="AF32" s="551"/>
      <c r="AG32" s="551"/>
      <c r="AH32" s="552"/>
    </row>
    <row r="33" spans="1:34" s="550" customFormat="1">
      <c r="A33" s="523" t="s">
        <v>1519</v>
      </c>
      <c r="B33" s="549"/>
      <c r="C33" s="516"/>
      <c r="D33" s="566" t="s">
        <v>1319</v>
      </c>
      <c r="E33" s="526"/>
      <c r="F33" s="548"/>
      <c r="G33" s="526"/>
      <c r="H33" s="526"/>
      <c r="I33" s="526"/>
      <c r="J33" s="526"/>
      <c r="K33" s="526"/>
      <c r="L33" s="526"/>
      <c r="M33" s="526"/>
      <c r="N33" s="528"/>
      <c r="O33" s="528"/>
      <c r="P33" s="528"/>
      <c r="Q33" s="528"/>
      <c r="R33" s="528"/>
      <c r="S33" s="528"/>
      <c r="T33" s="528"/>
      <c r="U33" s="528"/>
      <c r="V33" s="528"/>
      <c r="W33" s="528"/>
      <c r="X33" s="528"/>
      <c r="Y33" s="528"/>
      <c r="AA33" s="551"/>
      <c r="AB33" s="551"/>
      <c r="AC33" s="551"/>
      <c r="AD33" s="551"/>
      <c r="AE33" s="551"/>
      <c r="AF33" s="551"/>
      <c r="AG33" s="551"/>
      <c r="AH33" s="552"/>
    </row>
    <row r="34" spans="1:34" s="550" customFormat="1" ht="189">
      <c r="A34" s="523"/>
      <c r="B34" s="549"/>
      <c r="C34" s="516" t="s">
        <v>1470</v>
      </c>
      <c r="D34" s="566" t="s">
        <v>1320</v>
      </c>
      <c r="E34" s="526"/>
      <c r="F34" s="548"/>
      <c r="G34" s="526"/>
      <c r="H34" s="526"/>
      <c r="I34" s="526"/>
      <c r="J34" s="526"/>
      <c r="K34" s="526"/>
      <c r="L34" s="526"/>
      <c r="M34" s="526"/>
      <c r="N34" s="528"/>
      <c r="O34" s="528"/>
      <c r="P34" s="528"/>
      <c r="Q34" s="528"/>
      <c r="R34" s="528"/>
      <c r="S34" s="528"/>
      <c r="T34" s="528"/>
      <c r="U34" s="528"/>
      <c r="V34" s="528"/>
      <c r="W34" s="528"/>
      <c r="X34" s="528"/>
      <c r="Y34" s="528"/>
      <c r="AA34" s="551"/>
      <c r="AB34" s="551"/>
      <c r="AC34" s="551"/>
      <c r="AD34" s="551"/>
      <c r="AE34" s="551"/>
      <c r="AF34" s="551"/>
      <c r="AG34" s="551"/>
      <c r="AH34" s="552"/>
    </row>
    <row r="35" spans="1:34" s="550" customFormat="1" ht="42">
      <c r="A35" s="523"/>
      <c r="B35" s="549"/>
      <c r="C35" s="516"/>
      <c r="D35" s="566" t="s">
        <v>1321</v>
      </c>
      <c r="E35" s="526"/>
      <c r="F35" s="548"/>
      <c r="G35" s="526"/>
      <c r="H35" s="526"/>
      <c r="I35" s="526"/>
      <c r="J35" s="526"/>
      <c r="K35" s="526"/>
      <c r="L35" s="526"/>
      <c r="M35" s="526"/>
      <c r="N35" s="528"/>
      <c r="O35" s="528"/>
      <c r="P35" s="528"/>
      <c r="Q35" s="528"/>
      <c r="R35" s="528"/>
      <c r="S35" s="528"/>
      <c r="T35" s="528"/>
      <c r="U35" s="528"/>
      <c r="V35" s="528"/>
      <c r="W35" s="528"/>
      <c r="X35" s="528"/>
      <c r="Y35" s="528"/>
      <c r="AA35" s="551"/>
      <c r="AB35" s="551"/>
      <c r="AC35" s="551"/>
      <c r="AD35" s="551"/>
      <c r="AE35" s="551"/>
      <c r="AF35" s="551"/>
      <c r="AG35" s="551"/>
      <c r="AH35" s="552"/>
    </row>
    <row r="36" spans="1:34" s="550" customFormat="1">
      <c r="A36" s="523" t="s">
        <v>1520</v>
      </c>
      <c r="B36" s="549"/>
      <c r="C36" s="516"/>
      <c r="D36" s="566" t="s">
        <v>1322</v>
      </c>
      <c r="E36" s="526"/>
      <c r="F36" s="548"/>
      <c r="G36" s="526"/>
      <c r="H36" s="526"/>
      <c r="I36" s="526"/>
      <c r="J36" s="526"/>
      <c r="K36" s="526"/>
      <c r="L36" s="526"/>
      <c r="M36" s="526"/>
      <c r="N36" s="528"/>
      <c r="O36" s="528"/>
      <c r="P36" s="528"/>
      <c r="Q36" s="528"/>
      <c r="R36" s="528"/>
      <c r="S36" s="528"/>
      <c r="T36" s="528"/>
      <c r="U36" s="528"/>
      <c r="V36" s="528"/>
      <c r="W36" s="528"/>
      <c r="X36" s="528"/>
      <c r="Y36" s="528"/>
      <c r="AA36" s="551"/>
      <c r="AB36" s="551"/>
      <c r="AC36" s="551"/>
      <c r="AD36" s="551"/>
      <c r="AE36" s="551"/>
      <c r="AF36" s="551"/>
      <c r="AG36" s="551"/>
      <c r="AH36" s="552"/>
    </row>
    <row r="37" spans="1:34" s="550" customFormat="1">
      <c r="A37" s="523" t="s">
        <v>141</v>
      </c>
      <c r="B37" s="549"/>
      <c r="C37" s="516">
        <v>2.7</v>
      </c>
      <c r="D37" s="566" t="s">
        <v>1323</v>
      </c>
      <c r="E37" s="526" t="s">
        <v>511</v>
      </c>
      <c r="F37" s="548">
        <v>1</v>
      </c>
      <c r="G37" s="526">
        <v>995463</v>
      </c>
      <c r="H37" s="532" t="s">
        <v>138</v>
      </c>
      <c r="I37" s="527">
        <v>18</v>
      </c>
      <c r="J37" s="532" t="s">
        <v>138</v>
      </c>
      <c r="K37" s="533"/>
      <c r="L37" s="534">
        <f t="shared" si="0"/>
        <v>1.8000000000000002E-3</v>
      </c>
      <c r="M37" s="535" t="str">
        <f t="shared" si="1"/>
        <v>0.01</v>
      </c>
      <c r="N37" s="528"/>
      <c r="O37" s="528"/>
      <c r="P37" s="528"/>
      <c r="Q37" s="528"/>
      <c r="R37" s="528"/>
      <c r="S37" s="528"/>
      <c r="T37" s="528"/>
      <c r="U37" s="528"/>
      <c r="V37" s="528"/>
      <c r="W37" s="528"/>
      <c r="X37" s="528"/>
      <c r="Y37" s="528"/>
      <c r="AA37" s="551"/>
      <c r="AB37" s="551"/>
      <c r="AC37" s="551"/>
      <c r="AD37" s="551"/>
      <c r="AE37" s="551"/>
      <c r="AF37" s="551"/>
      <c r="AG37" s="551"/>
      <c r="AH37" s="552"/>
    </row>
    <row r="38" spans="1:34" s="550" customFormat="1">
      <c r="A38" s="523" t="s">
        <v>143</v>
      </c>
      <c r="B38" s="549"/>
      <c r="C38" s="516">
        <v>2.8</v>
      </c>
      <c r="D38" s="566" t="s">
        <v>1324</v>
      </c>
      <c r="E38" s="526" t="s">
        <v>511</v>
      </c>
      <c r="F38" s="548">
        <v>3</v>
      </c>
      <c r="G38" s="526">
        <v>995463</v>
      </c>
      <c r="H38" s="532" t="s">
        <v>138</v>
      </c>
      <c r="I38" s="527">
        <v>18</v>
      </c>
      <c r="J38" s="532" t="s">
        <v>138</v>
      </c>
      <c r="K38" s="533"/>
      <c r="L38" s="534">
        <f t="shared" si="0"/>
        <v>1.8000000000000002E-3</v>
      </c>
      <c r="M38" s="535" t="str">
        <f t="shared" si="1"/>
        <v>0.01</v>
      </c>
      <c r="N38" s="528"/>
      <c r="O38" s="528"/>
      <c r="P38" s="528"/>
      <c r="Q38" s="528"/>
      <c r="R38" s="528"/>
      <c r="S38" s="528"/>
      <c r="T38" s="528"/>
      <c r="U38" s="528"/>
      <c r="V38" s="528"/>
      <c r="W38" s="528"/>
      <c r="X38" s="528"/>
      <c r="Y38" s="528"/>
      <c r="AA38" s="551"/>
      <c r="AB38" s="551"/>
      <c r="AC38" s="551"/>
      <c r="AD38" s="551"/>
      <c r="AE38" s="551"/>
      <c r="AF38" s="551"/>
      <c r="AG38" s="551"/>
      <c r="AH38" s="552"/>
    </row>
    <row r="39" spans="1:34" s="550" customFormat="1">
      <c r="A39" s="523" t="s">
        <v>1521</v>
      </c>
      <c r="B39" s="549"/>
      <c r="C39" s="516"/>
      <c r="D39" s="566" t="s">
        <v>1325</v>
      </c>
      <c r="E39" s="526"/>
      <c r="F39" s="548"/>
      <c r="G39" s="526"/>
      <c r="H39" s="526"/>
      <c r="I39" s="526"/>
      <c r="J39" s="526"/>
      <c r="K39" s="526"/>
      <c r="L39" s="526"/>
      <c r="M39" s="526"/>
      <c r="N39" s="528"/>
      <c r="O39" s="528"/>
      <c r="P39" s="528"/>
      <c r="Q39" s="528"/>
      <c r="R39" s="528"/>
      <c r="S39" s="528"/>
      <c r="T39" s="528"/>
      <c r="U39" s="528"/>
      <c r="V39" s="528"/>
      <c r="W39" s="528"/>
      <c r="X39" s="528"/>
      <c r="Y39" s="528"/>
      <c r="AA39" s="551"/>
      <c r="AB39" s="551"/>
      <c r="AC39" s="551"/>
      <c r="AD39" s="551"/>
      <c r="AE39" s="551"/>
      <c r="AF39" s="551"/>
      <c r="AG39" s="551"/>
      <c r="AH39" s="552"/>
    </row>
    <row r="40" spans="1:34" s="550" customFormat="1" ht="210">
      <c r="A40" s="523"/>
      <c r="B40" s="549"/>
      <c r="C40" s="516" t="s">
        <v>1470</v>
      </c>
      <c r="D40" s="566" t="s">
        <v>1326</v>
      </c>
      <c r="E40" s="526"/>
      <c r="F40" s="548"/>
      <c r="G40" s="526"/>
      <c r="H40" s="526"/>
      <c r="I40" s="526"/>
      <c r="J40" s="526"/>
      <c r="K40" s="526"/>
      <c r="L40" s="526"/>
      <c r="M40" s="526"/>
      <c r="N40" s="528"/>
      <c r="O40" s="528"/>
      <c r="P40" s="528"/>
      <c r="Q40" s="528"/>
      <c r="R40" s="528"/>
      <c r="S40" s="528"/>
      <c r="T40" s="528"/>
      <c r="U40" s="528"/>
      <c r="V40" s="528"/>
      <c r="W40" s="528"/>
      <c r="X40" s="528"/>
      <c r="Y40" s="528"/>
      <c r="AA40" s="551"/>
      <c r="AB40" s="551"/>
      <c r="AC40" s="551"/>
      <c r="AD40" s="551"/>
      <c r="AE40" s="551"/>
      <c r="AF40" s="551"/>
      <c r="AG40" s="551"/>
      <c r="AH40" s="552"/>
    </row>
    <row r="41" spans="1:34" s="550" customFormat="1" ht="42">
      <c r="A41" s="523"/>
      <c r="B41" s="549"/>
      <c r="C41" s="516"/>
      <c r="D41" s="566" t="s">
        <v>1327</v>
      </c>
      <c r="E41" s="526"/>
      <c r="F41" s="548"/>
      <c r="G41" s="526"/>
      <c r="H41" s="526"/>
      <c r="I41" s="526"/>
      <c r="J41" s="526"/>
      <c r="K41" s="526"/>
      <c r="L41" s="526"/>
      <c r="M41" s="526"/>
      <c r="N41" s="528"/>
      <c r="O41" s="528"/>
      <c r="P41" s="528"/>
      <c r="Q41" s="528"/>
      <c r="R41" s="528"/>
      <c r="S41" s="528"/>
      <c r="T41" s="528"/>
      <c r="U41" s="528"/>
      <c r="V41" s="528"/>
      <c r="W41" s="528"/>
      <c r="X41" s="528"/>
      <c r="Y41" s="528"/>
      <c r="AA41" s="551"/>
      <c r="AB41" s="551"/>
      <c r="AC41" s="551"/>
      <c r="AD41" s="551"/>
      <c r="AE41" s="551"/>
      <c r="AF41" s="551"/>
      <c r="AG41" s="551"/>
      <c r="AH41" s="552"/>
    </row>
    <row r="42" spans="1:34" s="550" customFormat="1">
      <c r="A42" s="523"/>
      <c r="B42" s="549"/>
      <c r="C42" s="516"/>
      <c r="D42" s="566" t="s">
        <v>1328</v>
      </c>
      <c r="E42" s="526"/>
      <c r="F42" s="548"/>
      <c r="G42" s="526"/>
      <c r="H42" s="526"/>
      <c r="I42" s="526"/>
      <c r="J42" s="526"/>
      <c r="K42" s="526"/>
      <c r="L42" s="526"/>
      <c r="M42" s="526"/>
      <c r="N42" s="528"/>
      <c r="O42" s="528"/>
      <c r="P42" s="528"/>
      <c r="Q42" s="528"/>
      <c r="R42" s="528"/>
      <c r="S42" s="528"/>
      <c r="T42" s="528"/>
      <c r="U42" s="528"/>
      <c r="V42" s="528"/>
      <c r="W42" s="528"/>
      <c r="X42" s="528"/>
      <c r="Y42" s="528"/>
      <c r="AA42" s="551"/>
      <c r="AB42" s="551"/>
      <c r="AC42" s="551"/>
      <c r="AD42" s="551"/>
      <c r="AE42" s="551"/>
      <c r="AF42" s="551"/>
      <c r="AG42" s="551"/>
      <c r="AH42" s="552"/>
    </row>
    <row r="43" spans="1:34" s="550" customFormat="1">
      <c r="A43" s="523" t="s">
        <v>141</v>
      </c>
      <c r="B43" s="549"/>
      <c r="C43" s="516" t="s">
        <v>1484</v>
      </c>
      <c r="D43" s="566" t="s">
        <v>1329</v>
      </c>
      <c r="E43" s="526" t="s">
        <v>511</v>
      </c>
      <c r="F43" s="548">
        <v>4</v>
      </c>
      <c r="G43" s="526">
        <v>995463</v>
      </c>
      <c r="H43" s="532" t="s">
        <v>138</v>
      </c>
      <c r="I43" s="527">
        <v>18</v>
      </c>
      <c r="J43" s="532" t="s">
        <v>138</v>
      </c>
      <c r="K43" s="533"/>
      <c r="L43" s="534">
        <f t="shared" si="0"/>
        <v>1.8000000000000002E-3</v>
      </c>
      <c r="M43" s="535" t="str">
        <f t="shared" si="1"/>
        <v>0.01</v>
      </c>
      <c r="N43" s="528"/>
      <c r="O43" s="528"/>
      <c r="P43" s="528"/>
      <c r="Q43" s="528"/>
      <c r="R43" s="528"/>
      <c r="S43" s="528"/>
      <c r="T43" s="528"/>
      <c r="U43" s="528"/>
      <c r="V43" s="528"/>
      <c r="W43" s="528"/>
      <c r="X43" s="528"/>
      <c r="Y43" s="528"/>
      <c r="AA43" s="551"/>
      <c r="AB43" s="551"/>
      <c r="AC43" s="551"/>
      <c r="AD43" s="551"/>
      <c r="AE43" s="551"/>
      <c r="AF43" s="551"/>
      <c r="AG43" s="551"/>
      <c r="AH43" s="552"/>
    </row>
    <row r="44" spans="1:34" s="550" customFormat="1">
      <c r="A44" s="523" t="s">
        <v>143</v>
      </c>
      <c r="B44" s="549"/>
      <c r="C44" s="516">
        <v>4.18</v>
      </c>
      <c r="D44" s="566" t="s">
        <v>1330</v>
      </c>
      <c r="E44" s="526" t="s">
        <v>511</v>
      </c>
      <c r="F44" s="548">
        <v>2</v>
      </c>
      <c r="G44" s="526">
        <v>995463</v>
      </c>
      <c r="H44" s="532" t="s">
        <v>138</v>
      </c>
      <c r="I44" s="527">
        <v>18</v>
      </c>
      <c r="J44" s="532" t="s">
        <v>138</v>
      </c>
      <c r="K44" s="533"/>
      <c r="L44" s="534">
        <f t="shared" si="0"/>
        <v>1.8000000000000002E-3</v>
      </c>
      <c r="M44" s="535" t="str">
        <f t="shared" si="1"/>
        <v>0.01</v>
      </c>
      <c r="N44" s="528"/>
      <c r="O44" s="528"/>
      <c r="P44" s="528"/>
      <c r="Q44" s="528"/>
      <c r="R44" s="528"/>
      <c r="S44" s="528"/>
      <c r="T44" s="528"/>
      <c r="U44" s="528"/>
      <c r="V44" s="528"/>
      <c r="W44" s="528"/>
      <c r="X44" s="528"/>
      <c r="Y44" s="528"/>
      <c r="AA44" s="551"/>
      <c r="AB44" s="551"/>
      <c r="AC44" s="551"/>
      <c r="AD44" s="551"/>
      <c r="AE44" s="551"/>
      <c r="AF44" s="551"/>
      <c r="AG44" s="551"/>
      <c r="AH44" s="552"/>
    </row>
    <row r="45" spans="1:34" s="550" customFormat="1">
      <c r="A45" s="523" t="s">
        <v>144</v>
      </c>
      <c r="B45" s="549"/>
      <c r="C45" s="516">
        <v>4.1900000000000004</v>
      </c>
      <c r="D45" s="566" t="s">
        <v>1331</v>
      </c>
      <c r="E45" s="526" t="s">
        <v>511</v>
      </c>
      <c r="F45" s="548">
        <v>2</v>
      </c>
      <c r="G45" s="526">
        <v>995463</v>
      </c>
      <c r="H45" s="532" t="s">
        <v>138</v>
      </c>
      <c r="I45" s="527">
        <v>18</v>
      </c>
      <c r="J45" s="532" t="s">
        <v>138</v>
      </c>
      <c r="K45" s="533"/>
      <c r="L45" s="534">
        <f t="shared" si="0"/>
        <v>1.8000000000000002E-3</v>
      </c>
      <c r="M45" s="535" t="str">
        <f t="shared" si="1"/>
        <v>0.01</v>
      </c>
      <c r="N45" s="528"/>
      <c r="O45" s="528"/>
      <c r="P45" s="528"/>
      <c r="Q45" s="528"/>
      <c r="R45" s="528"/>
      <c r="S45" s="528"/>
      <c r="T45" s="528"/>
      <c r="U45" s="528"/>
      <c r="V45" s="528"/>
      <c r="W45" s="528"/>
      <c r="X45" s="528"/>
      <c r="Y45" s="528"/>
      <c r="AA45" s="551"/>
      <c r="AB45" s="551"/>
      <c r="AC45" s="551"/>
      <c r="AD45" s="551"/>
      <c r="AE45" s="551"/>
      <c r="AF45" s="551"/>
      <c r="AG45" s="551"/>
      <c r="AH45" s="552"/>
    </row>
    <row r="46" spans="1:34" s="550" customFormat="1">
      <c r="A46" s="523">
        <v>1.3</v>
      </c>
      <c r="B46" s="549"/>
      <c r="C46" s="516"/>
      <c r="D46" s="566" t="s">
        <v>1332</v>
      </c>
      <c r="E46" s="526"/>
      <c r="F46" s="548"/>
      <c r="G46" s="526"/>
      <c r="H46" s="526"/>
      <c r="I46" s="526"/>
      <c r="J46" s="526"/>
      <c r="K46" s="526"/>
      <c r="L46" s="526"/>
      <c r="M46" s="526"/>
      <c r="N46" s="528"/>
      <c r="O46" s="528"/>
      <c r="P46" s="528"/>
      <c r="Q46" s="528"/>
      <c r="R46" s="528"/>
      <c r="S46" s="528"/>
      <c r="T46" s="528"/>
      <c r="U46" s="528"/>
      <c r="V46" s="528"/>
      <c r="W46" s="528"/>
      <c r="X46" s="528"/>
      <c r="Y46" s="528"/>
      <c r="AA46" s="551"/>
      <c r="AB46" s="551"/>
      <c r="AC46" s="551"/>
      <c r="AD46" s="551"/>
      <c r="AE46" s="551"/>
      <c r="AF46" s="551"/>
      <c r="AG46" s="551"/>
      <c r="AH46" s="552"/>
    </row>
    <row r="47" spans="1:34" s="550" customFormat="1" ht="63">
      <c r="A47" s="523"/>
      <c r="B47" s="549"/>
      <c r="C47" s="516" t="s">
        <v>1485</v>
      </c>
      <c r="D47" s="566" t="s">
        <v>1333</v>
      </c>
      <c r="E47" s="526" t="s">
        <v>511</v>
      </c>
      <c r="F47" s="548">
        <v>8</v>
      </c>
      <c r="G47" s="526">
        <v>995463</v>
      </c>
      <c r="H47" s="532" t="s">
        <v>138</v>
      </c>
      <c r="I47" s="527">
        <v>18</v>
      </c>
      <c r="J47" s="532" t="s">
        <v>138</v>
      </c>
      <c r="K47" s="533"/>
      <c r="L47" s="534">
        <f t="shared" si="0"/>
        <v>1.8000000000000002E-3</v>
      </c>
      <c r="M47" s="535" t="str">
        <f t="shared" si="1"/>
        <v>0.01</v>
      </c>
      <c r="N47" s="528"/>
      <c r="O47" s="528"/>
      <c r="P47" s="528"/>
      <c r="Q47" s="528"/>
      <c r="R47" s="528"/>
      <c r="S47" s="528"/>
      <c r="T47" s="528"/>
      <c r="U47" s="528"/>
      <c r="V47" s="528"/>
      <c r="W47" s="528"/>
      <c r="X47" s="528"/>
      <c r="Y47" s="528"/>
      <c r="AA47" s="551"/>
      <c r="AB47" s="551"/>
      <c r="AC47" s="551"/>
      <c r="AD47" s="551"/>
      <c r="AE47" s="551"/>
      <c r="AF47" s="551"/>
      <c r="AG47" s="551"/>
      <c r="AH47" s="552"/>
    </row>
    <row r="48" spans="1:34" s="550" customFormat="1">
      <c r="A48" s="523">
        <v>1.4</v>
      </c>
      <c r="B48" s="549"/>
      <c r="C48" s="516"/>
      <c r="D48" s="566" t="s">
        <v>1334</v>
      </c>
      <c r="E48" s="526"/>
      <c r="F48" s="548"/>
      <c r="G48" s="526"/>
      <c r="H48" s="526"/>
      <c r="I48" s="526"/>
      <c r="J48" s="526"/>
      <c r="K48" s="526"/>
      <c r="L48" s="526"/>
      <c r="M48" s="526"/>
      <c r="N48" s="528"/>
      <c r="O48" s="528"/>
      <c r="P48" s="528"/>
      <c r="Q48" s="528"/>
      <c r="R48" s="528"/>
      <c r="S48" s="528"/>
      <c r="T48" s="528"/>
      <c r="U48" s="528"/>
      <c r="V48" s="528"/>
      <c r="W48" s="528"/>
      <c r="X48" s="528"/>
      <c r="Y48" s="528"/>
      <c r="AA48" s="551"/>
      <c r="AB48" s="551"/>
      <c r="AC48" s="551"/>
      <c r="AD48" s="551"/>
      <c r="AE48" s="551"/>
      <c r="AF48" s="551"/>
      <c r="AG48" s="551"/>
      <c r="AH48" s="552"/>
    </row>
    <row r="49" spans="1:34" s="550" customFormat="1" ht="42">
      <c r="A49" s="523"/>
      <c r="B49" s="549"/>
      <c r="C49" s="516" t="s">
        <v>1486</v>
      </c>
      <c r="D49" s="566" t="s">
        <v>1335</v>
      </c>
      <c r="E49" s="526" t="s">
        <v>511</v>
      </c>
      <c r="F49" s="548">
        <v>12</v>
      </c>
      <c r="G49" s="526">
        <v>995463</v>
      </c>
      <c r="H49" s="532" t="s">
        <v>138</v>
      </c>
      <c r="I49" s="527">
        <v>18</v>
      </c>
      <c r="J49" s="532" t="s">
        <v>138</v>
      </c>
      <c r="K49" s="533"/>
      <c r="L49" s="534">
        <f t="shared" si="0"/>
        <v>1.8000000000000002E-3</v>
      </c>
      <c r="M49" s="535" t="str">
        <f t="shared" si="1"/>
        <v>0.01</v>
      </c>
      <c r="N49" s="528"/>
      <c r="O49" s="528"/>
      <c r="P49" s="528"/>
      <c r="Q49" s="528"/>
      <c r="R49" s="528"/>
      <c r="S49" s="528"/>
      <c r="T49" s="528"/>
      <c r="U49" s="528"/>
      <c r="V49" s="528"/>
      <c r="W49" s="528"/>
      <c r="X49" s="528"/>
      <c r="Y49" s="528"/>
      <c r="AA49" s="551"/>
      <c r="AB49" s="551"/>
      <c r="AC49" s="551"/>
      <c r="AD49" s="551"/>
      <c r="AE49" s="551"/>
      <c r="AF49" s="551"/>
      <c r="AG49" s="551"/>
      <c r="AH49" s="552"/>
    </row>
    <row r="50" spans="1:34" s="550" customFormat="1">
      <c r="A50" s="523">
        <v>1.5</v>
      </c>
      <c r="B50" s="549"/>
      <c r="C50" s="516"/>
      <c r="D50" s="566" t="s">
        <v>1336</v>
      </c>
      <c r="E50" s="526"/>
      <c r="F50" s="548"/>
      <c r="G50" s="526"/>
      <c r="H50" s="526"/>
      <c r="I50" s="526"/>
      <c r="J50" s="526"/>
      <c r="K50" s="526"/>
      <c r="L50" s="526"/>
      <c r="M50" s="526"/>
      <c r="N50" s="528"/>
      <c r="O50" s="528"/>
      <c r="P50" s="528"/>
      <c r="Q50" s="528"/>
      <c r="R50" s="528"/>
      <c r="S50" s="528"/>
      <c r="T50" s="528"/>
      <c r="U50" s="528"/>
      <c r="V50" s="528"/>
      <c r="W50" s="528"/>
      <c r="X50" s="528"/>
      <c r="Y50" s="528"/>
      <c r="AA50" s="551"/>
      <c r="AB50" s="551"/>
      <c r="AC50" s="551"/>
      <c r="AD50" s="551"/>
      <c r="AE50" s="551"/>
      <c r="AF50" s="551"/>
      <c r="AG50" s="551"/>
      <c r="AH50" s="552"/>
    </row>
    <row r="51" spans="1:34" s="550" customFormat="1" ht="210">
      <c r="A51" s="523"/>
      <c r="B51" s="549"/>
      <c r="C51" s="516"/>
      <c r="D51" s="566" t="s">
        <v>1337</v>
      </c>
      <c r="E51" s="526"/>
      <c r="F51" s="548"/>
      <c r="G51" s="526"/>
      <c r="H51" s="526"/>
      <c r="I51" s="526"/>
      <c r="J51" s="526"/>
      <c r="K51" s="526"/>
      <c r="L51" s="526"/>
      <c r="M51" s="526"/>
      <c r="N51" s="528"/>
      <c r="O51" s="528"/>
      <c r="P51" s="528"/>
      <c r="Q51" s="528"/>
      <c r="R51" s="528"/>
      <c r="S51" s="528"/>
      <c r="T51" s="528"/>
      <c r="U51" s="528"/>
      <c r="V51" s="528"/>
      <c r="W51" s="528"/>
      <c r="X51" s="528"/>
      <c r="Y51" s="528"/>
      <c r="AA51" s="551"/>
      <c r="AB51" s="551"/>
      <c r="AC51" s="551"/>
      <c r="AD51" s="551"/>
      <c r="AE51" s="551"/>
      <c r="AF51" s="551"/>
      <c r="AG51" s="551"/>
      <c r="AH51" s="552"/>
    </row>
    <row r="52" spans="1:34" s="550" customFormat="1">
      <c r="A52" s="523" t="s">
        <v>141</v>
      </c>
      <c r="B52" s="549"/>
      <c r="C52" s="516" t="s">
        <v>1487</v>
      </c>
      <c r="D52" s="566" t="s">
        <v>1338</v>
      </c>
      <c r="E52" s="526" t="s">
        <v>511</v>
      </c>
      <c r="F52" s="548">
        <v>1</v>
      </c>
      <c r="G52" s="526">
        <v>995463</v>
      </c>
      <c r="H52" s="532" t="s">
        <v>138</v>
      </c>
      <c r="I52" s="527">
        <v>18</v>
      </c>
      <c r="J52" s="532" t="s">
        <v>138</v>
      </c>
      <c r="K52" s="533"/>
      <c r="L52" s="534">
        <f t="shared" si="0"/>
        <v>1.8000000000000002E-3</v>
      </c>
      <c r="M52" s="535" t="str">
        <f t="shared" si="1"/>
        <v>0.01</v>
      </c>
      <c r="N52" s="528"/>
      <c r="O52" s="528"/>
      <c r="P52" s="528"/>
      <c r="Q52" s="528"/>
      <c r="R52" s="528"/>
      <c r="S52" s="528"/>
      <c r="T52" s="528"/>
      <c r="U52" s="528"/>
      <c r="V52" s="528"/>
      <c r="W52" s="528"/>
      <c r="X52" s="528"/>
      <c r="Y52" s="528"/>
      <c r="AA52" s="551"/>
      <c r="AB52" s="551"/>
      <c r="AC52" s="551"/>
      <c r="AD52" s="551"/>
      <c r="AE52" s="551"/>
      <c r="AF52" s="551"/>
      <c r="AG52" s="551"/>
      <c r="AH52" s="552"/>
    </row>
    <row r="53" spans="1:34" s="550" customFormat="1">
      <c r="A53" s="523"/>
      <c r="B53" s="549"/>
      <c r="C53" s="516"/>
      <c r="D53" s="566" t="s">
        <v>1339</v>
      </c>
      <c r="E53" s="526"/>
      <c r="F53" s="548"/>
      <c r="G53" s="526"/>
      <c r="H53" s="526"/>
      <c r="I53" s="526"/>
      <c r="J53" s="526"/>
      <c r="K53" s="526"/>
      <c r="L53" s="526"/>
      <c r="M53" s="526"/>
      <c r="N53" s="528"/>
      <c r="O53" s="528"/>
      <c r="P53" s="528"/>
      <c r="Q53" s="528"/>
      <c r="R53" s="528"/>
      <c r="S53" s="528"/>
      <c r="T53" s="528"/>
      <c r="U53" s="528"/>
      <c r="V53" s="528"/>
      <c r="W53" s="528"/>
      <c r="X53" s="528"/>
      <c r="Y53" s="528"/>
      <c r="AA53" s="551"/>
      <c r="AB53" s="551"/>
      <c r="AC53" s="551"/>
      <c r="AD53" s="551"/>
      <c r="AE53" s="551"/>
      <c r="AF53" s="551"/>
      <c r="AG53" s="551"/>
      <c r="AH53" s="552"/>
    </row>
    <row r="54" spans="1:34" s="550" customFormat="1" ht="42">
      <c r="A54" s="523" t="s">
        <v>1220</v>
      </c>
      <c r="B54" s="549"/>
      <c r="C54" s="516"/>
      <c r="D54" s="566" t="s">
        <v>1340</v>
      </c>
      <c r="E54" s="526"/>
      <c r="F54" s="548"/>
      <c r="G54" s="526"/>
      <c r="H54" s="526"/>
      <c r="I54" s="526"/>
      <c r="J54" s="526"/>
      <c r="K54" s="526"/>
      <c r="L54" s="526"/>
      <c r="M54" s="526"/>
      <c r="N54" s="528"/>
      <c r="O54" s="528"/>
      <c r="P54" s="528"/>
      <c r="Q54" s="528"/>
      <c r="R54" s="528"/>
      <c r="S54" s="528"/>
      <c r="T54" s="528"/>
      <c r="U54" s="528"/>
      <c r="V54" s="528"/>
      <c r="W54" s="528"/>
      <c r="X54" s="528"/>
      <c r="Y54" s="528"/>
      <c r="AA54" s="551"/>
      <c r="AB54" s="551"/>
      <c r="AC54" s="551"/>
      <c r="AD54" s="551"/>
      <c r="AE54" s="551"/>
      <c r="AF54" s="551"/>
      <c r="AG54" s="551"/>
      <c r="AH54" s="552"/>
    </row>
    <row r="55" spans="1:34" s="550" customFormat="1" ht="42">
      <c r="A55" s="523" t="s">
        <v>1546</v>
      </c>
      <c r="B55" s="549"/>
      <c r="C55" s="516"/>
      <c r="D55" s="566" t="s">
        <v>1341</v>
      </c>
      <c r="E55" s="526"/>
      <c r="F55" s="548"/>
      <c r="G55" s="526"/>
      <c r="H55" s="526"/>
      <c r="I55" s="526"/>
      <c r="J55" s="526"/>
      <c r="K55" s="526"/>
      <c r="L55" s="526"/>
      <c r="M55" s="526"/>
      <c r="N55" s="528"/>
      <c r="O55" s="528"/>
      <c r="P55" s="528"/>
      <c r="Q55" s="528"/>
      <c r="R55" s="528"/>
      <c r="S55" s="528"/>
      <c r="T55" s="528"/>
      <c r="U55" s="528"/>
      <c r="V55" s="528"/>
      <c r="W55" s="528"/>
      <c r="X55" s="528"/>
      <c r="Y55" s="528"/>
      <c r="AA55" s="551"/>
      <c r="AB55" s="551"/>
      <c r="AC55" s="551"/>
      <c r="AD55" s="551"/>
      <c r="AE55" s="551"/>
      <c r="AF55" s="551"/>
      <c r="AG55" s="551"/>
      <c r="AH55" s="552"/>
    </row>
    <row r="56" spans="1:34" s="550" customFormat="1">
      <c r="A56" s="523"/>
      <c r="B56" s="549"/>
      <c r="C56" s="516"/>
      <c r="D56" s="566"/>
      <c r="E56" s="526"/>
      <c r="F56" s="548"/>
      <c r="G56" s="526"/>
      <c r="H56" s="526"/>
      <c r="I56" s="526"/>
      <c r="J56" s="526"/>
      <c r="K56" s="526"/>
      <c r="L56" s="526"/>
      <c r="M56" s="526"/>
      <c r="N56" s="528"/>
      <c r="O56" s="528"/>
      <c r="P56" s="528"/>
      <c r="Q56" s="528"/>
      <c r="R56" s="528"/>
      <c r="S56" s="528"/>
      <c r="T56" s="528"/>
      <c r="U56" s="528"/>
      <c r="V56" s="528"/>
      <c r="W56" s="528"/>
      <c r="X56" s="528"/>
      <c r="Y56" s="528"/>
      <c r="AA56" s="551"/>
      <c r="AB56" s="551"/>
      <c r="AC56" s="551"/>
      <c r="AD56" s="551"/>
      <c r="AE56" s="551"/>
      <c r="AF56" s="551"/>
      <c r="AG56" s="551"/>
      <c r="AH56" s="552"/>
    </row>
    <row r="57" spans="1:34" s="550" customFormat="1">
      <c r="A57" s="523"/>
      <c r="B57" s="549"/>
      <c r="C57" s="516"/>
      <c r="D57" s="594" t="s">
        <v>1522</v>
      </c>
      <c r="E57" s="526"/>
      <c r="F57" s="548"/>
      <c r="G57" s="526"/>
      <c r="H57" s="526"/>
      <c r="I57" s="526"/>
      <c r="J57" s="526"/>
      <c r="K57" s="526"/>
      <c r="L57" s="526"/>
      <c r="M57" s="526"/>
      <c r="N57" s="528"/>
      <c r="O57" s="528"/>
      <c r="P57" s="528"/>
      <c r="Q57" s="528"/>
      <c r="R57" s="528"/>
      <c r="S57" s="528"/>
      <c r="T57" s="528"/>
      <c r="U57" s="528"/>
      <c r="V57" s="528"/>
      <c r="W57" s="528"/>
      <c r="X57" s="528"/>
      <c r="Y57" s="528"/>
      <c r="AA57" s="551"/>
      <c r="AB57" s="551"/>
      <c r="AC57" s="551"/>
      <c r="AD57" s="551"/>
      <c r="AE57" s="551"/>
      <c r="AF57" s="551"/>
      <c r="AG57" s="551"/>
      <c r="AH57" s="552"/>
    </row>
    <row r="58" spans="1:34" s="550" customFormat="1">
      <c r="A58" s="523">
        <v>2</v>
      </c>
      <c r="B58" s="549"/>
      <c r="C58" s="516"/>
      <c r="D58" s="566" t="s">
        <v>1342</v>
      </c>
      <c r="E58" s="526"/>
      <c r="F58" s="548"/>
      <c r="G58" s="526"/>
      <c r="H58" s="526"/>
      <c r="I58" s="526"/>
      <c r="J58" s="526"/>
      <c r="K58" s="526"/>
      <c r="L58" s="526"/>
      <c r="M58" s="526"/>
      <c r="N58" s="528"/>
      <c r="O58" s="528"/>
      <c r="P58" s="528"/>
      <c r="Q58" s="528"/>
      <c r="R58" s="528"/>
      <c r="S58" s="528"/>
      <c r="T58" s="528"/>
      <c r="U58" s="528"/>
      <c r="V58" s="528"/>
      <c r="W58" s="528"/>
      <c r="X58" s="528"/>
      <c r="Y58" s="528"/>
      <c r="AA58" s="551"/>
      <c r="AB58" s="551"/>
      <c r="AC58" s="551"/>
      <c r="AD58" s="551"/>
      <c r="AE58" s="551"/>
      <c r="AF58" s="551"/>
      <c r="AG58" s="551"/>
      <c r="AH58" s="552"/>
    </row>
    <row r="59" spans="1:34" s="550" customFormat="1" ht="240.75" customHeight="1">
      <c r="A59" s="523">
        <v>2.1</v>
      </c>
      <c r="B59" s="549"/>
      <c r="C59" s="516"/>
      <c r="D59" s="566" t="s">
        <v>1343</v>
      </c>
      <c r="E59" s="526"/>
      <c r="F59" s="548"/>
      <c r="G59" s="526"/>
      <c r="H59" s="526"/>
      <c r="I59" s="526"/>
      <c r="J59" s="526"/>
      <c r="K59" s="526"/>
      <c r="L59" s="526"/>
      <c r="M59" s="526"/>
      <c r="N59" s="528"/>
      <c r="O59" s="528"/>
      <c r="P59" s="528"/>
      <c r="Q59" s="528"/>
      <c r="R59" s="528"/>
      <c r="S59" s="528"/>
      <c r="T59" s="528"/>
      <c r="U59" s="528"/>
      <c r="V59" s="528"/>
      <c r="W59" s="528"/>
      <c r="X59" s="528"/>
      <c r="Y59" s="528"/>
      <c r="AA59" s="551"/>
      <c r="AB59" s="551"/>
      <c r="AC59" s="551"/>
      <c r="AD59" s="551"/>
      <c r="AE59" s="551"/>
      <c r="AF59" s="551"/>
      <c r="AG59" s="551"/>
      <c r="AH59" s="552"/>
    </row>
    <row r="60" spans="1:34" s="550" customFormat="1" ht="105">
      <c r="A60" s="523"/>
      <c r="B60" s="549"/>
      <c r="C60" s="516"/>
      <c r="D60" s="566" t="s">
        <v>1344</v>
      </c>
      <c r="E60" s="526"/>
      <c r="F60" s="548"/>
      <c r="G60" s="526"/>
      <c r="H60" s="526"/>
      <c r="I60" s="526"/>
      <c r="J60" s="526"/>
      <c r="K60" s="526"/>
      <c r="L60" s="526"/>
      <c r="M60" s="526"/>
      <c r="N60" s="528"/>
      <c r="O60" s="528"/>
      <c r="P60" s="528"/>
      <c r="Q60" s="528"/>
      <c r="R60" s="528"/>
      <c r="S60" s="528"/>
      <c r="T60" s="528"/>
      <c r="U60" s="528"/>
      <c r="V60" s="528"/>
      <c r="W60" s="528"/>
      <c r="X60" s="528"/>
      <c r="Y60" s="528"/>
      <c r="AA60" s="551"/>
      <c r="AB60" s="551"/>
      <c r="AC60" s="551"/>
      <c r="AD60" s="551"/>
      <c r="AE60" s="551"/>
      <c r="AF60" s="551"/>
      <c r="AG60" s="551"/>
      <c r="AH60" s="552"/>
    </row>
    <row r="61" spans="1:34" s="550" customFormat="1">
      <c r="A61" s="523"/>
      <c r="B61" s="549"/>
      <c r="C61" s="516"/>
      <c r="D61" s="566" t="s">
        <v>1345</v>
      </c>
      <c r="E61" s="526"/>
      <c r="F61" s="548"/>
      <c r="G61" s="526"/>
      <c r="H61" s="526"/>
      <c r="I61" s="526"/>
      <c r="J61" s="526"/>
      <c r="K61" s="526"/>
      <c r="L61" s="526"/>
      <c r="M61" s="526"/>
      <c r="N61" s="528"/>
      <c r="O61" s="528"/>
      <c r="P61" s="528"/>
      <c r="Q61" s="528"/>
      <c r="R61" s="528"/>
      <c r="S61" s="528"/>
      <c r="T61" s="528"/>
      <c r="U61" s="528"/>
      <c r="V61" s="528"/>
      <c r="W61" s="528"/>
      <c r="X61" s="528"/>
      <c r="Y61" s="528"/>
      <c r="AA61" s="551"/>
      <c r="AB61" s="551"/>
      <c r="AC61" s="551"/>
      <c r="AD61" s="551"/>
      <c r="AE61" s="551"/>
      <c r="AF61" s="551"/>
      <c r="AG61" s="551"/>
      <c r="AH61" s="552"/>
    </row>
    <row r="62" spans="1:34" s="550" customFormat="1">
      <c r="A62" s="523"/>
      <c r="B62" s="549"/>
      <c r="C62" s="516"/>
      <c r="D62" s="566" t="s">
        <v>1346</v>
      </c>
      <c r="E62" s="526"/>
      <c r="F62" s="548"/>
      <c r="G62" s="526"/>
      <c r="H62" s="526"/>
      <c r="I62" s="526"/>
      <c r="J62" s="526"/>
      <c r="K62" s="526"/>
      <c r="L62" s="526"/>
      <c r="M62" s="526"/>
      <c r="N62" s="528"/>
      <c r="O62" s="528"/>
      <c r="P62" s="528"/>
      <c r="Q62" s="528"/>
      <c r="R62" s="528"/>
      <c r="S62" s="528"/>
      <c r="T62" s="528"/>
      <c r="U62" s="528"/>
      <c r="V62" s="528"/>
      <c r="W62" s="528"/>
      <c r="X62" s="528"/>
      <c r="Y62" s="528"/>
      <c r="AA62" s="551"/>
      <c r="AB62" s="551"/>
      <c r="AC62" s="551"/>
      <c r="AD62" s="551"/>
      <c r="AE62" s="551"/>
      <c r="AF62" s="551"/>
      <c r="AG62" s="551"/>
      <c r="AH62" s="552"/>
    </row>
    <row r="63" spans="1:34" s="550" customFormat="1" ht="42">
      <c r="A63" s="523"/>
      <c r="B63" s="549"/>
      <c r="C63" s="516"/>
      <c r="D63" s="566" t="s">
        <v>1347</v>
      </c>
      <c r="E63" s="526"/>
      <c r="F63" s="548"/>
      <c r="G63" s="526"/>
      <c r="H63" s="526"/>
      <c r="I63" s="526"/>
      <c r="J63" s="526"/>
      <c r="K63" s="526"/>
      <c r="L63" s="526"/>
      <c r="M63" s="526"/>
      <c r="N63" s="528"/>
      <c r="O63" s="528"/>
      <c r="P63" s="528"/>
      <c r="Q63" s="528"/>
      <c r="R63" s="528"/>
      <c r="S63" s="528"/>
      <c r="T63" s="528"/>
      <c r="U63" s="528"/>
      <c r="V63" s="528"/>
      <c r="W63" s="528"/>
      <c r="X63" s="528"/>
      <c r="Y63" s="528"/>
      <c r="AA63" s="551"/>
      <c r="AB63" s="551"/>
      <c r="AC63" s="551"/>
      <c r="AD63" s="551"/>
      <c r="AE63" s="551"/>
      <c r="AF63" s="551"/>
      <c r="AG63" s="551"/>
      <c r="AH63" s="552"/>
    </row>
    <row r="64" spans="1:34" s="550" customFormat="1" ht="42">
      <c r="A64" s="523"/>
      <c r="B64" s="549"/>
      <c r="C64" s="516"/>
      <c r="D64" s="566" t="s">
        <v>1348</v>
      </c>
      <c r="E64" s="526"/>
      <c r="F64" s="548"/>
      <c r="G64" s="526"/>
      <c r="H64" s="526"/>
      <c r="I64" s="526"/>
      <c r="J64" s="526"/>
      <c r="K64" s="526"/>
      <c r="L64" s="526"/>
      <c r="M64" s="526"/>
      <c r="N64" s="528"/>
      <c r="O64" s="528"/>
      <c r="P64" s="528"/>
      <c r="Q64" s="528"/>
      <c r="R64" s="528"/>
      <c r="S64" s="528"/>
      <c r="T64" s="528"/>
      <c r="U64" s="528"/>
      <c r="V64" s="528"/>
      <c r="W64" s="528"/>
      <c r="X64" s="528"/>
      <c r="Y64" s="528"/>
      <c r="AA64" s="551"/>
      <c r="AB64" s="551"/>
      <c r="AC64" s="551"/>
      <c r="AD64" s="551"/>
      <c r="AE64" s="551"/>
      <c r="AF64" s="551"/>
      <c r="AG64" s="551"/>
      <c r="AH64" s="552"/>
    </row>
    <row r="65" spans="1:34" s="550" customFormat="1" ht="42">
      <c r="A65" s="523"/>
      <c r="B65" s="549"/>
      <c r="C65" s="516"/>
      <c r="D65" s="566" t="s">
        <v>1349</v>
      </c>
      <c r="E65" s="526"/>
      <c r="F65" s="548"/>
      <c r="G65" s="526"/>
      <c r="H65" s="526"/>
      <c r="I65" s="526"/>
      <c r="J65" s="526"/>
      <c r="K65" s="526"/>
      <c r="L65" s="526"/>
      <c r="M65" s="526"/>
      <c r="N65" s="528"/>
      <c r="O65" s="528"/>
      <c r="P65" s="528"/>
      <c r="Q65" s="528"/>
      <c r="R65" s="528"/>
      <c r="S65" s="528"/>
      <c r="T65" s="528"/>
      <c r="U65" s="528"/>
      <c r="V65" s="528"/>
      <c r="W65" s="528"/>
      <c r="X65" s="528"/>
      <c r="Y65" s="528"/>
      <c r="AA65" s="551"/>
      <c r="AB65" s="551"/>
      <c r="AC65" s="551"/>
      <c r="AD65" s="551"/>
      <c r="AE65" s="551"/>
      <c r="AF65" s="551"/>
      <c r="AG65" s="551"/>
      <c r="AH65" s="552"/>
    </row>
    <row r="66" spans="1:34" s="550" customFormat="1">
      <c r="A66" s="523"/>
      <c r="B66" s="549"/>
      <c r="C66" s="516"/>
      <c r="D66" s="566" t="s">
        <v>1350</v>
      </c>
      <c r="E66" s="526"/>
      <c r="F66" s="548"/>
      <c r="G66" s="526"/>
      <c r="H66" s="526"/>
      <c r="I66" s="526"/>
      <c r="J66" s="526"/>
      <c r="K66" s="526"/>
      <c r="L66" s="526"/>
      <c r="M66" s="526"/>
      <c r="N66" s="528"/>
      <c r="O66" s="528"/>
      <c r="P66" s="528"/>
      <c r="Q66" s="528"/>
      <c r="R66" s="528"/>
      <c r="S66" s="528"/>
      <c r="T66" s="528"/>
      <c r="U66" s="528"/>
      <c r="V66" s="528"/>
      <c r="W66" s="528"/>
      <c r="X66" s="528"/>
      <c r="Y66" s="528"/>
      <c r="AA66" s="551"/>
      <c r="AB66" s="551"/>
      <c r="AC66" s="551"/>
      <c r="AD66" s="551"/>
      <c r="AE66" s="551"/>
      <c r="AF66" s="551"/>
      <c r="AG66" s="551"/>
      <c r="AH66" s="552"/>
    </row>
    <row r="67" spans="1:34" s="550" customFormat="1">
      <c r="A67" s="523" t="s">
        <v>141</v>
      </c>
      <c r="B67" s="549"/>
      <c r="C67" s="516" t="s">
        <v>1488</v>
      </c>
      <c r="D67" s="566" t="s">
        <v>1351</v>
      </c>
      <c r="E67" s="526" t="s">
        <v>551</v>
      </c>
      <c r="F67" s="548">
        <v>2</v>
      </c>
      <c r="G67" s="526">
        <v>995463</v>
      </c>
      <c r="H67" s="532" t="s">
        <v>138</v>
      </c>
      <c r="I67" s="527">
        <v>18</v>
      </c>
      <c r="J67" s="532" t="s">
        <v>138</v>
      </c>
      <c r="K67" s="533"/>
      <c r="L67" s="534">
        <f t="shared" si="0"/>
        <v>1.8000000000000002E-3</v>
      </c>
      <c r="M67" s="535" t="str">
        <f t="shared" si="1"/>
        <v>0.01</v>
      </c>
      <c r="N67" s="528"/>
      <c r="O67" s="528"/>
      <c r="P67" s="528"/>
      <c r="Q67" s="528"/>
      <c r="R67" s="528"/>
      <c r="S67" s="528"/>
      <c r="T67" s="528"/>
      <c r="U67" s="528"/>
      <c r="V67" s="528"/>
      <c r="W67" s="528"/>
      <c r="X67" s="528"/>
      <c r="Y67" s="528"/>
      <c r="AA67" s="551"/>
      <c r="AB67" s="551"/>
      <c r="AC67" s="551"/>
      <c r="AD67" s="551"/>
      <c r="AE67" s="551"/>
      <c r="AF67" s="551"/>
      <c r="AG67" s="551"/>
      <c r="AH67" s="552"/>
    </row>
    <row r="68" spans="1:34" s="550" customFormat="1">
      <c r="A68" s="523">
        <v>2.2000000000000002</v>
      </c>
      <c r="B68" s="549"/>
      <c r="C68" s="516"/>
      <c r="D68" s="566" t="s">
        <v>1352</v>
      </c>
      <c r="E68" s="526"/>
      <c r="F68" s="548"/>
      <c r="G68" s="526"/>
      <c r="H68" s="526"/>
      <c r="I68" s="526"/>
      <c r="J68" s="526"/>
      <c r="K68" s="526"/>
      <c r="L68" s="526"/>
      <c r="M68" s="526"/>
      <c r="N68" s="528"/>
      <c r="O68" s="528"/>
      <c r="P68" s="528"/>
      <c r="Q68" s="528"/>
      <c r="R68" s="528"/>
      <c r="S68" s="528"/>
      <c r="T68" s="528"/>
      <c r="U68" s="528"/>
      <c r="V68" s="528"/>
      <c r="W68" s="528"/>
      <c r="X68" s="528"/>
      <c r="Y68" s="528"/>
      <c r="AA68" s="551"/>
      <c r="AB68" s="551"/>
      <c r="AC68" s="551"/>
      <c r="AD68" s="551"/>
      <c r="AE68" s="551"/>
      <c r="AF68" s="551"/>
      <c r="AG68" s="551"/>
      <c r="AH68" s="552"/>
    </row>
    <row r="69" spans="1:34" s="550" customFormat="1" ht="42">
      <c r="A69" s="523"/>
      <c r="B69" s="549"/>
      <c r="C69" s="516" t="s">
        <v>1489</v>
      </c>
      <c r="D69" s="566" t="s">
        <v>1353</v>
      </c>
      <c r="E69" s="526" t="s">
        <v>511</v>
      </c>
      <c r="F69" s="548">
        <v>1</v>
      </c>
      <c r="G69" s="526">
        <v>995463</v>
      </c>
      <c r="H69" s="532" t="s">
        <v>138</v>
      </c>
      <c r="I69" s="527">
        <v>18</v>
      </c>
      <c r="J69" s="532" t="s">
        <v>138</v>
      </c>
      <c r="K69" s="533"/>
      <c r="L69" s="534">
        <f t="shared" si="0"/>
        <v>1.8000000000000002E-3</v>
      </c>
      <c r="M69" s="535" t="str">
        <f t="shared" si="1"/>
        <v>0.01</v>
      </c>
      <c r="N69" s="528"/>
      <c r="O69" s="528"/>
      <c r="P69" s="528"/>
      <c r="Q69" s="528"/>
      <c r="R69" s="528"/>
      <c r="S69" s="528"/>
      <c r="T69" s="528"/>
      <c r="U69" s="528"/>
      <c r="V69" s="528"/>
      <c r="W69" s="528"/>
      <c r="X69" s="528"/>
      <c r="Y69" s="528"/>
      <c r="AA69" s="551"/>
      <c r="AB69" s="551"/>
      <c r="AC69" s="551"/>
      <c r="AD69" s="551"/>
      <c r="AE69" s="551"/>
      <c r="AF69" s="551"/>
      <c r="AG69" s="551"/>
      <c r="AH69" s="552"/>
    </row>
    <row r="70" spans="1:34" s="550" customFormat="1">
      <c r="A70" s="523">
        <v>3</v>
      </c>
      <c r="B70" s="549"/>
      <c r="C70" s="516"/>
      <c r="D70" s="566" t="s">
        <v>1354</v>
      </c>
      <c r="E70" s="526"/>
      <c r="F70" s="548"/>
      <c r="G70" s="526"/>
      <c r="H70" s="526"/>
      <c r="I70" s="526"/>
      <c r="J70" s="526"/>
      <c r="K70" s="526"/>
      <c r="L70" s="526"/>
      <c r="M70" s="526"/>
      <c r="N70" s="528"/>
      <c r="O70" s="528"/>
      <c r="P70" s="528"/>
      <c r="Q70" s="528"/>
      <c r="R70" s="528"/>
      <c r="S70" s="528"/>
      <c r="T70" s="528"/>
      <c r="U70" s="528"/>
      <c r="V70" s="528"/>
      <c r="W70" s="528"/>
      <c r="X70" s="528"/>
      <c r="Y70" s="528"/>
      <c r="AA70" s="551"/>
      <c r="AB70" s="551"/>
      <c r="AC70" s="551"/>
      <c r="AD70" s="551"/>
      <c r="AE70" s="551"/>
      <c r="AF70" s="551"/>
      <c r="AG70" s="551"/>
      <c r="AH70" s="552"/>
    </row>
    <row r="71" spans="1:34" s="550" customFormat="1" ht="261" customHeight="1">
      <c r="A71" s="523"/>
      <c r="B71" s="549"/>
      <c r="C71" s="516"/>
      <c r="D71" s="566" t="s">
        <v>1355</v>
      </c>
      <c r="E71" s="526"/>
      <c r="F71" s="548"/>
      <c r="G71" s="526"/>
      <c r="H71" s="526"/>
      <c r="I71" s="526"/>
      <c r="J71" s="526"/>
      <c r="K71" s="526"/>
      <c r="L71" s="526"/>
      <c r="M71" s="526"/>
      <c r="N71" s="528"/>
      <c r="O71" s="528"/>
      <c r="P71" s="528"/>
      <c r="Q71" s="528"/>
      <c r="R71" s="528"/>
      <c r="S71" s="528"/>
      <c r="T71" s="528"/>
      <c r="U71" s="528"/>
      <c r="V71" s="528"/>
      <c r="W71" s="528"/>
      <c r="X71" s="528"/>
      <c r="Y71" s="528"/>
      <c r="AA71" s="551"/>
      <c r="AB71" s="551"/>
      <c r="AC71" s="551"/>
      <c r="AD71" s="551"/>
      <c r="AE71" s="551"/>
      <c r="AF71" s="551"/>
      <c r="AG71" s="551"/>
      <c r="AH71" s="552"/>
    </row>
    <row r="72" spans="1:34" s="550" customFormat="1" ht="259.5" customHeight="1">
      <c r="A72" s="523"/>
      <c r="B72" s="549"/>
      <c r="C72" s="516"/>
      <c r="D72" s="566" t="s">
        <v>1356</v>
      </c>
      <c r="E72" s="526"/>
      <c r="F72" s="548"/>
      <c r="G72" s="526"/>
      <c r="H72" s="526"/>
      <c r="I72" s="526"/>
      <c r="J72" s="526"/>
      <c r="K72" s="526"/>
      <c r="L72" s="526"/>
      <c r="M72" s="526"/>
      <c r="N72" s="528"/>
      <c r="O72" s="528"/>
      <c r="P72" s="528"/>
      <c r="Q72" s="528"/>
      <c r="R72" s="528"/>
      <c r="S72" s="528"/>
      <c r="T72" s="528"/>
      <c r="U72" s="528"/>
      <c r="V72" s="528"/>
      <c r="W72" s="528"/>
      <c r="X72" s="528"/>
      <c r="Y72" s="528"/>
      <c r="AA72" s="551"/>
      <c r="AB72" s="551"/>
      <c r="AC72" s="551"/>
      <c r="AD72" s="551"/>
      <c r="AE72" s="551"/>
      <c r="AF72" s="551"/>
      <c r="AG72" s="551"/>
      <c r="AH72" s="552"/>
    </row>
    <row r="73" spans="1:34" s="550" customFormat="1" ht="131.25" customHeight="1">
      <c r="A73" s="523"/>
      <c r="B73" s="549"/>
      <c r="C73" s="516"/>
      <c r="D73" s="566" t="s">
        <v>1357</v>
      </c>
      <c r="E73" s="526"/>
      <c r="F73" s="548"/>
      <c r="G73" s="526"/>
      <c r="H73" s="526"/>
      <c r="I73" s="526"/>
      <c r="J73" s="526"/>
      <c r="K73" s="526"/>
      <c r="L73" s="526"/>
      <c r="M73" s="526"/>
      <c r="N73" s="528"/>
      <c r="O73" s="528"/>
      <c r="P73" s="528"/>
      <c r="Q73" s="528"/>
      <c r="R73" s="528"/>
      <c r="S73" s="528"/>
      <c r="T73" s="528"/>
      <c r="U73" s="528"/>
      <c r="V73" s="528"/>
      <c r="W73" s="528"/>
      <c r="X73" s="528"/>
      <c r="Y73" s="528"/>
      <c r="AA73" s="551"/>
      <c r="AB73" s="551"/>
      <c r="AC73" s="551"/>
      <c r="AD73" s="551"/>
      <c r="AE73" s="551"/>
      <c r="AF73" s="551"/>
      <c r="AG73" s="551"/>
      <c r="AH73" s="552"/>
    </row>
    <row r="74" spans="1:34" s="550" customFormat="1">
      <c r="A74" s="523" t="s">
        <v>141</v>
      </c>
      <c r="B74" s="549"/>
      <c r="C74" s="516" t="s">
        <v>1490</v>
      </c>
      <c r="D74" s="566" t="s">
        <v>1358</v>
      </c>
      <c r="E74" s="526" t="s">
        <v>511</v>
      </c>
      <c r="F74" s="548">
        <v>4</v>
      </c>
      <c r="G74" s="526">
        <v>995463</v>
      </c>
      <c r="H74" s="532" t="s">
        <v>138</v>
      </c>
      <c r="I74" s="527">
        <v>18</v>
      </c>
      <c r="J74" s="532" t="s">
        <v>138</v>
      </c>
      <c r="K74" s="533"/>
      <c r="L74" s="534">
        <f t="shared" si="0"/>
        <v>1.8000000000000002E-3</v>
      </c>
      <c r="M74" s="535" t="str">
        <f t="shared" si="1"/>
        <v>0.01</v>
      </c>
      <c r="N74" s="528"/>
      <c r="O74" s="528"/>
      <c r="P74" s="528"/>
      <c r="Q74" s="528"/>
      <c r="R74" s="528"/>
      <c r="S74" s="528"/>
      <c r="T74" s="528"/>
      <c r="U74" s="528"/>
      <c r="V74" s="528"/>
      <c r="W74" s="528"/>
      <c r="X74" s="528"/>
      <c r="Y74" s="528"/>
      <c r="AA74" s="551"/>
      <c r="AB74" s="551"/>
      <c r="AC74" s="551"/>
      <c r="AD74" s="551"/>
      <c r="AE74" s="551"/>
      <c r="AF74" s="551"/>
      <c r="AG74" s="551"/>
      <c r="AH74" s="552"/>
    </row>
    <row r="75" spans="1:34" s="550" customFormat="1">
      <c r="A75" s="523" t="s">
        <v>143</v>
      </c>
      <c r="B75" s="549"/>
      <c r="C75" s="516" t="s">
        <v>1491</v>
      </c>
      <c r="D75" s="566" t="s">
        <v>1359</v>
      </c>
      <c r="E75" s="526" t="s">
        <v>511</v>
      </c>
      <c r="F75" s="548">
        <v>8</v>
      </c>
      <c r="G75" s="526">
        <v>995463</v>
      </c>
      <c r="H75" s="532" t="s">
        <v>138</v>
      </c>
      <c r="I75" s="527">
        <v>18</v>
      </c>
      <c r="J75" s="532" t="s">
        <v>138</v>
      </c>
      <c r="K75" s="533"/>
      <c r="L75" s="534">
        <f t="shared" si="0"/>
        <v>1.8000000000000002E-3</v>
      </c>
      <c r="M75" s="535" t="str">
        <f t="shared" si="1"/>
        <v>0.01</v>
      </c>
      <c r="N75" s="528"/>
      <c r="O75" s="528"/>
      <c r="P75" s="528"/>
      <c r="Q75" s="528"/>
      <c r="R75" s="528"/>
      <c r="S75" s="528"/>
      <c r="T75" s="528"/>
      <c r="U75" s="528"/>
      <c r="V75" s="528"/>
      <c r="W75" s="528"/>
      <c r="X75" s="528"/>
      <c r="Y75" s="528"/>
      <c r="AA75" s="551"/>
      <c r="AB75" s="551"/>
      <c r="AC75" s="551"/>
      <c r="AD75" s="551"/>
      <c r="AE75" s="551"/>
      <c r="AF75" s="551"/>
      <c r="AG75" s="551"/>
      <c r="AH75" s="552"/>
    </row>
    <row r="76" spans="1:34" s="550" customFormat="1">
      <c r="A76" s="523"/>
      <c r="B76" s="549"/>
      <c r="C76" s="516"/>
      <c r="D76" s="566"/>
      <c r="E76" s="526"/>
      <c r="F76" s="548"/>
      <c r="G76" s="526"/>
      <c r="H76" s="526"/>
      <c r="I76" s="526"/>
      <c r="J76" s="526"/>
      <c r="K76" s="526"/>
      <c r="L76" s="526"/>
      <c r="M76" s="526"/>
      <c r="N76" s="528"/>
      <c r="O76" s="528"/>
      <c r="P76" s="528"/>
      <c r="Q76" s="528"/>
      <c r="R76" s="528"/>
      <c r="S76" s="528"/>
      <c r="T76" s="528"/>
      <c r="U76" s="528"/>
      <c r="V76" s="528"/>
      <c r="W76" s="528"/>
      <c r="X76" s="528"/>
      <c r="Y76" s="528"/>
      <c r="AA76" s="551"/>
      <c r="AB76" s="551"/>
      <c r="AC76" s="551"/>
      <c r="AD76" s="551"/>
      <c r="AE76" s="551"/>
      <c r="AF76" s="551"/>
      <c r="AG76" s="551"/>
      <c r="AH76" s="552"/>
    </row>
    <row r="77" spans="1:34" s="550" customFormat="1">
      <c r="A77" s="523"/>
      <c r="B77" s="549"/>
      <c r="C77" s="516"/>
      <c r="D77" s="594" t="s">
        <v>1523</v>
      </c>
      <c r="E77" s="526"/>
      <c r="F77" s="548"/>
      <c r="G77" s="526"/>
      <c r="H77" s="526"/>
      <c r="I77" s="526"/>
      <c r="J77" s="526"/>
      <c r="K77" s="526"/>
      <c r="L77" s="526"/>
      <c r="M77" s="526"/>
      <c r="N77" s="528"/>
      <c r="O77" s="528"/>
      <c r="P77" s="528"/>
      <c r="Q77" s="528"/>
      <c r="R77" s="528"/>
      <c r="S77" s="528"/>
      <c r="T77" s="528"/>
      <c r="U77" s="528"/>
      <c r="V77" s="528"/>
      <c r="W77" s="528"/>
      <c r="X77" s="528"/>
      <c r="Y77" s="528"/>
      <c r="AA77" s="551"/>
      <c r="AB77" s="551"/>
      <c r="AC77" s="551"/>
      <c r="AD77" s="551"/>
      <c r="AE77" s="551"/>
      <c r="AF77" s="551"/>
      <c r="AG77" s="551"/>
      <c r="AH77" s="552"/>
    </row>
    <row r="78" spans="1:34" s="550" customFormat="1">
      <c r="A78" s="523">
        <v>3</v>
      </c>
      <c r="B78" s="549"/>
      <c r="C78" s="516"/>
      <c r="D78" s="566" t="s">
        <v>1360</v>
      </c>
      <c r="E78" s="526"/>
      <c r="F78" s="548"/>
      <c r="G78" s="526"/>
      <c r="H78" s="526"/>
      <c r="I78" s="526"/>
      <c r="J78" s="526"/>
      <c r="K78" s="526"/>
      <c r="L78" s="526"/>
      <c r="M78" s="526"/>
      <c r="N78" s="528"/>
      <c r="O78" s="528"/>
      <c r="P78" s="528"/>
      <c r="Q78" s="528"/>
      <c r="R78" s="528"/>
      <c r="S78" s="528"/>
      <c r="T78" s="528"/>
      <c r="U78" s="528"/>
      <c r="V78" s="528"/>
      <c r="W78" s="528"/>
      <c r="X78" s="528"/>
      <c r="Y78" s="528"/>
      <c r="AA78" s="551"/>
      <c r="AB78" s="551"/>
      <c r="AC78" s="551"/>
      <c r="AD78" s="551"/>
      <c r="AE78" s="551"/>
      <c r="AF78" s="551"/>
      <c r="AG78" s="551"/>
      <c r="AH78" s="552"/>
    </row>
    <row r="79" spans="1:34" s="550" customFormat="1" ht="105">
      <c r="A79" s="523"/>
      <c r="B79" s="549"/>
      <c r="C79" s="516"/>
      <c r="D79" s="566" t="s">
        <v>1361</v>
      </c>
      <c r="E79" s="526"/>
      <c r="F79" s="548"/>
      <c r="G79" s="526"/>
      <c r="H79" s="526"/>
      <c r="I79" s="526"/>
      <c r="J79" s="526"/>
      <c r="K79" s="526"/>
      <c r="L79" s="526"/>
      <c r="M79" s="526"/>
      <c r="N79" s="528"/>
      <c r="O79" s="528"/>
      <c r="P79" s="528"/>
      <c r="Q79" s="528"/>
      <c r="R79" s="528"/>
      <c r="S79" s="528"/>
      <c r="T79" s="528"/>
      <c r="U79" s="528"/>
      <c r="V79" s="528"/>
      <c r="W79" s="528"/>
      <c r="X79" s="528"/>
      <c r="Y79" s="528"/>
      <c r="AA79" s="551"/>
      <c r="AB79" s="551"/>
      <c r="AC79" s="551"/>
      <c r="AD79" s="551"/>
      <c r="AE79" s="551"/>
      <c r="AF79" s="551"/>
      <c r="AG79" s="551"/>
      <c r="AH79" s="552"/>
    </row>
    <row r="80" spans="1:34" s="550" customFormat="1">
      <c r="A80" s="523"/>
      <c r="B80" s="549"/>
      <c r="C80" s="516"/>
      <c r="D80" s="566" t="s">
        <v>1362</v>
      </c>
      <c r="E80" s="526"/>
      <c r="F80" s="548"/>
      <c r="G80" s="526"/>
      <c r="H80" s="526"/>
      <c r="I80" s="526"/>
      <c r="J80" s="526"/>
      <c r="K80" s="526"/>
      <c r="L80" s="526"/>
      <c r="M80" s="526"/>
      <c r="N80" s="528"/>
      <c r="O80" s="528"/>
      <c r="P80" s="528"/>
      <c r="Q80" s="528"/>
      <c r="R80" s="528"/>
      <c r="S80" s="528"/>
      <c r="T80" s="528"/>
      <c r="U80" s="528"/>
      <c r="V80" s="528"/>
      <c r="W80" s="528"/>
      <c r="X80" s="528"/>
      <c r="Y80" s="528"/>
      <c r="AA80" s="551"/>
      <c r="AB80" s="551"/>
      <c r="AC80" s="551"/>
      <c r="AD80" s="551"/>
      <c r="AE80" s="551"/>
      <c r="AF80" s="551"/>
      <c r="AG80" s="551"/>
      <c r="AH80" s="552"/>
    </row>
    <row r="81" spans="1:34" s="550" customFormat="1">
      <c r="A81" s="523"/>
      <c r="B81" s="549"/>
      <c r="C81" s="516"/>
      <c r="D81" s="566" t="s">
        <v>1363</v>
      </c>
      <c r="E81" s="526"/>
      <c r="F81" s="548"/>
      <c r="G81" s="526"/>
      <c r="H81" s="526"/>
      <c r="I81" s="526"/>
      <c r="J81" s="526"/>
      <c r="K81" s="526"/>
      <c r="L81" s="526"/>
      <c r="M81" s="526"/>
      <c r="N81" s="528"/>
      <c r="O81" s="528"/>
      <c r="P81" s="528"/>
      <c r="Q81" s="528"/>
      <c r="R81" s="528"/>
      <c r="S81" s="528"/>
      <c r="T81" s="528"/>
      <c r="U81" s="528"/>
      <c r="V81" s="528"/>
      <c r="W81" s="528"/>
      <c r="X81" s="528"/>
      <c r="Y81" s="528"/>
      <c r="AA81" s="551"/>
      <c r="AB81" s="551"/>
      <c r="AC81" s="551"/>
      <c r="AD81" s="551"/>
      <c r="AE81" s="551"/>
      <c r="AF81" s="551"/>
      <c r="AG81" s="551"/>
      <c r="AH81" s="552"/>
    </row>
    <row r="82" spans="1:34" s="550" customFormat="1">
      <c r="A82" s="523" t="s">
        <v>143</v>
      </c>
      <c r="B82" s="549"/>
      <c r="C82" s="516" t="s">
        <v>1492</v>
      </c>
      <c r="D82" s="566" t="s">
        <v>1364</v>
      </c>
      <c r="E82" s="526" t="s">
        <v>511</v>
      </c>
      <c r="F82" s="548">
        <v>1</v>
      </c>
      <c r="G82" s="526">
        <v>995463</v>
      </c>
      <c r="H82" s="532" t="s">
        <v>138</v>
      </c>
      <c r="I82" s="527">
        <v>18</v>
      </c>
      <c r="J82" s="532" t="s">
        <v>138</v>
      </c>
      <c r="K82" s="533"/>
      <c r="L82" s="534">
        <f t="shared" si="0"/>
        <v>1.8000000000000002E-3</v>
      </c>
      <c r="M82" s="535" t="str">
        <f t="shared" si="1"/>
        <v>0.01</v>
      </c>
      <c r="N82" s="528"/>
      <c r="O82" s="528"/>
      <c r="P82" s="528"/>
      <c r="Q82" s="528"/>
      <c r="R82" s="528"/>
      <c r="S82" s="528"/>
      <c r="T82" s="528"/>
      <c r="U82" s="528"/>
      <c r="V82" s="528"/>
      <c r="W82" s="528"/>
      <c r="X82" s="528"/>
      <c r="Y82" s="528"/>
      <c r="AA82" s="551"/>
      <c r="AB82" s="551"/>
      <c r="AC82" s="551"/>
      <c r="AD82" s="551"/>
      <c r="AE82" s="551"/>
      <c r="AF82" s="551"/>
      <c r="AG82" s="551"/>
      <c r="AH82" s="552"/>
    </row>
    <row r="83" spans="1:34" s="550" customFormat="1">
      <c r="A83" s="523" t="s">
        <v>144</v>
      </c>
      <c r="B83" s="549"/>
      <c r="C83" s="516" t="s">
        <v>1493</v>
      </c>
      <c r="D83" s="566" t="s">
        <v>1365</v>
      </c>
      <c r="E83" s="526" t="s">
        <v>511</v>
      </c>
      <c r="F83" s="548">
        <v>4</v>
      </c>
      <c r="G83" s="526">
        <v>995463</v>
      </c>
      <c r="H83" s="532" t="s">
        <v>138</v>
      </c>
      <c r="I83" s="527">
        <v>18</v>
      </c>
      <c r="J83" s="532" t="s">
        <v>138</v>
      </c>
      <c r="K83" s="533"/>
      <c r="L83" s="534">
        <f t="shared" si="0"/>
        <v>1.8000000000000002E-3</v>
      </c>
      <c r="M83" s="535" t="str">
        <f t="shared" si="1"/>
        <v>0.01</v>
      </c>
      <c r="N83" s="528"/>
      <c r="O83" s="528"/>
      <c r="P83" s="528"/>
      <c r="Q83" s="528"/>
      <c r="R83" s="528"/>
      <c r="S83" s="528"/>
      <c r="T83" s="528"/>
      <c r="U83" s="528"/>
      <c r="V83" s="528"/>
      <c r="W83" s="528"/>
      <c r="X83" s="528"/>
      <c r="Y83" s="528"/>
      <c r="AA83" s="551"/>
      <c r="AB83" s="551"/>
      <c r="AC83" s="551"/>
      <c r="AD83" s="551"/>
      <c r="AE83" s="551"/>
      <c r="AF83" s="551"/>
      <c r="AG83" s="551"/>
      <c r="AH83" s="552"/>
    </row>
    <row r="84" spans="1:34" s="550" customFormat="1">
      <c r="A84" s="523">
        <v>4</v>
      </c>
      <c r="B84" s="549"/>
      <c r="C84" s="516"/>
      <c r="D84" s="566" t="s">
        <v>1366</v>
      </c>
      <c r="E84" s="526"/>
      <c r="F84" s="548"/>
      <c r="G84" s="526"/>
      <c r="H84" s="526"/>
      <c r="I84" s="526"/>
      <c r="J84" s="526"/>
      <c r="K84" s="526"/>
      <c r="L84" s="526"/>
      <c r="M84" s="526"/>
      <c r="N84" s="528"/>
      <c r="O84" s="528"/>
      <c r="P84" s="528"/>
      <c r="Q84" s="528"/>
      <c r="R84" s="528"/>
      <c r="S84" s="528"/>
      <c r="T84" s="528"/>
      <c r="U84" s="528"/>
      <c r="V84" s="528"/>
      <c r="W84" s="528"/>
      <c r="X84" s="528"/>
      <c r="Y84" s="528"/>
      <c r="AA84" s="551"/>
      <c r="AB84" s="551"/>
      <c r="AC84" s="551"/>
      <c r="AD84" s="551"/>
      <c r="AE84" s="551"/>
      <c r="AF84" s="551"/>
      <c r="AG84" s="551"/>
      <c r="AH84" s="552"/>
    </row>
    <row r="85" spans="1:34" s="550" customFormat="1">
      <c r="A85" s="523" t="s">
        <v>1524</v>
      </c>
      <c r="B85" s="549"/>
      <c r="C85" s="516"/>
      <c r="D85" s="566" t="s">
        <v>1367</v>
      </c>
      <c r="E85" s="526"/>
      <c r="F85" s="548"/>
      <c r="G85" s="526"/>
      <c r="H85" s="526"/>
      <c r="I85" s="526"/>
      <c r="J85" s="526"/>
      <c r="K85" s="526"/>
      <c r="L85" s="526"/>
      <c r="M85" s="526"/>
      <c r="N85" s="528"/>
      <c r="O85" s="528"/>
      <c r="P85" s="528"/>
      <c r="Q85" s="528"/>
      <c r="R85" s="528"/>
      <c r="S85" s="528"/>
      <c r="T85" s="528"/>
      <c r="U85" s="528"/>
      <c r="V85" s="528"/>
      <c r="W85" s="528"/>
      <c r="X85" s="528"/>
      <c r="Y85" s="528"/>
      <c r="AA85" s="551"/>
      <c r="AB85" s="551"/>
      <c r="AC85" s="551"/>
      <c r="AD85" s="551"/>
      <c r="AE85" s="551"/>
      <c r="AF85" s="551"/>
      <c r="AG85" s="551"/>
      <c r="AH85" s="552"/>
    </row>
    <row r="86" spans="1:34" s="550" customFormat="1" ht="84">
      <c r="A86" s="523"/>
      <c r="B86" s="549"/>
      <c r="C86" s="516"/>
      <c r="D86" s="566" t="s">
        <v>1368</v>
      </c>
      <c r="E86" s="526"/>
      <c r="F86" s="548"/>
      <c r="G86" s="526"/>
      <c r="H86" s="526"/>
      <c r="I86" s="526"/>
      <c r="J86" s="526"/>
      <c r="K86" s="526"/>
      <c r="L86" s="526"/>
      <c r="M86" s="526"/>
      <c r="N86" s="528"/>
      <c r="O86" s="528"/>
      <c r="P86" s="528"/>
      <c r="Q86" s="528"/>
      <c r="R86" s="528"/>
      <c r="S86" s="528"/>
      <c r="T86" s="528"/>
      <c r="U86" s="528"/>
      <c r="V86" s="528"/>
      <c r="W86" s="528"/>
      <c r="X86" s="528"/>
      <c r="Y86" s="528"/>
      <c r="AA86" s="551"/>
      <c r="AB86" s="551"/>
      <c r="AC86" s="551"/>
      <c r="AD86" s="551"/>
      <c r="AE86" s="551"/>
      <c r="AF86" s="551"/>
      <c r="AG86" s="551"/>
      <c r="AH86" s="552"/>
    </row>
    <row r="87" spans="1:34" s="550" customFormat="1">
      <c r="A87" s="523" t="s">
        <v>141</v>
      </c>
      <c r="B87" s="549"/>
      <c r="C87" s="516" t="s">
        <v>1494</v>
      </c>
      <c r="D87" s="566" t="s">
        <v>1369</v>
      </c>
      <c r="E87" s="526" t="s">
        <v>511</v>
      </c>
      <c r="F87" s="548">
        <v>4</v>
      </c>
      <c r="G87" s="526">
        <v>995463</v>
      </c>
      <c r="H87" s="532" t="s">
        <v>138</v>
      </c>
      <c r="I87" s="527">
        <v>18</v>
      </c>
      <c r="J87" s="532" t="s">
        <v>138</v>
      </c>
      <c r="K87" s="533"/>
      <c r="L87" s="534">
        <f t="shared" si="0"/>
        <v>1.8000000000000002E-3</v>
      </c>
      <c r="M87" s="535" t="str">
        <f t="shared" si="1"/>
        <v>0.01</v>
      </c>
      <c r="N87" s="528"/>
      <c r="O87" s="528"/>
      <c r="P87" s="528"/>
      <c r="Q87" s="528"/>
      <c r="R87" s="528"/>
      <c r="S87" s="528"/>
      <c r="T87" s="528"/>
      <c r="U87" s="528"/>
      <c r="V87" s="528"/>
      <c r="W87" s="528"/>
      <c r="X87" s="528"/>
      <c r="Y87" s="528"/>
      <c r="AA87" s="551"/>
      <c r="AB87" s="551"/>
      <c r="AC87" s="551"/>
      <c r="AD87" s="551"/>
      <c r="AE87" s="551"/>
      <c r="AF87" s="551"/>
      <c r="AG87" s="551"/>
      <c r="AH87" s="552"/>
    </row>
    <row r="88" spans="1:34" s="550" customFormat="1">
      <c r="A88" s="523" t="s">
        <v>1525</v>
      </c>
      <c r="B88" s="549"/>
      <c r="C88" s="516"/>
      <c r="D88" s="566" t="s">
        <v>1370</v>
      </c>
      <c r="E88" s="526"/>
      <c r="F88" s="548"/>
      <c r="G88" s="526"/>
      <c r="H88" s="526"/>
      <c r="I88" s="526"/>
      <c r="J88" s="526"/>
      <c r="K88" s="526"/>
      <c r="L88" s="526"/>
      <c r="M88" s="526"/>
      <c r="N88" s="528"/>
      <c r="O88" s="528"/>
      <c r="P88" s="528"/>
      <c r="Q88" s="528"/>
      <c r="R88" s="528"/>
      <c r="S88" s="528"/>
      <c r="T88" s="528"/>
      <c r="U88" s="528"/>
      <c r="V88" s="528"/>
      <c r="W88" s="528"/>
      <c r="X88" s="528"/>
      <c r="Y88" s="528"/>
      <c r="AA88" s="551"/>
      <c r="AB88" s="551"/>
      <c r="AC88" s="551"/>
      <c r="AD88" s="551"/>
      <c r="AE88" s="551"/>
      <c r="AF88" s="551"/>
      <c r="AG88" s="551"/>
      <c r="AH88" s="552"/>
    </row>
    <row r="89" spans="1:34" s="550" customFormat="1" ht="105">
      <c r="A89" s="523"/>
      <c r="B89" s="549"/>
      <c r="C89" s="516"/>
      <c r="D89" s="566" t="s">
        <v>1371</v>
      </c>
      <c r="E89" s="526"/>
      <c r="F89" s="548"/>
      <c r="G89" s="526"/>
      <c r="H89" s="526"/>
      <c r="I89" s="526"/>
      <c r="J89" s="526"/>
      <c r="K89" s="526"/>
      <c r="L89" s="526"/>
      <c r="M89" s="526"/>
      <c r="N89" s="528"/>
      <c r="O89" s="528"/>
      <c r="P89" s="528"/>
      <c r="Q89" s="528"/>
      <c r="R89" s="528"/>
      <c r="S89" s="528"/>
      <c r="T89" s="528"/>
      <c r="U89" s="528"/>
      <c r="V89" s="528"/>
      <c r="W89" s="528"/>
      <c r="X89" s="528"/>
      <c r="Y89" s="528"/>
      <c r="AA89" s="551"/>
      <c r="AB89" s="551"/>
      <c r="AC89" s="551"/>
      <c r="AD89" s="551"/>
      <c r="AE89" s="551"/>
      <c r="AF89" s="551"/>
      <c r="AG89" s="551"/>
      <c r="AH89" s="552"/>
    </row>
    <row r="90" spans="1:34" s="550" customFormat="1">
      <c r="A90" s="523" t="s">
        <v>143</v>
      </c>
      <c r="B90" s="549"/>
      <c r="C90" s="516" t="s">
        <v>1495</v>
      </c>
      <c r="D90" s="566" t="s">
        <v>1372</v>
      </c>
      <c r="E90" s="526" t="s">
        <v>511</v>
      </c>
      <c r="F90" s="548">
        <v>3</v>
      </c>
      <c r="G90" s="526">
        <v>995463</v>
      </c>
      <c r="H90" s="532" t="s">
        <v>138</v>
      </c>
      <c r="I90" s="527">
        <v>18</v>
      </c>
      <c r="J90" s="532" t="s">
        <v>138</v>
      </c>
      <c r="K90" s="533"/>
      <c r="L90" s="534">
        <f t="shared" ref="L90:L151" si="2">IF(OR(J90="",J90="Confirmed"),I90*M90%,J90*M90%)</f>
        <v>1.8000000000000002E-3</v>
      </c>
      <c r="M90" s="535" t="str">
        <f t="shared" ref="M90:M151" si="3">IF(K90=0,"0.01",K90*F90)</f>
        <v>0.01</v>
      </c>
      <c r="N90" s="528"/>
      <c r="O90" s="528"/>
      <c r="P90" s="528"/>
      <c r="Q90" s="528"/>
      <c r="R90" s="528"/>
      <c r="S90" s="528"/>
      <c r="T90" s="528"/>
      <c r="U90" s="528"/>
      <c r="V90" s="528"/>
      <c r="W90" s="528"/>
      <c r="X90" s="528"/>
      <c r="Y90" s="528"/>
      <c r="AA90" s="551"/>
      <c r="AB90" s="551"/>
      <c r="AC90" s="551"/>
      <c r="AD90" s="551"/>
      <c r="AE90" s="551"/>
      <c r="AF90" s="551"/>
      <c r="AG90" s="551"/>
      <c r="AH90" s="552"/>
    </row>
    <row r="91" spans="1:34" s="550" customFormat="1">
      <c r="A91" s="523" t="s">
        <v>144</v>
      </c>
      <c r="B91" s="549"/>
      <c r="C91" s="516" t="s">
        <v>1496</v>
      </c>
      <c r="D91" s="566" t="s">
        <v>1373</v>
      </c>
      <c r="E91" s="526" t="s">
        <v>511</v>
      </c>
      <c r="F91" s="548">
        <v>6</v>
      </c>
      <c r="G91" s="526">
        <v>995463</v>
      </c>
      <c r="H91" s="532" t="s">
        <v>138</v>
      </c>
      <c r="I91" s="527">
        <v>18</v>
      </c>
      <c r="J91" s="532" t="s">
        <v>138</v>
      </c>
      <c r="K91" s="533"/>
      <c r="L91" s="534">
        <f t="shared" si="2"/>
        <v>1.8000000000000002E-3</v>
      </c>
      <c r="M91" s="535" t="str">
        <f t="shared" si="3"/>
        <v>0.01</v>
      </c>
      <c r="N91" s="528"/>
      <c r="O91" s="528"/>
      <c r="P91" s="528"/>
      <c r="Q91" s="528"/>
      <c r="R91" s="528"/>
      <c r="S91" s="528"/>
      <c r="T91" s="528"/>
      <c r="U91" s="528"/>
      <c r="V91" s="528"/>
      <c r="W91" s="528"/>
      <c r="X91" s="528"/>
      <c r="Y91" s="528"/>
      <c r="AA91" s="551"/>
      <c r="AB91" s="551"/>
      <c r="AC91" s="551"/>
      <c r="AD91" s="551"/>
      <c r="AE91" s="551"/>
      <c r="AF91" s="551"/>
      <c r="AG91" s="551"/>
      <c r="AH91" s="552"/>
    </row>
    <row r="92" spans="1:34" s="550" customFormat="1">
      <c r="A92" s="523"/>
      <c r="B92" s="549"/>
      <c r="C92" s="516"/>
      <c r="D92" s="566"/>
      <c r="E92" s="526"/>
      <c r="F92" s="548"/>
      <c r="G92" s="526"/>
      <c r="H92" s="526"/>
      <c r="I92" s="526"/>
      <c r="J92" s="526"/>
      <c r="K92" s="526"/>
      <c r="L92" s="526"/>
      <c r="M92" s="526"/>
      <c r="N92" s="528"/>
      <c r="O92" s="528"/>
      <c r="P92" s="528"/>
      <c r="Q92" s="528"/>
      <c r="R92" s="528"/>
      <c r="S92" s="528"/>
      <c r="T92" s="528"/>
      <c r="U92" s="528"/>
      <c r="V92" s="528"/>
      <c r="W92" s="528"/>
      <c r="X92" s="528"/>
      <c r="Y92" s="528"/>
      <c r="AA92" s="551"/>
      <c r="AB92" s="551"/>
      <c r="AC92" s="551"/>
      <c r="AD92" s="551"/>
      <c r="AE92" s="551"/>
      <c r="AF92" s="551"/>
      <c r="AG92" s="551"/>
      <c r="AH92" s="552"/>
    </row>
    <row r="93" spans="1:34" s="550" customFormat="1">
      <c r="A93" s="523"/>
      <c r="B93" s="549"/>
      <c r="C93" s="516"/>
      <c r="D93" s="594" t="s">
        <v>1526</v>
      </c>
      <c r="E93" s="526"/>
      <c r="F93" s="548"/>
      <c r="G93" s="526"/>
      <c r="H93" s="526"/>
      <c r="I93" s="526"/>
      <c r="J93" s="526"/>
      <c r="K93" s="526"/>
      <c r="L93" s="526"/>
      <c r="M93" s="526"/>
      <c r="N93" s="528"/>
      <c r="O93" s="528"/>
      <c r="P93" s="528"/>
      <c r="Q93" s="528"/>
      <c r="R93" s="528"/>
      <c r="S93" s="528"/>
      <c r="T93" s="528"/>
      <c r="U93" s="528"/>
      <c r="V93" s="528"/>
      <c r="W93" s="528"/>
      <c r="X93" s="528"/>
      <c r="Y93" s="528"/>
      <c r="AA93" s="551"/>
      <c r="AB93" s="551"/>
      <c r="AC93" s="551"/>
      <c r="AD93" s="551"/>
      <c r="AE93" s="551"/>
      <c r="AF93" s="551"/>
      <c r="AG93" s="551"/>
      <c r="AH93" s="552"/>
    </row>
    <row r="94" spans="1:34" s="550" customFormat="1">
      <c r="A94" s="523">
        <v>5</v>
      </c>
      <c r="B94" s="549"/>
      <c r="C94" s="516"/>
      <c r="D94" s="566" t="s">
        <v>1374</v>
      </c>
      <c r="E94" s="526"/>
      <c r="F94" s="548"/>
      <c r="G94" s="526"/>
      <c r="H94" s="526"/>
      <c r="I94" s="526"/>
      <c r="J94" s="526"/>
      <c r="K94" s="526"/>
      <c r="L94" s="526"/>
      <c r="M94" s="526"/>
      <c r="N94" s="528"/>
      <c r="O94" s="528"/>
      <c r="P94" s="528"/>
      <c r="Q94" s="528"/>
      <c r="R94" s="528"/>
      <c r="S94" s="528"/>
      <c r="T94" s="528"/>
      <c r="U94" s="528"/>
      <c r="V94" s="528"/>
      <c r="W94" s="528"/>
      <c r="X94" s="528"/>
      <c r="Y94" s="528"/>
      <c r="AA94" s="551"/>
      <c r="AB94" s="551"/>
      <c r="AC94" s="551"/>
      <c r="AD94" s="551"/>
      <c r="AE94" s="551"/>
      <c r="AF94" s="551"/>
      <c r="AG94" s="551"/>
      <c r="AH94" s="552"/>
    </row>
    <row r="95" spans="1:34" s="550" customFormat="1" ht="105">
      <c r="A95" s="523"/>
      <c r="B95" s="549"/>
      <c r="C95" s="516"/>
      <c r="D95" s="566" t="s">
        <v>1375</v>
      </c>
      <c r="E95" s="526"/>
      <c r="F95" s="548"/>
      <c r="G95" s="526"/>
      <c r="H95" s="526"/>
      <c r="I95" s="526"/>
      <c r="J95" s="526"/>
      <c r="K95" s="526"/>
      <c r="L95" s="526"/>
      <c r="M95" s="526"/>
      <c r="N95" s="528"/>
      <c r="O95" s="528"/>
      <c r="P95" s="528"/>
      <c r="Q95" s="528"/>
      <c r="R95" s="528"/>
      <c r="S95" s="528"/>
      <c r="T95" s="528"/>
      <c r="U95" s="528"/>
      <c r="V95" s="528"/>
      <c r="W95" s="528"/>
      <c r="X95" s="528"/>
      <c r="Y95" s="528"/>
      <c r="AA95" s="551"/>
      <c r="AB95" s="551"/>
      <c r="AC95" s="551"/>
      <c r="AD95" s="551"/>
      <c r="AE95" s="551"/>
      <c r="AF95" s="551"/>
      <c r="AG95" s="551"/>
      <c r="AH95" s="552"/>
    </row>
    <row r="96" spans="1:34" s="550" customFormat="1">
      <c r="A96" s="523" t="s">
        <v>141</v>
      </c>
      <c r="B96" s="549"/>
      <c r="C96" s="516" t="s">
        <v>1497</v>
      </c>
      <c r="D96" s="566" t="s">
        <v>1376</v>
      </c>
      <c r="E96" s="526" t="s">
        <v>771</v>
      </c>
      <c r="F96" s="548">
        <v>275</v>
      </c>
      <c r="G96" s="526">
        <v>995463</v>
      </c>
      <c r="H96" s="532" t="s">
        <v>138</v>
      </c>
      <c r="I96" s="527">
        <v>18</v>
      </c>
      <c r="J96" s="532" t="s">
        <v>138</v>
      </c>
      <c r="K96" s="533"/>
      <c r="L96" s="534">
        <f t="shared" si="2"/>
        <v>1.8000000000000002E-3</v>
      </c>
      <c r="M96" s="535" t="str">
        <f t="shared" si="3"/>
        <v>0.01</v>
      </c>
      <c r="N96" s="528"/>
      <c r="O96" s="528"/>
      <c r="P96" s="528"/>
      <c r="Q96" s="528"/>
      <c r="R96" s="528"/>
      <c r="S96" s="528"/>
      <c r="T96" s="528"/>
      <c r="U96" s="528"/>
      <c r="V96" s="528"/>
      <c r="W96" s="528"/>
      <c r="X96" s="528"/>
      <c r="Y96" s="528"/>
      <c r="AA96" s="551"/>
      <c r="AB96" s="551"/>
      <c r="AC96" s="551"/>
      <c r="AD96" s="551"/>
      <c r="AE96" s="551"/>
      <c r="AF96" s="551"/>
      <c r="AG96" s="551"/>
      <c r="AH96" s="552"/>
    </row>
    <row r="97" spans="1:34" s="550" customFormat="1">
      <c r="A97" s="523">
        <v>6</v>
      </c>
      <c r="B97" s="549"/>
      <c r="C97" s="516"/>
      <c r="D97" s="566" t="s">
        <v>1377</v>
      </c>
      <c r="E97" s="526"/>
      <c r="F97" s="548"/>
      <c r="G97" s="526"/>
      <c r="H97" s="526"/>
      <c r="I97" s="526"/>
      <c r="J97" s="526"/>
      <c r="K97" s="526"/>
      <c r="L97" s="526"/>
      <c r="M97" s="526"/>
      <c r="N97" s="528"/>
      <c r="O97" s="528"/>
      <c r="P97" s="528"/>
      <c r="Q97" s="528"/>
      <c r="R97" s="528"/>
      <c r="S97" s="528"/>
      <c r="T97" s="528"/>
      <c r="U97" s="528"/>
      <c r="V97" s="528"/>
      <c r="W97" s="528"/>
      <c r="X97" s="528"/>
      <c r="Y97" s="528"/>
      <c r="AA97" s="551"/>
      <c r="AB97" s="551"/>
      <c r="AC97" s="551"/>
      <c r="AD97" s="551"/>
      <c r="AE97" s="551"/>
      <c r="AF97" s="551"/>
      <c r="AG97" s="551"/>
      <c r="AH97" s="552"/>
    </row>
    <row r="98" spans="1:34" s="550" customFormat="1" ht="147">
      <c r="A98" s="523"/>
      <c r="B98" s="549"/>
      <c r="C98" s="516"/>
      <c r="D98" s="566" t="s">
        <v>1378</v>
      </c>
      <c r="E98" s="526"/>
      <c r="F98" s="548"/>
      <c r="G98" s="526"/>
      <c r="H98" s="526"/>
      <c r="I98" s="526"/>
      <c r="J98" s="526"/>
      <c r="K98" s="526"/>
      <c r="L98" s="526"/>
      <c r="M98" s="526"/>
      <c r="N98" s="528"/>
      <c r="O98" s="528"/>
      <c r="P98" s="528"/>
      <c r="Q98" s="528"/>
      <c r="R98" s="528"/>
      <c r="S98" s="528"/>
      <c r="T98" s="528"/>
      <c r="U98" s="528"/>
      <c r="V98" s="528"/>
      <c r="W98" s="528"/>
      <c r="X98" s="528"/>
      <c r="Y98" s="528"/>
      <c r="AA98" s="551"/>
      <c r="AB98" s="551"/>
      <c r="AC98" s="551"/>
      <c r="AD98" s="551"/>
      <c r="AE98" s="551"/>
      <c r="AF98" s="551"/>
      <c r="AG98" s="551"/>
      <c r="AH98" s="552"/>
    </row>
    <row r="99" spans="1:34" s="550" customFormat="1" ht="42">
      <c r="A99" s="523"/>
      <c r="B99" s="549"/>
      <c r="C99" s="516"/>
      <c r="D99" s="566" t="s">
        <v>1379</v>
      </c>
      <c r="E99" s="526"/>
      <c r="F99" s="548"/>
      <c r="G99" s="526"/>
      <c r="H99" s="526"/>
      <c r="I99" s="526"/>
      <c r="J99" s="526"/>
      <c r="K99" s="526"/>
      <c r="L99" s="526"/>
      <c r="M99" s="526"/>
      <c r="N99" s="528"/>
      <c r="O99" s="528"/>
      <c r="P99" s="528"/>
      <c r="Q99" s="528"/>
      <c r="R99" s="528"/>
      <c r="S99" s="528"/>
      <c r="T99" s="528"/>
      <c r="U99" s="528"/>
      <c r="V99" s="528"/>
      <c r="W99" s="528"/>
      <c r="X99" s="528"/>
      <c r="Y99" s="528"/>
      <c r="AA99" s="551"/>
      <c r="AB99" s="551"/>
      <c r="AC99" s="551"/>
      <c r="AD99" s="551"/>
      <c r="AE99" s="551"/>
      <c r="AF99" s="551"/>
      <c r="AG99" s="551"/>
      <c r="AH99" s="552"/>
    </row>
    <row r="100" spans="1:34" s="550" customFormat="1" ht="42">
      <c r="A100" s="523"/>
      <c r="B100" s="549"/>
      <c r="C100" s="516"/>
      <c r="D100" s="566" t="s">
        <v>1347</v>
      </c>
      <c r="E100" s="526"/>
      <c r="F100" s="548"/>
      <c r="G100" s="526"/>
      <c r="H100" s="526"/>
      <c r="I100" s="526"/>
      <c r="J100" s="526"/>
      <c r="K100" s="526"/>
      <c r="L100" s="526"/>
      <c r="M100" s="526"/>
      <c r="N100" s="528"/>
      <c r="O100" s="528"/>
      <c r="P100" s="528"/>
      <c r="Q100" s="528"/>
      <c r="R100" s="528"/>
      <c r="S100" s="528"/>
      <c r="T100" s="528"/>
      <c r="U100" s="528"/>
      <c r="V100" s="528"/>
      <c r="W100" s="528"/>
      <c r="X100" s="528"/>
      <c r="Y100" s="528"/>
      <c r="AA100" s="551"/>
      <c r="AB100" s="551"/>
      <c r="AC100" s="551"/>
      <c r="AD100" s="551"/>
      <c r="AE100" s="551"/>
      <c r="AF100" s="551"/>
      <c r="AG100" s="551"/>
      <c r="AH100" s="552"/>
    </row>
    <row r="101" spans="1:34" s="550" customFormat="1" ht="42">
      <c r="A101" s="523"/>
      <c r="B101" s="549"/>
      <c r="C101" s="516"/>
      <c r="D101" s="566" t="s">
        <v>1380</v>
      </c>
      <c r="E101" s="526"/>
      <c r="F101" s="548"/>
      <c r="G101" s="526"/>
      <c r="H101" s="526"/>
      <c r="I101" s="526"/>
      <c r="J101" s="526"/>
      <c r="K101" s="526"/>
      <c r="L101" s="526"/>
      <c r="M101" s="526"/>
      <c r="N101" s="528"/>
      <c r="O101" s="528"/>
      <c r="P101" s="528"/>
      <c r="Q101" s="528"/>
      <c r="R101" s="528"/>
      <c r="S101" s="528"/>
      <c r="T101" s="528"/>
      <c r="U101" s="528"/>
      <c r="V101" s="528"/>
      <c r="W101" s="528"/>
      <c r="X101" s="528"/>
      <c r="Y101" s="528"/>
      <c r="AA101" s="551"/>
      <c r="AB101" s="551"/>
      <c r="AC101" s="551"/>
      <c r="AD101" s="551"/>
      <c r="AE101" s="551"/>
      <c r="AF101" s="551"/>
      <c r="AG101" s="551"/>
      <c r="AH101" s="552"/>
    </row>
    <row r="102" spans="1:34" s="550" customFormat="1">
      <c r="A102" s="523"/>
      <c r="B102" s="549"/>
      <c r="C102" s="516"/>
      <c r="D102" s="566" t="s">
        <v>1381</v>
      </c>
      <c r="E102" s="526"/>
      <c r="F102" s="548"/>
      <c r="G102" s="526"/>
      <c r="H102" s="526"/>
      <c r="I102" s="526"/>
      <c r="J102" s="526"/>
      <c r="K102" s="526"/>
      <c r="L102" s="526"/>
      <c r="M102" s="526"/>
      <c r="N102" s="528"/>
      <c r="O102" s="528"/>
      <c r="P102" s="528"/>
      <c r="Q102" s="528"/>
      <c r="R102" s="528"/>
      <c r="S102" s="528"/>
      <c r="T102" s="528"/>
      <c r="U102" s="528"/>
      <c r="V102" s="528"/>
      <c r="W102" s="528"/>
      <c r="X102" s="528"/>
      <c r="Y102" s="528"/>
      <c r="AA102" s="551"/>
      <c r="AB102" s="551"/>
      <c r="AC102" s="551"/>
      <c r="AD102" s="551"/>
      <c r="AE102" s="551"/>
      <c r="AF102" s="551"/>
      <c r="AG102" s="551"/>
      <c r="AH102" s="552"/>
    </row>
    <row r="103" spans="1:34" s="550" customFormat="1">
      <c r="A103" s="523" t="s">
        <v>141</v>
      </c>
      <c r="B103" s="549"/>
      <c r="C103" s="516">
        <v>5.0999999999999996</v>
      </c>
      <c r="D103" s="566" t="s">
        <v>1382</v>
      </c>
      <c r="E103" s="526" t="s">
        <v>771</v>
      </c>
      <c r="F103" s="548">
        <v>20</v>
      </c>
      <c r="G103" s="526">
        <v>995463</v>
      </c>
      <c r="H103" s="532" t="s">
        <v>138</v>
      </c>
      <c r="I103" s="527">
        <v>18</v>
      </c>
      <c r="J103" s="532" t="s">
        <v>138</v>
      </c>
      <c r="K103" s="533"/>
      <c r="L103" s="534">
        <f t="shared" si="2"/>
        <v>1.8000000000000002E-3</v>
      </c>
      <c r="M103" s="535" t="str">
        <f t="shared" si="3"/>
        <v>0.01</v>
      </c>
      <c r="N103" s="528"/>
      <c r="O103" s="528"/>
      <c r="P103" s="528"/>
      <c r="Q103" s="528"/>
      <c r="R103" s="528"/>
      <c r="S103" s="528"/>
      <c r="T103" s="528"/>
      <c r="U103" s="528"/>
      <c r="V103" s="528"/>
      <c r="W103" s="528"/>
      <c r="X103" s="528"/>
      <c r="Y103" s="528"/>
      <c r="AA103" s="551"/>
      <c r="AB103" s="551"/>
      <c r="AC103" s="551"/>
      <c r="AD103" s="551"/>
      <c r="AE103" s="551"/>
      <c r="AF103" s="551"/>
      <c r="AG103" s="551"/>
      <c r="AH103" s="552"/>
    </row>
    <row r="104" spans="1:34" s="550" customFormat="1">
      <c r="A104" s="523" t="s">
        <v>143</v>
      </c>
      <c r="B104" s="549"/>
      <c r="C104" s="516">
        <v>5.2</v>
      </c>
      <c r="D104" s="566" t="s">
        <v>1383</v>
      </c>
      <c r="E104" s="526" t="s">
        <v>771</v>
      </c>
      <c r="F104" s="548">
        <v>102</v>
      </c>
      <c r="G104" s="526">
        <v>995463</v>
      </c>
      <c r="H104" s="532" t="s">
        <v>138</v>
      </c>
      <c r="I104" s="527">
        <v>18</v>
      </c>
      <c r="J104" s="532" t="s">
        <v>138</v>
      </c>
      <c r="K104" s="533"/>
      <c r="L104" s="534">
        <f t="shared" si="2"/>
        <v>1.8000000000000002E-3</v>
      </c>
      <c r="M104" s="535" t="str">
        <f t="shared" si="3"/>
        <v>0.01</v>
      </c>
      <c r="N104" s="528"/>
      <c r="O104" s="528"/>
      <c r="P104" s="528"/>
      <c r="Q104" s="528"/>
      <c r="R104" s="528"/>
      <c r="S104" s="528"/>
      <c r="T104" s="528"/>
      <c r="U104" s="528"/>
      <c r="V104" s="528"/>
      <c r="W104" s="528"/>
      <c r="X104" s="528"/>
      <c r="Y104" s="528"/>
      <c r="AA104" s="551"/>
      <c r="AB104" s="551"/>
      <c r="AC104" s="551"/>
      <c r="AD104" s="551"/>
      <c r="AE104" s="551"/>
      <c r="AF104" s="551"/>
      <c r="AG104" s="551"/>
      <c r="AH104" s="552"/>
    </row>
    <row r="105" spans="1:34" s="550" customFormat="1">
      <c r="A105" s="523" t="s">
        <v>144</v>
      </c>
      <c r="B105" s="549"/>
      <c r="C105" s="516">
        <v>5.3</v>
      </c>
      <c r="D105" s="566" t="s">
        <v>1384</v>
      </c>
      <c r="E105" s="526" t="s">
        <v>771</v>
      </c>
      <c r="F105" s="548">
        <v>40</v>
      </c>
      <c r="G105" s="526">
        <v>995463</v>
      </c>
      <c r="H105" s="532" t="s">
        <v>138</v>
      </c>
      <c r="I105" s="527">
        <v>18</v>
      </c>
      <c r="J105" s="532" t="s">
        <v>138</v>
      </c>
      <c r="K105" s="533"/>
      <c r="L105" s="534">
        <f t="shared" si="2"/>
        <v>1.8000000000000002E-3</v>
      </c>
      <c r="M105" s="535" t="str">
        <f t="shared" si="3"/>
        <v>0.01</v>
      </c>
      <c r="N105" s="528"/>
      <c r="O105" s="528"/>
      <c r="P105" s="528"/>
      <c r="Q105" s="528"/>
      <c r="R105" s="528"/>
      <c r="S105" s="528"/>
      <c r="T105" s="528"/>
      <c r="U105" s="528"/>
      <c r="V105" s="528"/>
      <c r="W105" s="528"/>
      <c r="X105" s="528"/>
      <c r="Y105" s="528"/>
      <c r="AA105" s="551"/>
      <c r="AB105" s="551"/>
      <c r="AC105" s="551"/>
      <c r="AD105" s="551"/>
      <c r="AE105" s="551"/>
      <c r="AF105" s="551"/>
      <c r="AG105" s="551"/>
      <c r="AH105" s="552"/>
    </row>
    <row r="106" spans="1:34" s="550" customFormat="1">
      <c r="A106" s="523" t="s">
        <v>362</v>
      </c>
      <c r="B106" s="549"/>
      <c r="C106" s="516">
        <v>5.4</v>
      </c>
      <c r="D106" s="566" t="s">
        <v>1385</v>
      </c>
      <c r="E106" s="526" t="s">
        <v>771</v>
      </c>
      <c r="F106" s="548">
        <v>116</v>
      </c>
      <c r="G106" s="526">
        <v>995463</v>
      </c>
      <c r="H106" s="532" t="s">
        <v>138</v>
      </c>
      <c r="I106" s="527">
        <v>18</v>
      </c>
      <c r="J106" s="532" t="s">
        <v>138</v>
      </c>
      <c r="K106" s="533"/>
      <c r="L106" s="534">
        <f t="shared" si="2"/>
        <v>1.8000000000000002E-3</v>
      </c>
      <c r="M106" s="535" t="str">
        <f t="shared" si="3"/>
        <v>0.01</v>
      </c>
      <c r="N106" s="528"/>
      <c r="O106" s="528"/>
      <c r="P106" s="528"/>
      <c r="Q106" s="528"/>
      <c r="R106" s="528"/>
      <c r="S106" s="528"/>
      <c r="T106" s="528"/>
      <c r="U106" s="528"/>
      <c r="V106" s="528"/>
      <c r="W106" s="528"/>
      <c r="X106" s="528"/>
      <c r="Y106" s="528"/>
      <c r="AA106" s="551"/>
      <c r="AB106" s="551"/>
      <c r="AC106" s="551"/>
      <c r="AD106" s="551"/>
      <c r="AE106" s="551"/>
      <c r="AF106" s="551"/>
      <c r="AG106" s="551"/>
      <c r="AH106" s="552"/>
    </row>
    <row r="107" spans="1:34" s="550" customFormat="1">
      <c r="A107" s="523" t="s">
        <v>364</v>
      </c>
      <c r="B107" s="549"/>
      <c r="C107" s="516">
        <v>5.5</v>
      </c>
      <c r="D107" s="566" t="s">
        <v>1386</v>
      </c>
      <c r="E107" s="526" t="s">
        <v>771</v>
      </c>
      <c r="F107" s="548">
        <v>36</v>
      </c>
      <c r="G107" s="526">
        <v>995463</v>
      </c>
      <c r="H107" s="532" t="s">
        <v>138</v>
      </c>
      <c r="I107" s="527">
        <v>18</v>
      </c>
      <c r="J107" s="532" t="s">
        <v>138</v>
      </c>
      <c r="K107" s="533"/>
      <c r="L107" s="534">
        <f t="shared" si="2"/>
        <v>1.8000000000000002E-3</v>
      </c>
      <c r="M107" s="535" t="str">
        <f t="shared" si="3"/>
        <v>0.01</v>
      </c>
      <c r="N107" s="528"/>
      <c r="O107" s="528"/>
      <c r="P107" s="528"/>
      <c r="Q107" s="528"/>
      <c r="R107" s="528"/>
      <c r="S107" s="528"/>
      <c r="T107" s="528"/>
      <c r="U107" s="528"/>
      <c r="V107" s="528"/>
      <c r="W107" s="528"/>
      <c r="X107" s="528"/>
      <c r="Y107" s="528"/>
      <c r="AA107" s="551"/>
      <c r="AB107" s="551"/>
      <c r="AC107" s="551"/>
      <c r="AD107" s="551"/>
      <c r="AE107" s="551"/>
      <c r="AF107" s="551"/>
      <c r="AG107" s="551"/>
      <c r="AH107" s="552"/>
    </row>
    <row r="108" spans="1:34" s="550" customFormat="1">
      <c r="A108" s="523" t="s">
        <v>366</v>
      </c>
      <c r="B108" s="549"/>
      <c r="C108" s="516">
        <v>5.6</v>
      </c>
      <c r="D108" s="566" t="s">
        <v>1387</v>
      </c>
      <c r="E108" s="526" t="s">
        <v>771</v>
      </c>
      <c r="F108" s="548">
        <v>15</v>
      </c>
      <c r="G108" s="526">
        <v>995463</v>
      </c>
      <c r="H108" s="532" t="s">
        <v>138</v>
      </c>
      <c r="I108" s="527">
        <v>18</v>
      </c>
      <c r="J108" s="532" t="s">
        <v>138</v>
      </c>
      <c r="K108" s="533"/>
      <c r="L108" s="534">
        <f t="shared" si="2"/>
        <v>1.8000000000000002E-3</v>
      </c>
      <c r="M108" s="535" t="str">
        <f t="shared" si="3"/>
        <v>0.01</v>
      </c>
      <c r="N108" s="528"/>
      <c r="O108" s="528"/>
      <c r="P108" s="528"/>
      <c r="Q108" s="528"/>
      <c r="R108" s="528"/>
      <c r="S108" s="528"/>
      <c r="T108" s="528"/>
      <c r="U108" s="528"/>
      <c r="V108" s="528"/>
      <c r="W108" s="528"/>
      <c r="X108" s="528"/>
      <c r="Y108" s="528"/>
      <c r="AA108" s="551"/>
      <c r="AB108" s="551"/>
      <c r="AC108" s="551"/>
      <c r="AD108" s="551"/>
      <c r="AE108" s="551"/>
      <c r="AF108" s="551"/>
      <c r="AG108" s="551"/>
      <c r="AH108" s="552"/>
    </row>
    <row r="109" spans="1:34" s="550" customFormat="1">
      <c r="A109" s="523" t="s">
        <v>368</v>
      </c>
      <c r="B109" s="549"/>
      <c r="C109" s="516">
        <v>5.7</v>
      </c>
      <c r="D109" s="566" t="s">
        <v>1388</v>
      </c>
      <c r="E109" s="526" t="s">
        <v>771</v>
      </c>
      <c r="F109" s="548">
        <v>10</v>
      </c>
      <c r="G109" s="526">
        <v>995463</v>
      </c>
      <c r="H109" s="532" t="s">
        <v>138</v>
      </c>
      <c r="I109" s="527">
        <v>18</v>
      </c>
      <c r="J109" s="532" t="s">
        <v>138</v>
      </c>
      <c r="K109" s="533"/>
      <c r="L109" s="534">
        <f t="shared" si="2"/>
        <v>1.8000000000000002E-3</v>
      </c>
      <c r="M109" s="535" t="str">
        <f t="shared" si="3"/>
        <v>0.01</v>
      </c>
      <c r="N109" s="528"/>
      <c r="O109" s="528"/>
      <c r="P109" s="528"/>
      <c r="Q109" s="528"/>
      <c r="R109" s="528"/>
      <c r="S109" s="528"/>
      <c r="T109" s="528"/>
      <c r="U109" s="528"/>
      <c r="V109" s="528"/>
      <c r="W109" s="528"/>
      <c r="X109" s="528"/>
      <c r="Y109" s="528"/>
      <c r="AA109" s="551"/>
      <c r="AB109" s="551"/>
      <c r="AC109" s="551"/>
      <c r="AD109" s="551"/>
      <c r="AE109" s="551"/>
      <c r="AF109" s="551"/>
      <c r="AG109" s="551"/>
      <c r="AH109" s="552"/>
    </row>
    <row r="110" spans="1:34" s="550" customFormat="1">
      <c r="A110" s="523" t="s">
        <v>370</v>
      </c>
      <c r="B110" s="549"/>
      <c r="C110" s="516">
        <v>5.8</v>
      </c>
      <c r="D110" s="566" t="s">
        <v>1389</v>
      </c>
      <c r="E110" s="526" t="s">
        <v>771</v>
      </c>
      <c r="F110" s="548">
        <v>38</v>
      </c>
      <c r="G110" s="526">
        <v>995463</v>
      </c>
      <c r="H110" s="532" t="s">
        <v>138</v>
      </c>
      <c r="I110" s="527">
        <v>18</v>
      </c>
      <c r="J110" s="532" t="s">
        <v>138</v>
      </c>
      <c r="K110" s="533"/>
      <c r="L110" s="534">
        <f t="shared" si="2"/>
        <v>1.8000000000000002E-3</v>
      </c>
      <c r="M110" s="535" t="str">
        <f t="shared" si="3"/>
        <v>0.01</v>
      </c>
      <c r="N110" s="528"/>
      <c r="O110" s="528"/>
      <c r="P110" s="528"/>
      <c r="Q110" s="528"/>
      <c r="R110" s="528"/>
      <c r="S110" s="528"/>
      <c r="T110" s="528"/>
      <c r="U110" s="528"/>
      <c r="V110" s="528"/>
      <c r="W110" s="528"/>
      <c r="X110" s="528"/>
      <c r="Y110" s="528"/>
      <c r="AA110" s="551"/>
      <c r="AB110" s="551"/>
      <c r="AC110" s="551"/>
      <c r="AD110" s="551"/>
      <c r="AE110" s="551"/>
      <c r="AF110" s="551"/>
      <c r="AG110" s="551"/>
      <c r="AH110" s="552"/>
    </row>
    <row r="111" spans="1:34" s="550" customFormat="1">
      <c r="A111" s="523" t="s">
        <v>1220</v>
      </c>
      <c r="B111" s="549"/>
      <c r="C111" s="516">
        <v>5.9</v>
      </c>
      <c r="D111" s="566" t="s">
        <v>1390</v>
      </c>
      <c r="E111" s="526" t="s">
        <v>771</v>
      </c>
      <c r="F111" s="548">
        <v>15</v>
      </c>
      <c r="G111" s="526">
        <v>995463</v>
      </c>
      <c r="H111" s="532" t="s">
        <v>138</v>
      </c>
      <c r="I111" s="527">
        <v>18</v>
      </c>
      <c r="J111" s="532" t="s">
        <v>138</v>
      </c>
      <c r="K111" s="533"/>
      <c r="L111" s="534">
        <f t="shared" si="2"/>
        <v>1.8000000000000002E-3</v>
      </c>
      <c r="M111" s="535" t="str">
        <f t="shared" si="3"/>
        <v>0.01</v>
      </c>
      <c r="N111" s="528"/>
      <c r="O111" s="528"/>
      <c r="P111" s="528"/>
      <c r="Q111" s="528"/>
      <c r="R111" s="528"/>
      <c r="S111" s="528"/>
      <c r="T111" s="528"/>
      <c r="U111" s="528"/>
      <c r="V111" s="528"/>
      <c r="W111" s="528"/>
      <c r="X111" s="528"/>
      <c r="Y111" s="528"/>
      <c r="AA111" s="551"/>
      <c r="AB111" s="551"/>
      <c r="AC111" s="551"/>
      <c r="AD111" s="551"/>
      <c r="AE111" s="551"/>
      <c r="AF111" s="551"/>
      <c r="AG111" s="551"/>
      <c r="AH111" s="552"/>
    </row>
    <row r="112" spans="1:34" s="550" customFormat="1">
      <c r="A112" s="523" t="s">
        <v>1527</v>
      </c>
      <c r="B112" s="549"/>
      <c r="C112" s="516">
        <v>5.0999999999999996</v>
      </c>
      <c r="D112" s="566" t="s">
        <v>1391</v>
      </c>
      <c r="E112" s="526" t="s">
        <v>771</v>
      </c>
      <c r="F112" s="548">
        <v>66</v>
      </c>
      <c r="G112" s="526">
        <v>995463</v>
      </c>
      <c r="H112" s="532" t="s">
        <v>138</v>
      </c>
      <c r="I112" s="527">
        <v>18</v>
      </c>
      <c r="J112" s="532" t="s">
        <v>138</v>
      </c>
      <c r="K112" s="533"/>
      <c r="L112" s="534">
        <f t="shared" si="2"/>
        <v>1.8000000000000002E-3</v>
      </c>
      <c r="M112" s="535" t="str">
        <f t="shared" si="3"/>
        <v>0.01</v>
      </c>
      <c r="N112" s="528"/>
      <c r="O112" s="528"/>
      <c r="P112" s="528"/>
      <c r="Q112" s="528"/>
      <c r="R112" s="528"/>
      <c r="S112" s="528"/>
      <c r="T112" s="528"/>
      <c r="U112" s="528"/>
      <c r="V112" s="528"/>
      <c r="W112" s="528"/>
      <c r="X112" s="528"/>
      <c r="Y112" s="528"/>
      <c r="AA112" s="551"/>
      <c r="AB112" s="551"/>
      <c r="AC112" s="551"/>
      <c r="AD112" s="551"/>
      <c r="AE112" s="551"/>
      <c r="AF112" s="551"/>
      <c r="AG112" s="551"/>
      <c r="AH112" s="552"/>
    </row>
    <row r="113" spans="1:34" s="550" customFormat="1">
      <c r="A113" s="523" t="s">
        <v>1528</v>
      </c>
      <c r="B113" s="549"/>
      <c r="C113" s="516">
        <v>5.1100000000000003</v>
      </c>
      <c r="D113" s="566" t="s">
        <v>1392</v>
      </c>
      <c r="E113" s="526" t="s">
        <v>771</v>
      </c>
      <c r="F113" s="548">
        <v>15</v>
      </c>
      <c r="G113" s="526">
        <v>995463</v>
      </c>
      <c r="H113" s="532" t="s">
        <v>138</v>
      </c>
      <c r="I113" s="527">
        <v>18</v>
      </c>
      <c r="J113" s="532" t="s">
        <v>138</v>
      </c>
      <c r="K113" s="533"/>
      <c r="L113" s="534">
        <f t="shared" si="2"/>
        <v>1.8000000000000002E-3</v>
      </c>
      <c r="M113" s="535" t="str">
        <f t="shared" si="3"/>
        <v>0.01</v>
      </c>
      <c r="N113" s="528"/>
      <c r="O113" s="528"/>
      <c r="P113" s="528"/>
      <c r="Q113" s="528"/>
      <c r="R113" s="528"/>
      <c r="S113" s="528"/>
      <c r="T113" s="528"/>
      <c r="U113" s="528"/>
      <c r="V113" s="528"/>
      <c r="W113" s="528"/>
      <c r="X113" s="528"/>
      <c r="Y113" s="528"/>
      <c r="AA113" s="551"/>
      <c r="AB113" s="551"/>
      <c r="AC113" s="551"/>
      <c r="AD113" s="551"/>
      <c r="AE113" s="551"/>
      <c r="AF113" s="551"/>
      <c r="AG113" s="551"/>
      <c r="AH113" s="552"/>
    </row>
    <row r="114" spans="1:34" s="550" customFormat="1">
      <c r="A114" s="523" t="s">
        <v>1529</v>
      </c>
      <c r="B114" s="549"/>
      <c r="C114" s="516">
        <v>5.12</v>
      </c>
      <c r="D114" s="566" t="s">
        <v>1393</v>
      </c>
      <c r="E114" s="526" t="s">
        <v>771</v>
      </c>
      <c r="F114" s="548">
        <v>1</v>
      </c>
      <c r="G114" s="526">
        <v>995463</v>
      </c>
      <c r="H114" s="532" t="s">
        <v>138</v>
      </c>
      <c r="I114" s="527">
        <v>18</v>
      </c>
      <c r="J114" s="532" t="s">
        <v>138</v>
      </c>
      <c r="K114" s="533"/>
      <c r="L114" s="534">
        <f t="shared" si="2"/>
        <v>1.8000000000000002E-3</v>
      </c>
      <c r="M114" s="535" t="str">
        <f t="shared" si="3"/>
        <v>0.01</v>
      </c>
      <c r="N114" s="528"/>
      <c r="O114" s="528"/>
      <c r="P114" s="528"/>
      <c r="Q114" s="528"/>
      <c r="R114" s="528"/>
      <c r="S114" s="528"/>
      <c r="T114" s="528"/>
      <c r="U114" s="528"/>
      <c r="V114" s="528"/>
      <c r="W114" s="528"/>
      <c r="X114" s="528"/>
      <c r="Y114" s="528"/>
      <c r="AA114" s="551"/>
      <c r="AB114" s="551"/>
      <c r="AC114" s="551"/>
      <c r="AD114" s="551"/>
      <c r="AE114" s="551"/>
      <c r="AF114" s="551"/>
      <c r="AG114" s="551"/>
      <c r="AH114" s="552"/>
    </row>
    <row r="115" spans="1:34" s="550" customFormat="1">
      <c r="A115" s="523">
        <v>7</v>
      </c>
      <c r="B115" s="549"/>
      <c r="C115" s="516"/>
      <c r="D115" s="566" t="s">
        <v>1394</v>
      </c>
      <c r="E115" s="526"/>
      <c r="F115" s="548"/>
      <c r="G115" s="526"/>
      <c r="H115" s="526"/>
      <c r="I115" s="526"/>
      <c r="J115" s="526"/>
      <c r="K115" s="526"/>
      <c r="L115" s="526"/>
      <c r="M115" s="526"/>
      <c r="N115" s="528"/>
      <c r="O115" s="528"/>
      <c r="P115" s="528"/>
      <c r="Q115" s="528"/>
      <c r="R115" s="528"/>
      <c r="S115" s="528"/>
      <c r="T115" s="528"/>
      <c r="U115" s="528"/>
      <c r="V115" s="528"/>
      <c r="W115" s="528"/>
      <c r="X115" s="528"/>
      <c r="Y115" s="528"/>
      <c r="AA115" s="551"/>
      <c r="AB115" s="551"/>
      <c r="AC115" s="551"/>
      <c r="AD115" s="551"/>
      <c r="AE115" s="551"/>
      <c r="AF115" s="551"/>
      <c r="AG115" s="551"/>
      <c r="AH115" s="552"/>
    </row>
    <row r="116" spans="1:34" s="550" customFormat="1" ht="63">
      <c r="A116" s="523"/>
      <c r="B116" s="549"/>
      <c r="C116" s="516"/>
      <c r="D116" s="566" t="s">
        <v>1395</v>
      </c>
      <c r="E116" s="526"/>
      <c r="F116" s="548"/>
      <c r="G116" s="526"/>
      <c r="H116" s="526"/>
      <c r="I116" s="526"/>
      <c r="J116" s="526"/>
      <c r="K116" s="526"/>
      <c r="L116" s="526"/>
      <c r="M116" s="526"/>
      <c r="N116" s="528"/>
      <c r="O116" s="528"/>
      <c r="P116" s="528"/>
      <c r="Q116" s="528"/>
      <c r="R116" s="528"/>
      <c r="S116" s="528"/>
      <c r="T116" s="528"/>
      <c r="U116" s="528"/>
      <c r="V116" s="528"/>
      <c r="W116" s="528"/>
      <c r="X116" s="528"/>
      <c r="Y116" s="528"/>
      <c r="AA116" s="551"/>
      <c r="AB116" s="551"/>
      <c r="AC116" s="551"/>
      <c r="AD116" s="551"/>
      <c r="AE116" s="551"/>
      <c r="AF116" s="551"/>
      <c r="AG116" s="551"/>
      <c r="AH116" s="552"/>
    </row>
    <row r="117" spans="1:34" s="550" customFormat="1">
      <c r="A117" s="523" t="s">
        <v>141</v>
      </c>
      <c r="B117" s="549"/>
      <c r="C117" s="516" t="s">
        <v>1498</v>
      </c>
      <c r="D117" s="566" t="s">
        <v>579</v>
      </c>
      <c r="E117" s="526" t="s">
        <v>771</v>
      </c>
      <c r="F117" s="548">
        <v>140</v>
      </c>
      <c r="G117" s="526">
        <v>995463</v>
      </c>
      <c r="H117" s="532" t="s">
        <v>138</v>
      </c>
      <c r="I117" s="527">
        <v>18</v>
      </c>
      <c r="J117" s="532" t="s">
        <v>138</v>
      </c>
      <c r="K117" s="533"/>
      <c r="L117" s="534">
        <f t="shared" si="2"/>
        <v>1.8000000000000002E-3</v>
      </c>
      <c r="M117" s="535" t="str">
        <f t="shared" si="3"/>
        <v>0.01</v>
      </c>
      <c r="N117" s="528"/>
      <c r="O117" s="528"/>
      <c r="P117" s="528"/>
      <c r="Q117" s="528"/>
      <c r="R117" s="528"/>
      <c r="S117" s="528"/>
      <c r="T117" s="528"/>
      <c r="U117" s="528"/>
      <c r="V117" s="528"/>
      <c r="W117" s="528"/>
      <c r="X117" s="528"/>
      <c r="Y117" s="528"/>
      <c r="AA117" s="551"/>
      <c r="AB117" s="551"/>
      <c r="AC117" s="551"/>
      <c r="AD117" s="551"/>
      <c r="AE117" s="551"/>
      <c r="AF117" s="551"/>
      <c r="AG117" s="551"/>
      <c r="AH117" s="552"/>
    </row>
    <row r="118" spans="1:34" s="550" customFormat="1">
      <c r="A118" s="523" t="s">
        <v>143</v>
      </c>
      <c r="B118" s="549"/>
      <c r="C118" s="516" t="s">
        <v>1499</v>
      </c>
      <c r="D118" s="566" t="s">
        <v>580</v>
      </c>
      <c r="E118" s="526" t="s">
        <v>771</v>
      </c>
      <c r="F118" s="548">
        <v>48</v>
      </c>
      <c r="G118" s="526">
        <v>995463</v>
      </c>
      <c r="H118" s="532" t="s">
        <v>138</v>
      </c>
      <c r="I118" s="527">
        <v>18</v>
      </c>
      <c r="J118" s="532" t="s">
        <v>138</v>
      </c>
      <c r="K118" s="533"/>
      <c r="L118" s="534">
        <f t="shared" si="2"/>
        <v>1.8000000000000002E-3</v>
      </c>
      <c r="M118" s="535" t="str">
        <f t="shared" si="3"/>
        <v>0.01</v>
      </c>
      <c r="N118" s="528"/>
      <c r="O118" s="528"/>
      <c r="P118" s="528"/>
      <c r="Q118" s="528"/>
      <c r="R118" s="528"/>
      <c r="S118" s="528"/>
      <c r="T118" s="528"/>
      <c r="U118" s="528"/>
      <c r="V118" s="528"/>
      <c r="W118" s="528"/>
      <c r="X118" s="528"/>
      <c r="Y118" s="528"/>
      <c r="AA118" s="551"/>
      <c r="AB118" s="551"/>
      <c r="AC118" s="551"/>
      <c r="AD118" s="551"/>
      <c r="AE118" s="551"/>
      <c r="AF118" s="551"/>
      <c r="AG118" s="551"/>
      <c r="AH118" s="552"/>
    </row>
    <row r="119" spans="1:34" s="550" customFormat="1">
      <c r="A119" s="523" t="s">
        <v>144</v>
      </c>
      <c r="B119" s="549"/>
      <c r="C119" s="516" t="s">
        <v>1500</v>
      </c>
      <c r="D119" s="566" t="s">
        <v>549</v>
      </c>
      <c r="E119" s="526" t="s">
        <v>771</v>
      </c>
      <c r="F119" s="548">
        <v>16</v>
      </c>
      <c r="G119" s="526">
        <v>995463</v>
      </c>
      <c r="H119" s="532" t="s">
        <v>138</v>
      </c>
      <c r="I119" s="527">
        <v>18</v>
      </c>
      <c r="J119" s="532" t="s">
        <v>138</v>
      </c>
      <c r="K119" s="533"/>
      <c r="L119" s="534">
        <f t="shared" si="2"/>
        <v>1.8000000000000002E-3</v>
      </c>
      <c r="M119" s="535" t="str">
        <f t="shared" si="3"/>
        <v>0.01</v>
      </c>
      <c r="N119" s="528"/>
      <c r="O119" s="528"/>
      <c r="P119" s="528"/>
      <c r="Q119" s="528"/>
      <c r="R119" s="528"/>
      <c r="S119" s="528"/>
      <c r="T119" s="528"/>
      <c r="U119" s="528"/>
      <c r="V119" s="528"/>
      <c r="W119" s="528"/>
      <c r="X119" s="528"/>
      <c r="Y119" s="528"/>
      <c r="AA119" s="551"/>
      <c r="AB119" s="551"/>
      <c r="AC119" s="551"/>
      <c r="AD119" s="551"/>
      <c r="AE119" s="551"/>
      <c r="AF119" s="551"/>
      <c r="AG119" s="551"/>
      <c r="AH119" s="552"/>
    </row>
    <row r="120" spans="1:34" s="550" customFormat="1">
      <c r="A120" s="523" t="s">
        <v>362</v>
      </c>
      <c r="B120" s="549"/>
      <c r="C120" s="516" t="s">
        <v>1501</v>
      </c>
      <c r="D120" s="566" t="s">
        <v>581</v>
      </c>
      <c r="E120" s="526" t="s">
        <v>771</v>
      </c>
      <c r="F120" s="548">
        <v>5</v>
      </c>
      <c r="G120" s="526">
        <v>995463</v>
      </c>
      <c r="H120" s="532" t="s">
        <v>138</v>
      </c>
      <c r="I120" s="527">
        <v>18</v>
      </c>
      <c r="J120" s="532" t="s">
        <v>138</v>
      </c>
      <c r="K120" s="533"/>
      <c r="L120" s="534">
        <f t="shared" si="2"/>
        <v>1.8000000000000002E-3</v>
      </c>
      <c r="M120" s="535" t="str">
        <f t="shared" si="3"/>
        <v>0.01</v>
      </c>
      <c r="N120" s="528"/>
      <c r="O120" s="528"/>
      <c r="P120" s="528"/>
      <c r="Q120" s="528"/>
      <c r="R120" s="528"/>
      <c r="S120" s="528"/>
      <c r="T120" s="528"/>
      <c r="U120" s="528"/>
      <c r="V120" s="528"/>
      <c r="W120" s="528"/>
      <c r="X120" s="528"/>
      <c r="Y120" s="528"/>
      <c r="AA120" s="551"/>
      <c r="AB120" s="551"/>
      <c r="AC120" s="551"/>
      <c r="AD120" s="551"/>
      <c r="AE120" s="551"/>
      <c r="AF120" s="551"/>
      <c r="AG120" s="551"/>
      <c r="AH120" s="552"/>
    </row>
    <row r="121" spans="1:34" s="550" customFormat="1">
      <c r="A121" s="523"/>
      <c r="B121" s="549"/>
      <c r="C121" s="516"/>
      <c r="D121" s="566"/>
      <c r="E121" s="526"/>
      <c r="F121" s="548"/>
      <c r="G121" s="526"/>
      <c r="H121" s="526"/>
      <c r="I121" s="526"/>
      <c r="J121" s="526"/>
      <c r="K121" s="526"/>
      <c r="L121" s="526"/>
      <c r="M121" s="526"/>
      <c r="N121" s="528"/>
      <c r="O121" s="528"/>
      <c r="P121" s="528"/>
      <c r="Q121" s="528"/>
      <c r="R121" s="528"/>
      <c r="S121" s="528"/>
      <c r="T121" s="528"/>
      <c r="U121" s="528"/>
      <c r="V121" s="528"/>
      <c r="W121" s="528"/>
      <c r="X121" s="528"/>
      <c r="Y121" s="528"/>
      <c r="AA121" s="551"/>
      <c r="AB121" s="551"/>
      <c r="AC121" s="551"/>
      <c r="AD121" s="551"/>
      <c r="AE121" s="551"/>
      <c r="AF121" s="551"/>
      <c r="AG121" s="551"/>
      <c r="AH121" s="552"/>
    </row>
    <row r="122" spans="1:34" s="550" customFormat="1" ht="40.5">
      <c r="A122" s="523"/>
      <c r="B122" s="549"/>
      <c r="C122" s="516"/>
      <c r="D122" s="595" t="s">
        <v>1530</v>
      </c>
      <c r="E122" s="526"/>
      <c r="F122" s="548"/>
      <c r="G122" s="526"/>
      <c r="H122" s="526"/>
      <c r="I122" s="526"/>
      <c r="J122" s="526"/>
      <c r="K122" s="526"/>
      <c r="L122" s="526"/>
      <c r="M122" s="526"/>
      <c r="N122" s="528"/>
      <c r="O122" s="528"/>
      <c r="P122" s="528"/>
      <c r="Q122" s="528"/>
      <c r="R122" s="528"/>
      <c r="S122" s="528"/>
      <c r="T122" s="528"/>
      <c r="U122" s="528"/>
      <c r="V122" s="528"/>
      <c r="W122" s="528"/>
      <c r="X122" s="528"/>
      <c r="Y122" s="528"/>
      <c r="AA122" s="551"/>
      <c r="AB122" s="551"/>
      <c r="AC122" s="551"/>
      <c r="AD122" s="551"/>
      <c r="AE122" s="551"/>
      <c r="AF122" s="551"/>
      <c r="AG122" s="551"/>
      <c r="AH122" s="552"/>
    </row>
    <row r="123" spans="1:34" s="550" customFormat="1">
      <c r="A123" s="523">
        <v>8</v>
      </c>
      <c r="B123" s="549"/>
      <c r="C123" s="516"/>
      <c r="D123" s="566" t="s">
        <v>1396</v>
      </c>
      <c r="E123" s="526"/>
      <c r="F123" s="548"/>
      <c r="G123" s="526"/>
      <c r="H123" s="526"/>
      <c r="I123" s="526"/>
      <c r="J123" s="526"/>
      <c r="K123" s="526"/>
      <c r="L123" s="526"/>
      <c r="M123" s="526"/>
      <c r="N123" s="528"/>
      <c r="O123" s="528"/>
      <c r="P123" s="528"/>
      <c r="Q123" s="528"/>
      <c r="R123" s="528"/>
      <c r="S123" s="528"/>
      <c r="T123" s="528"/>
      <c r="U123" s="528"/>
      <c r="V123" s="528"/>
      <c r="W123" s="528"/>
      <c r="X123" s="528"/>
      <c r="Y123" s="528"/>
      <c r="AA123" s="551"/>
      <c r="AB123" s="551"/>
      <c r="AC123" s="551"/>
      <c r="AD123" s="551"/>
      <c r="AE123" s="551"/>
      <c r="AF123" s="551"/>
      <c r="AG123" s="551"/>
      <c r="AH123" s="552"/>
    </row>
    <row r="124" spans="1:34" s="550" customFormat="1">
      <c r="A124" s="523" t="s">
        <v>1531</v>
      </c>
      <c r="B124" s="549"/>
      <c r="C124" s="516"/>
      <c r="D124" s="566" t="s">
        <v>1397</v>
      </c>
      <c r="E124" s="526"/>
      <c r="F124" s="548"/>
      <c r="G124" s="526"/>
      <c r="H124" s="526"/>
      <c r="I124" s="526"/>
      <c r="J124" s="526"/>
      <c r="K124" s="526"/>
      <c r="L124" s="526"/>
      <c r="M124" s="526"/>
      <c r="N124" s="528"/>
      <c r="O124" s="528"/>
      <c r="P124" s="528"/>
      <c r="Q124" s="528"/>
      <c r="R124" s="528"/>
      <c r="S124" s="528"/>
      <c r="T124" s="528"/>
      <c r="U124" s="528"/>
      <c r="V124" s="528"/>
      <c r="W124" s="528"/>
      <c r="X124" s="528"/>
      <c r="Y124" s="528"/>
      <c r="AA124" s="551"/>
      <c r="AB124" s="551"/>
      <c r="AC124" s="551"/>
      <c r="AD124" s="551"/>
      <c r="AE124" s="551"/>
      <c r="AF124" s="551"/>
      <c r="AG124" s="551"/>
      <c r="AH124" s="552"/>
    </row>
    <row r="125" spans="1:34" s="550" customFormat="1" ht="147">
      <c r="A125" s="523"/>
      <c r="B125" s="549"/>
      <c r="C125" s="516" t="s">
        <v>1471</v>
      </c>
      <c r="D125" s="566" t="s">
        <v>1398</v>
      </c>
      <c r="E125" s="526"/>
      <c r="F125" s="548"/>
      <c r="G125" s="526"/>
      <c r="H125" s="526"/>
      <c r="I125" s="526"/>
      <c r="J125" s="526"/>
      <c r="K125" s="526"/>
      <c r="L125" s="526"/>
      <c r="M125" s="526"/>
      <c r="N125" s="528"/>
      <c r="O125" s="528"/>
      <c r="P125" s="528"/>
      <c r="Q125" s="528"/>
      <c r="R125" s="528"/>
      <c r="S125" s="528"/>
      <c r="T125" s="528"/>
      <c r="U125" s="528"/>
      <c r="V125" s="528"/>
      <c r="W125" s="528"/>
      <c r="X125" s="528"/>
      <c r="Y125" s="528"/>
      <c r="AA125" s="551"/>
      <c r="AB125" s="551"/>
      <c r="AC125" s="551"/>
      <c r="AD125" s="551"/>
      <c r="AE125" s="551"/>
      <c r="AF125" s="551"/>
      <c r="AG125" s="551"/>
      <c r="AH125" s="552"/>
    </row>
    <row r="126" spans="1:34" s="550" customFormat="1">
      <c r="A126" s="523"/>
      <c r="B126" s="549"/>
      <c r="C126" s="516"/>
      <c r="D126" s="566" t="s">
        <v>1399</v>
      </c>
      <c r="E126" s="526"/>
      <c r="F126" s="548"/>
      <c r="G126" s="526"/>
      <c r="H126" s="526"/>
      <c r="I126" s="526"/>
      <c r="J126" s="526"/>
      <c r="K126" s="526"/>
      <c r="L126" s="526"/>
      <c r="M126" s="526"/>
      <c r="N126" s="528"/>
      <c r="O126" s="528"/>
      <c r="P126" s="528"/>
      <c r="Q126" s="528"/>
      <c r="R126" s="528"/>
      <c r="S126" s="528"/>
      <c r="T126" s="528"/>
      <c r="U126" s="528"/>
      <c r="V126" s="528"/>
      <c r="W126" s="528"/>
      <c r="X126" s="528"/>
      <c r="Y126" s="528"/>
      <c r="AA126" s="551"/>
      <c r="AB126" s="551"/>
      <c r="AC126" s="551"/>
      <c r="AD126" s="551"/>
      <c r="AE126" s="551"/>
      <c r="AF126" s="551"/>
      <c r="AG126" s="551"/>
      <c r="AH126" s="552"/>
    </row>
    <row r="127" spans="1:34" s="550" customFormat="1">
      <c r="A127" s="523" t="s">
        <v>141</v>
      </c>
      <c r="B127" s="549"/>
      <c r="C127" s="516" t="s">
        <v>594</v>
      </c>
      <c r="D127" s="566" t="s">
        <v>1400</v>
      </c>
      <c r="E127" s="526" t="s">
        <v>1468</v>
      </c>
      <c r="F127" s="548">
        <v>306</v>
      </c>
      <c r="G127" s="526">
        <v>995463</v>
      </c>
      <c r="H127" s="532" t="s">
        <v>138</v>
      </c>
      <c r="I127" s="527">
        <v>18</v>
      </c>
      <c r="J127" s="532" t="s">
        <v>138</v>
      </c>
      <c r="K127" s="533"/>
      <c r="L127" s="534">
        <f t="shared" si="2"/>
        <v>1.8000000000000002E-3</v>
      </c>
      <c r="M127" s="535" t="str">
        <f t="shared" si="3"/>
        <v>0.01</v>
      </c>
      <c r="N127" s="528"/>
      <c r="O127" s="528"/>
      <c r="P127" s="528"/>
      <c r="Q127" s="528"/>
      <c r="R127" s="528"/>
      <c r="S127" s="528"/>
      <c r="T127" s="528"/>
      <c r="U127" s="528"/>
      <c r="V127" s="528"/>
      <c r="W127" s="528"/>
      <c r="X127" s="528"/>
      <c r="Y127" s="528"/>
      <c r="AA127" s="551"/>
      <c r="AB127" s="551"/>
      <c r="AC127" s="551"/>
      <c r="AD127" s="551"/>
      <c r="AE127" s="551"/>
      <c r="AF127" s="551"/>
      <c r="AG127" s="551"/>
      <c r="AH127" s="552"/>
    </row>
    <row r="128" spans="1:34" s="550" customFormat="1">
      <c r="A128" s="523" t="s">
        <v>143</v>
      </c>
      <c r="B128" s="549"/>
      <c r="C128" s="516" t="s">
        <v>595</v>
      </c>
      <c r="D128" s="566" t="s">
        <v>1401</v>
      </c>
      <c r="E128" s="526" t="s">
        <v>1468</v>
      </c>
      <c r="F128" s="548">
        <v>32</v>
      </c>
      <c r="G128" s="526">
        <v>995463</v>
      </c>
      <c r="H128" s="532" t="s">
        <v>138</v>
      </c>
      <c r="I128" s="527">
        <v>18</v>
      </c>
      <c r="J128" s="532" t="s">
        <v>138</v>
      </c>
      <c r="K128" s="533"/>
      <c r="L128" s="534">
        <f t="shared" si="2"/>
        <v>1.8000000000000002E-3</v>
      </c>
      <c r="M128" s="535" t="str">
        <f t="shared" si="3"/>
        <v>0.01</v>
      </c>
      <c r="N128" s="528"/>
      <c r="O128" s="528"/>
      <c r="P128" s="528"/>
      <c r="Q128" s="528"/>
      <c r="R128" s="528"/>
      <c r="S128" s="528"/>
      <c r="T128" s="528"/>
      <c r="U128" s="528"/>
      <c r="V128" s="528"/>
      <c r="W128" s="528"/>
      <c r="X128" s="528"/>
      <c r="Y128" s="528"/>
      <c r="AA128" s="551"/>
      <c r="AB128" s="551"/>
      <c r="AC128" s="551"/>
      <c r="AD128" s="551"/>
      <c r="AE128" s="551"/>
      <c r="AF128" s="551"/>
      <c r="AG128" s="551"/>
      <c r="AH128" s="552"/>
    </row>
    <row r="129" spans="1:34" s="550" customFormat="1">
      <c r="A129" s="523" t="s">
        <v>144</v>
      </c>
      <c r="B129" s="549"/>
      <c r="C129" s="516" t="s">
        <v>1472</v>
      </c>
      <c r="D129" s="566" t="s">
        <v>1402</v>
      </c>
      <c r="E129" s="526" t="s">
        <v>1468</v>
      </c>
      <c r="F129" s="548">
        <v>5</v>
      </c>
      <c r="G129" s="526">
        <v>995463</v>
      </c>
      <c r="H129" s="532" t="s">
        <v>138</v>
      </c>
      <c r="I129" s="527">
        <v>18</v>
      </c>
      <c r="J129" s="532" t="s">
        <v>138</v>
      </c>
      <c r="K129" s="533"/>
      <c r="L129" s="534">
        <f t="shared" si="2"/>
        <v>1.8000000000000002E-3</v>
      </c>
      <c r="M129" s="535" t="str">
        <f t="shared" si="3"/>
        <v>0.01</v>
      </c>
      <c r="N129" s="528"/>
      <c r="O129" s="528"/>
      <c r="P129" s="528"/>
      <c r="Q129" s="528"/>
      <c r="R129" s="528"/>
      <c r="S129" s="528"/>
      <c r="T129" s="528"/>
      <c r="U129" s="528"/>
      <c r="V129" s="528"/>
      <c r="W129" s="528"/>
      <c r="X129" s="528"/>
      <c r="Y129" s="528"/>
      <c r="AA129" s="551"/>
      <c r="AB129" s="551"/>
      <c r="AC129" s="551"/>
      <c r="AD129" s="551"/>
      <c r="AE129" s="551"/>
      <c r="AF129" s="551"/>
      <c r="AG129" s="551"/>
      <c r="AH129" s="552"/>
    </row>
    <row r="130" spans="1:34" s="550" customFormat="1">
      <c r="A130" s="523" t="s">
        <v>362</v>
      </c>
      <c r="B130" s="549"/>
      <c r="C130" s="516" t="s">
        <v>1473</v>
      </c>
      <c r="D130" s="566" t="s">
        <v>1403</v>
      </c>
      <c r="E130" s="526" t="s">
        <v>1468</v>
      </c>
      <c r="F130" s="548">
        <v>20</v>
      </c>
      <c r="G130" s="526">
        <v>995463</v>
      </c>
      <c r="H130" s="532" t="s">
        <v>138</v>
      </c>
      <c r="I130" s="527">
        <v>18</v>
      </c>
      <c r="J130" s="532" t="s">
        <v>138</v>
      </c>
      <c r="K130" s="533"/>
      <c r="L130" s="534">
        <f t="shared" si="2"/>
        <v>1.8000000000000002E-3</v>
      </c>
      <c r="M130" s="535" t="str">
        <f t="shared" si="3"/>
        <v>0.01</v>
      </c>
      <c r="N130" s="528"/>
      <c r="O130" s="528"/>
      <c r="P130" s="528"/>
      <c r="Q130" s="528"/>
      <c r="R130" s="528"/>
      <c r="S130" s="528"/>
      <c r="T130" s="528"/>
      <c r="U130" s="528"/>
      <c r="V130" s="528"/>
      <c r="W130" s="528"/>
      <c r="X130" s="528"/>
      <c r="Y130" s="528"/>
      <c r="AA130" s="551"/>
      <c r="AB130" s="551"/>
      <c r="AC130" s="551"/>
      <c r="AD130" s="551"/>
      <c r="AE130" s="551"/>
      <c r="AF130" s="551"/>
      <c r="AG130" s="551"/>
      <c r="AH130" s="552"/>
    </row>
    <row r="131" spans="1:34" s="550" customFormat="1">
      <c r="A131" s="523" t="s">
        <v>1532</v>
      </c>
      <c r="B131" s="549"/>
      <c r="C131" s="516"/>
      <c r="D131" s="566" t="s">
        <v>1404</v>
      </c>
      <c r="E131" s="526"/>
      <c r="F131" s="548"/>
      <c r="G131" s="526"/>
      <c r="H131" s="526"/>
      <c r="I131" s="526"/>
      <c r="J131" s="526"/>
      <c r="K131" s="526"/>
      <c r="L131" s="526"/>
      <c r="M131" s="526"/>
      <c r="N131" s="528"/>
      <c r="O131" s="528"/>
      <c r="P131" s="528"/>
      <c r="Q131" s="528"/>
      <c r="R131" s="528"/>
      <c r="S131" s="528"/>
      <c r="T131" s="528"/>
      <c r="U131" s="528"/>
      <c r="V131" s="528"/>
      <c r="W131" s="528"/>
      <c r="X131" s="528"/>
      <c r="Y131" s="528"/>
      <c r="AA131" s="551"/>
      <c r="AB131" s="551"/>
      <c r="AC131" s="551"/>
      <c r="AD131" s="551"/>
      <c r="AE131" s="551"/>
      <c r="AF131" s="551"/>
      <c r="AG131" s="551"/>
      <c r="AH131" s="552"/>
    </row>
    <row r="132" spans="1:34" s="550" customFormat="1" ht="84">
      <c r="A132" s="523"/>
      <c r="B132" s="549"/>
      <c r="C132" s="516"/>
      <c r="D132" s="566" t="s">
        <v>1405</v>
      </c>
      <c r="E132" s="526"/>
      <c r="F132" s="548"/>
      <c r="G132" s="526"/>
      <c r="H132" s="526"/>
      <c r="I132" s="526"/>
      <c r="J132" s="526"/>
      <c r="K132" s="526"/>
      <c r="L132" s="526"/>
      <c r="M132" s="526"/>
      <c r="N132" s="528"/>
      <c r="O132" s="528"/>
      <c r="P132" s="528"/>
      <c r="Q132" s="528"/>
      <c r="R132" s="528"/>
      <c r="S132" s="528"/>
      <c r="T132" s="528"/>
      <c r="U132" s="528"/>
      <c r="V132" s="528"/>
      <c r="W132" s="528"/>
      <c r="X132" s="528"/>
      <c r="Y132" s="528"/>
      <c r="AA132" s="551"/>
      <c r="AB132" s="551"/>
      <c r="AC132" s="551"/>
      <c r="AD132" s="551"/>
      <c r="AE132" s="551"/>
      <c r="AF132" s="551"/>
      <c r="AG132" s="551"/>
      <c r="AH132" s="552"/>
    </row>
    <row r="133" spans="1:34" s="550" customFormat="1">
      <c r="A133" s="523"/>
      <c r="B133" s="549"/>
      <c r="C133" s="516"/>
      <c r="D133" s="566" t="s">
        <v>1406</v>
      </c>
      <c r="E133" s="526"/>
      <c r="F133" s="548"/>
      <c r="G133" s="526"/>
      <c r="H133" s="526"/>
      <c r="I133" s="526"/>
      <c r="J133" s="526"/>
      <c r="K133" s="526"/>
      <c r="L133" s="526"/>
      <c r="M133" s="526"/>
      <c r="N133" s="528"/>
      <c r="O133" s="528"/>
      <c r="P133" s="528"/>
      <c r="Q133" s="528"/>
      <c r="R133" s="528"/>
      <c r="S133" s="528"/>
      <c r="T133" s="528"/>
      <c r="U133" s="528"/>
      <c r="V133" s="528"/>
      <c r="W133" s="528"/>
      <c r="X133" s="528"/>
      <c r="Y133" s="528"/>
      <c r="AA133" s="551"/>
      <c r="AB133" s="551"/>
      <c r="AC133" s="551"/>
      <c r="AD133" s="551"/>
      <c r="AE133" s="551"/>
      <c r="AF133" s="551"/>
      <c r="AG133" s="551"/>
      <c r="AH133" s="552"/>
    </row>
    <row r="134" spans="1:34" s="550" customFormat="1">
      <c r="A134" s="523" t="s">
        <v>141</v>
      </c>
      <c r="B134" s="549"/>
      <c r="C134" s="516" t="s">
        <v>1474</v>
      </c>
      <c r="D134" s="566" t="s">
        <v>1400</v>
      </c>
      <c r="E134" s="526" t="s">
        <v>535</v>
      </c>
      <c r="F134" s="548">
        <v>25</v>
      </c>
      <c r="G134" s="526">
        <v>995463</v>
      </c>
      <c r="H134" s="532" t="s">
        <v>138</v>
      </c>
      <c r="I134" s="527">
        <v>18</v>
      </c>
      <c r="J134" s="532" t="s">
        <v>138</v>
      </c>
      <c r="K134" s="533"/>
      <c r="L134" s="534">
        <f t="shared" si="2"/>
        <v>1.8000000000000002E-3</v>
      </c>
      <c r="M134" s="535" t="str">
        <f t="shared" si="3"/>
        <v>0.01</v>
      </c>
      <c r="N134" s="528"/>
      <c r="O134" s="528"/>
      <c r="P134" s="528"/>
      <c r="Q134" s="528"/>
      <c r="R134" s="528"/>
      <c r="S134" s="528"/>
      <c r="T134" s="528"/>
      <c r="U134" s="528"/>
      <c r="V134" s="528"/>
      <c r="W134" s="528"/>
      <c r="X134" s="528"/>
      <c r="Y134" s="528"/>
      <c r="AA134" s="551"/>
      <c r="AB134" s="551"/>
      <c r="AC134" s="551"/>
      <c r="AD134" s="551"/>
      <c r="AE134" s="551"/>
      <c r="AF134" s="551"/>
      <c r="AG134" s="551"/>
      <c r="AH134" s="552"/>
    </row>
    <row r="135" spans="1:34" s="550" customFormat="1">
      <c r="A135" s="523" t="s">
        <v>143</v>
      </c>
      <c r="B135" s="549"/>
      <c r="C135" s="516" t="s">
        <v>1475</v>
      </c>
      <c r="D135" s="566" t="s">
        <v>1401</v>
      </c>
      <c r="E135" s="526" t="s">
        <v>535</v>
      </c>
      <c r="F135" s="548">
        <v>8</v>
      </c>
      <c r="G135" s="526">
        <v>995463</v>
      </c>
      <c r="H135" s="532" t="s">
        <v>138</v>
      </c>
      <c r="I135" s="527">
        <v>18</v>
      </c>
      <c r="J135" s="532" t="s">
        <v>138</v>
      </c>
      <c r="K135" s="533"/>
      <c r="L135" s="534">
        <f t="shared" si="2"/>
        <v>1.8000000000000002E-3</v>
      </c>
      <c r="M135" s="535" t="str">
        <f t="shared" si="3"/>
        <v>0.01</v>
      </c>
      <c r="N135" s="528"/>
      <c r="O135" s="528"/>
      <c r="P135" s="528"/>
      <c r="Q135" s="528"/>
      <c r="R135" s="528"/>
      <c r="S135" s="528"/>
      <c r="T135" s="528"/>
      <c r="U135" s="528"/>
      <c r="V135" s="528"/>
      <c r="W135" s="528"/>
      <c r="X135" s="528"/>
      <c r="Y135" s="528"/>
      <c r="AA135" s="551"/>
      <c r="AB135" s="551"/>
      <c r="AC135" s="551"/>
      <c r="AD135" s="551"/>
      <c r="AE135" s="551"/>
      <c r="AF135" s="551"/>
      <c r="AG135" s="551"/>
      <c r="AH135" s="552"/>
    </row>
    <row r="136" spans="1:34" s="550" customFormat="1">
      <c r="A136" s="523" t="s">
        <v>144</v>
      </c>
      <c r="B136" s="549"/>
      <c r="C136" s="516" t="s">
        <v>1476</v>
      </c>
      <c r="D136" s="566" t="s">
        <v>1402</v>
      </c>
      <c r="E136" s="526" t="s">
        <v>535</v>
      </c>
      <c r="F136" s="548">
        <v>1</v>
      </c>
      <c r="G136" s="526">
        <v>995463</v>
      </c>
      <c r="H136" s="532" t="s">
        <v>138</v>
      </c>
      <c r="I136" s="527">
        <v>18</v>
      </c>
      <c r="J136" s="532" t="s">
        <v>138</v>
      </c>
      <c r="K136" s="533"/>
      <c r="L136" s="534">
        <f t="shared" si="2"/>
        <v>1.8000000000000002E-3</v>
      </c>
      <c r="M136" s="535" t="str">
        <f t="shared" si="3"/>
        <v>0.01</v>
      </c>
      <c r="N136" s="528"/>
      <c r="O136" s="528"/>
      <c r="P136" s="528"/>
      <c r="Q136" s="528"/>
      <c r="R136" s="528"/>
      <c r="S136" s="528"/>
      <c r="T136" s="528"/>
      <c r="U136" s="528"/>
      <c r="V136" s="528"/>
      <c r="W136" s="528"/>
      <c r="X136" s="528"/>
      <c r="Y136" s="528"/>
      <c r="AA136" s="551"/>
      <c r="AB136" s="551"/>
      <c r="AC136" s="551"/>
      <c r="AD136" s="551"/>
      <c r="AE136" s="551"/>
      <c r="AF136" s="551"/>
      <c r="AG136" s="551"/>
      <c r="AH136" s="552"/>
    </row>
    <row r="137" spans="1:34" s="550" customFormat="1">
      <c r="A137" s="523" t="s">
        <v>362</v>
      </c>
      <c r="B137" s="549"/>
      <c r="C137" s="516" t="s">
        <v>1477</v>
      </c>
      <c r="D137" s="566" t="s">
        <v>1407</v>
      </c>
      <c r="E137" s="526" t="s">
        <v>535</v>
      </c>
      <c r="F137" s="548">
        <v>10</v>
      </c>
      <c r="G137" s="526">
        <v>995463</v>
      </c>
      <c r="H137" s="532" t="s">
        <v>138</v>
      </c>
      <c r="I137" s="527">
        <v>18</v>
      </c>
      <c r="J137" s="532" t="s">
        <v>138</v>
      </c>
      <c r="K137" s="533"/>
      <c r="L137" s="534">
        <f t="shared" si="2"/>
        <v>1.8000000000000002E-3</v>
      </c>
      <c r="M137" s="535" t="str">
        <f t="shared" si="3"/>
        <v>0.01</v>
      </c>
      <c r="N137" s="528"/>
      <c r="O137" s="528"/>
      <c r="P137" s="528"/>
      <c r="Q137" s="528"/>
      <c r="R137" s="528"/>
      <c r="S137" s="528"/>
      <c r="T137" s="528"/>
      <c r="U137" s="528"/>
      <c r="V137" s="528"/>
      <c r="W137" s="528"/>
      <c r="X137" s="528"/>
      <c r="Y137" s="528"/>
      <c r="AA137" s="551"/>
      <c r="AB137" s="551"/>
      <c r="AC137" s="551"/>
      <c r="AD137" s="551"/>
      <c r="AE137" s="551"/>
      <c r="AF137" s="551"/>
      <c r="AG137" s="551"/>
      <c r="AH137" s="552"/>
    </row>
    <row r="138" spans="1:34" s="550" customFormat="1">
      <c r="A138" s="523">
        <v>9</v>
      </c>
      <c r="B138" s="549"/>
      <c r="C138" s="516"/>
      <c r="D138" s="566" t="s">
        <v>1408</v>
      </c>
      <c r="E138" s="526"/>
      <c r="F138" s="548"/>
      <c r="G138" s="526"/>
      <c r="H138" s="526"/>
      <c r="I138" s="526"/>
      <c r="J138" s="526"/>
      <c r="K138" s="526"/>
      <c r="L138" s="526"/>
      <c r="M138" s="526"/>
      <c r="N138" s="528"/>
      <c r="O138" s="528"/>
      <c r="P138" s="528"/>
      <c r="Q138" s="528"/>
      <c r="R138" s="528"/>
      <c r="S138" s="528"/>
      <c r="T138" s="528"/>
      <c r="U138" s="528"/>
      <c r="V138" s="528"/>
      <c r="W138" s="528"/>
      <c r="X138" s="528"/>
      <c r="Y138" s="528"/>
      <c r="AA138" s="551"/>
      <c r="AB138" s="551"/>
      <c r="AC138" s="551"/>
      <c r="AD138" s="551"/>
      <c r="AE138" s="551"/>
      <c r="AF138" s="551"/>
      <c r="AG138" s="551"/>
      <c r="AH138" s="552"/>
    </row>
    <row r="139" spans="1:34" s="550" customFormat="1" ht="231">
      <c r="A139" s="523"/>
      <c r="B139" s="549"/>
      <c r="C139" s="516" t="s">
        <v>1478</v>
      </c>
      <c r="D139" s="566" t="s">
        <v>1409</v>
      </c>
      <c r="E139" s="526"/>
      <c r="F139" s="548"/>
      <c r="G139" s="526"/>
      <c r="H139" s="526"/>
      <c r="I139" s="526"/>
      <c r="J139" s="526"/>
      <c r="K139" s="526"/>
      <c r="L139" s="526"/>
      <c r="M139" s="526"/>
      <c r="N139" s="528"/>
      <c r="O139" s="528"/>
      <c r="P139" s="528"/>
      <c r="Q139" s="528"/>
      <c r="R139" s="528"/>
      <c r="S139" s="528"/>
      <c r="T139" s="528"/>
      <c r="U139" s="528"/>
      <c r="V139" s="528"/>
      <c r="W139" s="528"/>
      <c r="X139" s="528"/>
      <c r="Y139" s="528"/>
      <c r="AA139" s="551"/>
      <c r="AB139" s="551"/>
      <c r="AC139" s="551"/>
      <c r="AD139" s="551"/>
      <c r="AE139" s="551"/>
      <c r="AF139" s="551"/>
      <c r="AG139" s="551"/>
      <c r="AH139" s="552"/>
    </row>
    <row r="140" spans="1:34" s="550" customFormat="1">
      <c r="A140" s="523" t="s">
        <v>141</v>
      </c>
      <c r="B140" s="549"/>
      <c r="C140" s="516" t="s">
        <v>1502</v>
      </c>
      <c r="D140" s="566" t="s">
        <v>1410</v>
      </c>
      <c r="E140" s="526" t="s">
        <v>1468</v>
      </c>
      <c r="F140" s="548">
        <v>10</v>
      </c>
      <c r="G140" s="526">
        <v>995463</v>
      </c>
      <c r="H140" s="532" t="s">
        <v>138</v>
      </c>
      <c r="I140" s="527">
        <v>18</v>
      </c>
      <c r="J140" s="532" t="s">
        <v>138</v>
      </c>
      <c r="K140" s="533"/>
      <c r="L140" s="534">
        <f t="shared" si="2"/>
        <v>1.8000000000000002E-3</v>
      </c>
      <c r="M140" s="535" t="str">
        <f t="shared" si="3"/>
        <v>0.01</v>
      </c>
      <c r="N140" s="528"/>
      <c r="O140" s="528"/>
      <c r="P140" s="528"/>
      <c r="Q140" s="528"/>
      <c r="R140" s="528"/>
      <c r="S140" s="528"/>
      <c r="T140" s="528"/>
      <c r="U140" s="528"/>
      <c r="V140" s="528"/>
      <c r="W140" s="528"/>
      <c r="X140" s="528"/>
      <c r="Y140" s="528"/>
      <c r="AA140" s="551"/>
      <c r="AB140" s="551"/>
      <c r="AC140" s="551"/>
      <c r="AD140" s="551"/>
      <c r="AE140" s="551"/>
      <c r="AF140" s="551"/>
      <c r="AG140" s="551"/>
      <c r="AH140" s="552"/>
    </row>
    <row r="141" spans="1:34" s="550" customFormat="1">
      <c r="A141" s="523" t="s">
        <v>143</v>
      </c>
      <c r="B141" s="549"/>
      <c r="C141" s="516" t="s">
        <v>1503</v>
      </c>
      <c r="D141" s="566" t="s">
        <v>1411</v>
      </c>
      <c r="E141" s="526" t="s">
        <v>1468</v>
      </c>
      <c r="F141" s="548">
        <v>160</v>
      </c>
      <c r="G141" s="526">
        <v>995463</v>
      </c>
      <c r="H141" s="532" t="s">
        <v>138</v>
      </c>
      <c r="I141" s="527">
        <v>18</v>
      </c>
      <c r="J141" s="532" t="s">
        <v>138</v>
      </c>
      <c r="K141" s="533"/>
      <c r="L141" s="534">
        <f t="shared" si="2"/>
        <v>1.8000000000000002E-3</v>
      </c>
      <c r="M141" s="535" t="str">
        <f t="shared" si="3"/>
        <v>0.01</v>
      </c>
      <c r="N141" s="528"/>
      <c r="O141" s="528"/>
      <c r="P141" s="528"/>
      <c r="Q141" s="528"/>
      <c r="R141" s="528"/>
      <c r="S141" s="528"/>
      <c r="T141" s="528"/>
      <c r="U141" s="528"/>
      <c r="V141" s="528"/>
      <c r="W141" s="528"/>
      <c r="X141" s="528"/>
      <c r="Y141" s="528"/>
      <c r="AA141" s="551"/>
      <c r="AB141" s="551"/>
      <c r="AC141" s="551"/>
      <c r="AD141" s="551"/>
      <c r="AE141" s="551"/>
      <c r="AF141" s="551"/>
      <c r="AG141" s="551"/>
      <c r="AH141" s="552"/>
    </row>
    <row r="142" spans="1:34" s="550" customFormat="1">
      <c r="A142" s="523" t="s">
        <v>144</v>
      </c>
      <c r="B142" s="549"/>
      <c r="C142" s="516" t="s">
        <v>1479</v>
      </c>
      <c r="D142" s="566" t="s">
        <v>1412</v>
      </c>
      <c r="E142" s="526" t="s">
        <v>1468</v>
      </c>
      <c r="F142" s="548">
        <v>1</v>
      </c>
      <c r="G142" s="526">
        <v>995463</v>
      </c>
      <c r="H142" s="532" t="s">
        <v>138</v>
      </c>
      <c r="I142" s="527">
        <v>18</v>
      </c>
      <c r="J142" s="532" t="s">
        <v>138</v>
      </c>
      <c r="K142" s="533"/>
      <c r="L142" s="534">
        <f t="shared" si="2"/>
        <v>1.8000000000000002E-3</v>
      </c>
      <c r="M142" s="535" t="str">
        <f t="shared" si="3"/>
        <v>0.01</v>
      </c>
      <c r="N142" s="528"/>
      <c r="O142" s="528"/>
      <c r="P142" s="528"/>
      <c r="Q142" s="528"/>
      <c r="R142" s="528"/>
      <c r="S142" s="528"/>
      <c r="T142" s="528"/>
      <c r="U142" s="528"/>
      <c r="V142" s="528"/>
      <c r="W142" s="528"/>
      <c r="X142" s="528"/>
      <c r="Y142" s="528"/>
      <c r="AA142" s="551"/>
      <c r="AB142" s="551"/>
      <c r="AC142" s="551"/>
      <c r="AD142" s="551"/>
      <c r="AE142" s="551"/>
      <c r="AF142" s="551"/>
      <c r="AG142" s="551"/>
      <c r="AH142" s="552"/>
    </row>
    <row r="143" spans="1:34" s="550" customFormat="1">
      <c r="A143" s="523">
        <v>10</v>
      </c>
      <c r="B143" s="549"/>
      <c r="C143" s="516"/>
      <c r="D143" s="566" t="s">
        <v>1413</v>
      </c>
      <c r="E143" s="526"/>
      <c r="F143" s="548"/>
      <c r="G143" s="526"/>
      <c r="H143" s="526"/>
      <c r="I143" s="526"/>
      <c r="J143" s="526"/>
      <c r="K143" s="526"/>
      <c r="L143" s="526"/>
      <c r="M143" s="526"/>
      <c r="N143" s="528"/>
      <c r="O143" s="528"/>
      <c r="P143" s="528"/>
      <c r="Q143" s="528"/>
      <c r="R143" s="528"/>
      <c r="S143" s="528"/>
      <c r="T143" s="528"/>
      <c r="U143" s="528"/>
      <c r="V143" s="528"/>
      <c r="W143" s="528"/>
      <c r="X143" s="528"/>
      <c r="Y143" s="528"/>
      <c r="AA143" s="551"/>
      <c r="AB143" s="551"/>
      <c r="AC143" s="551"/>
      <c r="AD143" s="551"/>
      <c r="AE143" s="551"/>
      <c r="AF143" s="551"/>
      <c r="AG143" s="551"/>
      <c r="AH143" s="552"/>
    </row>
    <row r="144" spans="1:34" s="550" customFormat="1">
      <c r="A144" s="523" t="s">
        <v>1533</v>
      </c>
      <c r="B144" s="549"/>
      <c r="C144" s="516"/>
      <c r="D144" s="566" t="s">
        <v>1414</v>
      </c>
      <c r="E144" s="526"/>
      <c r="F144" s="548"/>
      <c r="G144" s="526"/>
      <c r="H144" s="526"/>
      <c r="I144" s="526"/>
      <c r="J144" s="526"/>
      <c r="K144" s="526"/>
      <c r="L144" s="526"/>
      <c r="M144" s="526"/>
      <c r="N144" s="528"/>
      <c r="O144" s="528"/>
      <c r="P144" s="528"/>
      <c r="Q144" s="528"/>
      <c r="R144" s="528"/>
      <c r="S144" s="528"/>
      <c r="T144" s="528"/>
      <c r="U144" s="528"/>
      <c r="V144" s="528"/>
      <c r="W144" s="528"/>
      <c r="X144" s="528"/>
      <c r="Y144" s="528"/>
      <c r="AA144" s="551"/>
      <c r="AB144" s="551"/>
      <c r="AC144" s="551"/>
      <c r="AD144" s="551"/>
      <c r="AE144" s="551"/>
      <c r="AF144" s="551"/>
      <c r="AG144" s="551"/>
      <c r="AH144" s="552"/>
    </row>
    <row r="145" spans="1:34" s="550" customFormat="1" ht="168">
      <c r="A145" s="523"/>
      <c r="B145" s="549"/>
      <c r="C145" s="516"/>
      <c r="D145" s="566" t="s">
        <v>1415</v>
      </c>
      <c r="E145" s="526"/>
      <c r="F145" s="548"/>
      <c r="G145" s="526"/>
      <c r="H145" s="526"/>
      <c r="I145" s="526"/>
      <c r="J145" s="526"/>
      <c r="K145" s="526"/>
      <c r="L145" s="526"/>
      <c r="M145" s="526"/>
      <c r="N145" s="528"/>
      <c r="O145" s="528"/>
      <c r="P145" s="528"/>
      <c r="Q145" s="528"/>
      <c r="R145" s="528"/>
      <c r="S145" s="528"/>
      <c r="T145" s="528"/>
      <c r="U145" s="528"/>
      <c r="V145" s="528"/>
      <c r="W145" s="528"/>
      <c r="X145" s="528"/>
      <c r="Y145" s="528"/>
      <c r="AA145" s="551"/>
      <c r="AB145" s="551"/>
      <c r="AC145" s="551"/>
      <c r="AD145" s="551"/>
      <c r="AE145" s="551"/>
      <c r="AF145" s="551"/>
      <c r="AG145" s="551"/>
      <c r="AH145" s="552"/>
    </row>
    <row r="146" spans="1:34" s="550" customFormat="1" ht="42">
      <c r="A146" s="523"/>
      <c r="B146" s="549"/>
      <c r="C146" s="516"/>
      <c r="D146" s="566" t="s">
        <v>1416</v>
      </c>
      <c r="E146" s="526"/>
      <c r="F146" s="548"/>
      <c r="G146" s="526"/>
      <c r="H146" s="526"/>
      <c r="I146" s="526"/>
      <c r="J146" s="526"/>
      <c r="K146" s="526"/>
      <c r="L146" s="526"/>
      <c r="M146" s="526"/>
      <c r="N146" s="528"/>
      <c r="O146" s="528"/>
      <c r="P146" s="528"/>
      <c r="Q146" s="528"/>
      <c r="R146" s="528"/>
      <c r="S146" s="528"/>
      <c r="T146" s="528"/>
      <c r="U146" s="528"/>
      <c r="V146" s="528"/>
      <c r="W146" s="528"/>
      <c r="X146" s="528"/>
      <c r="Y146" s="528"/>
      <c r="AA146" s="551"/>
      <c r="AB146" s="551"/>
      <c r="AC146" s="551"/>
      <c r="AD146" s="551"/>
      <c r="AE146" s="551"/>
      <c r="AF146" s="551"/>
      <c r="AG146" s="551"/>
      <c r="AH146" s="552"/>
    </row>
    <row r="147" spans="1:34" s="550" customFormat="1">
      <c r="A147" s="523" t="s">
        <v>141</v>
      </c>
      <c r="B147" s="549"/>
      <c r="C147" s="516" t="s">
        <v>1504</v>
      </c>
      <c r="D147" s="566" t="s">
        <v>1417</v>
      </c>
      <c r="E147" s="526" t="s">
        <v>539</v>
      </c>
      <c r="F147" s="548">
        <v>60</v>
      </c>
      <c r="G147" s="526">
        <v>995463</v>
      </c>
      <c r="H147" s="532" t="s">
        <v>138</v>
      </c>
      <c r="I147" s="527">
        <v>18</v>
      </c>
      <c r="J147" s="532" t="s">
        <v>138</v>
      </c>
      <c r="K147" s="533"/>
      <c r="L147" s="534">
        <f t="shared" si="2"/>
        <v>1.8000000000000002E-3</v>
      </c>
      <c r="M147" s="535" t="str">
        <f t="shared" si="3"/>
        <v>0.01</v>
      </c>
      <c r="N147" s="528"/>
      <c r="O147" s="528"/>
      <c r="P147" s="528"/>
      <c r="Q147" s="528"/>
      <c r="R147" s="528"/>
      <c r="S147" s="528"/>
      <c r="T147" s="528"/>
      <c r="U147" s="528"/>
      <c r="V147" s="528"/>
      <c r="W147" s="528"/>
      <c r="X147" s="528"/>
      <c r="Y147" s="528"/>
      <c r="AA147" s="551"/>
      <c r="AB147" s="551"/>
      <c r="AC147" s="551"/>
      <c r="AD147" s="551"/>
      <c r="AE147" s="551"/>
      <c r="AF147" s="551"/>
      <c r="AG147" s="551"/>
      <c r="AH147" s="552"/>
    </row>
    <row r="148" spans="1:34" s="550" customFormat="1">
      <c r="A148" s="523" t="s">
        <v>143</v>
      </c>
      <c r="B148" s="549"/>
      <c r="C148" s="516" t="s">
        <v>1505</v>
      </c>
      <c r="D148" s="566" t="s">
        <v>1418</v>
      </c>
      <c r="E148" s="526" t="s">
        <v>539</v>
      </c>
      <c r="F148" s="548">
        <v>20</v>
      </c>
      <c r="G148" s="526">
        <v>995463</v>
      </c>
      <c r="H148" s="532" t="s">
        <v>138</v>
      </c>
      <c r="I148" s="527">
        <v>18</v>
      </c>
      <c r="J148" s="532" t="s">
        <v>138</v>
      </c>
      <c r="K148" s="533"/>
      <c r="L148" s="534">
        <f t="shared" si="2"/>
        <v>1.8000000000000002E-3</v>
      </c>
      <c r="M148" s="535" t="str">
        <f t="shared" si="3"/>
        <v>0.01</v>
      </c>
      <c r="N148" s="528"/>
      <c r="O148" s="528"/>
      <c r="P148" s="528"/>
      <c r="Q148" s="528"/>
      <c r="R148" s="528"/>
      <c r="S148" s="528"/>
      <c r="T148" s="528"/>
      <c r="U148" s="528"/>
      <c r="V148" s="528"/>
      <c r="W148" s="528"/>
      <c r="X148" s="528"/>
      <c r="Y148" s="528"/>
      <c r="AA148" s="551"/>
      <c r="AB148" s="551"/>
      <c r="AC148" s="551"/>
      <c r="AD148" s="551"/>
      <c r="AE148" s="551"/>
      <c r="AF148" s="551"/>
      <c r="AG148" s="551"/>
      <c r="AH148" s="552"/>
    </row>
    <row r="149" spans="1:34" s="550" customFormat="1">
      <c r="A149" s="523">
        <v>11</v>
      </c>
      <c r="B149" s="549"/>
      <c r="C149" s="516"/>
      <c r="D149" s="566" t="s">
        <v>1419</v>
      </c>
      <c r="E149" s="526"/>
      <c r="F149" s="548"/>
      <c r="G149" s="526"/>
      <c r="H149" s="526"/>
      <c r="I149" s="526"/>
      <c r="J149" s="526"/>
      <c r="K149" s="526"/>
      <c r="L149" s="526"/>
      <c r="M149" s="526"/>
      <c r="N149" s="528"/>
      <c r="O149" s="528"/>
      <c r="P149" s="528"/>
      <c r="Q149" s="528"/>
      <c r="R149" s="528"/>
      <c r="S149" s="528"/>
      <c r="T149" s="528"/>
      <c r="U149" s="528"/>
      <c r="V149" s="528"/>
      <c r="W149" s="528"/>
      <c r="X149" s="528"/>
      <c r="Y149" s="528"/>
      <c r="AA149" s="551"/>
      <c r="AB149" s="551"/>
      <c r="AC149" s="551"/>
      <c r="AD149" s="551"/>
      <c r="AE149" s="551"/>
      <c r="AF149" s="551"/>
      <c r="AG149" s="551"/>
      <c r="AH149" s="552"/>
    </row>
    <row r="150" spans="1:34" s="550" customFormat="1">
      <c r="A150" s="523" t="s">
        <v>1534</v>
      </c>
      <c r="B150" s="549"/>
      <c r="C150" s="516"/>
      <c r="D150" s="566" t="s">
        <v>1420</v>
      </c>
      <c r="E150" s="526"/>
      <c r="F150" s="548"/>
      <c r="G150" s="526"/>
      <c r="H150" s="526"/>
      <c r="I150" s="526"/>
      <c r="J150" s="526"/>
      <c r="K150" s="526"/>
      <c r="L150" s="526"/>
      <c r="M150" s="526"/>
      <c r="N150" s="528"/>
      <c r="O150" s="528"/>
      <c r="P150" s="528"/>
      <c r="Q150" s="528"/>
      <c r="R150" s="528"/>
      <c r="S150" s="528"/>
      <c r="T150" s="528"/>
      <c r="U150" s="528"/>
      <c r="V150" s="528"/>
      <c r="W150" s="528"/>
      <c r="X150" s="528"/>
      <c r="Y150" s="528"/>
      <c r="AA150" s="551"/>
      <c r="AB150" s="551"/>
      <c r="AC150" s="551"/>
      <c r="AD150" s="551"/>
      <c r="AE150" s="551"/>
      <c r="AF150" s="551"/>
      <c r="AG150" s="551"/>
      <c r="AH150" s="552"/>
    </row>
    <row r="151" spans="1:34" s="550" customFormat="1" ht="84">
      <c r="A151" s="523" t="s">
        <v>141</v>
      </c>
      <c r="B151" s="549"/>
      <c r="C151" s="516">
        <v>16.13</v>
      </c>
      <c r="D151" s="566" t="s">
        <v>1421</v>
      </c>
      <c r="E151" s="526" t="s">
        <v>539</v>
      </c>
      <c r="F151" s="548">
        <v>1</v>
      </c>
      <c r="G151" s="526">
        <v>995463</v>
      </c>
      <c r="H151" s="532" t="s">
        <v>138</v>
      </c>
      <c r="I151" s="527">
        <v>18</v>
      </c>
      <c r="J151" s="532" t="s">
        <v>138</v>
      </c>
      <c r="K151" s="533"/>
      <c r="L151" s="534">
        <f t="shared" si="2"/>
        <v>1.8000000000000002E-3</v>
      </c>
      <c r="M151" s="535" t="str">
        <f t="shared" si="3"/>
        <v>0.01</v>
      </c>
      <c r="N151" s="528"/>
      <c r="O151" s="528"/>
      <c r="P151" s="528"/>
      <c r="Q151" s="528"/>
      <c r="R151" s="528"/>
      <c r="S151" s="528"/>
      <c r="T151" s="528"/>
      <c r="U151" s="528"/>
      <c r="V151" s="528"/>
      <c r="W151" s="528"/>
      <c r="X151" s="528"/>
      <c r="Y151" s="528"/>
      <c r="AA151" s="551"/>
      <c r="AB151" s="551"/>
      <c r="AC151" s="551"/>
      <c r="AD151" s="551"/>
      <c r="AE151" s="551"/>
      <c r="AF151" s="551"/>
      <c r="AG151" s="551"/>
      <c r="AH151" s="552"/>
    </row>
    <row r="152" spans="1:34" s="550" customFormat="1">
      <c r="A152" s="523">
        <v>12</v>
      </c>
      <c r="B152" s="549"/>
      <c r="C152" s="516"/>
      <c r="D152" s="566" t="s">
        <v>1422</v>
      </c>
      <c r="E152" s="526"/>
      <c r="F152" s="548"/>
      <c r="G152" s="526"/>
      <c r="H152" s="526"/>
      <c r="I152" s="526"/>
      <c r="J152" s="526"/>
      <c r="K152" s="526"/>
      <c r="L152" s="526"/>
      <c r="M152" s="526"/>
      <c r="N152" s="528"/>
      <c r="O152" s="528"/>
      <c r="P152" s="528"/>
      <c r="Q152" s="528"/>
      <c r="R152" s="528"/>
      <c r="S152" s="528"/>
      <c r="T152" s="528"/>
      <c r="U152" s="528"/>
      <c r="V152" s="528"/>
      <c r="W152" s="528"/>
      <c r="X152" s="528"/>
      <c r="Y152" s="528"/>
      <c r="AA152" s="551"/>
      <c r="AB152" s="551"/>
      <c r="AC152" s="551"/>
      <c r="AD152" s="551"/>
      <c r="AE152" s="551"/>
      <c r="AF152" s="551"/>
      <c r="AG152" s="551"/>
      <c r="AH152" s="552"/>
    </row>
    <row r="153" spans="1:34" s="550" customFormat="1" ht="63">
      <c r="A153" s="523"/>
      <c r="B153" s="549"/>
      <c r="C153" s="516"/>
      <c r="D153" s="566" t="s">
        <v>1423</v>
      </c>
      <c r="E153" s="526"/>
      <c r="F153" s="548"/>
      <c r="G153" s="526"/>
      <c r="H153" s="526"/>
      <c r="I153" s="526"/>
      <c r="J153" s="526"/>
      <c r="K153" s="526"/>
      <c r="L153" s="526"/>
      <c r="M153" s="526"/>
      <c r="N153" s="528"/>
      <c r="O153" s="528"/>
      <c r="P153" s="528"/>
      <c r="Q153" s="528"/>
      <c r="R153" s="528"/>
      <c r="S153" s="528"/>
      <c r="T153" s="528"/>
      <c r="U153" s="528"/>
      <c r="V153" s="528"/>
      <c r="W153" s="528"/>
      <c r="X153" s="528"/>
      <c r="Y153" s="528"/>
      <c r="AA153" s="551"/>
      <c r="AB153" s="551"/>
      <c r="AC153" s="551"/>
      <c r="AD153" s="551"/>
      <c r="AE153" s="551"/>
      <c r="AF153" s="551"/>
      <c r="AG153" s="551"/>
      <c r="AH153" s="552"/>
    </row>
    <row r="154" spans="1:34" s="550" customFormat="1">
      <c r="A154" s="523" t="s">
        <v>1535</v>
      </c>
      <c r="B154" s="549"/>
      <c r="C154" s="516"/>
      <c r="D154" s="566" t="s">
        <v>1424</v>
      </c>
      <c r="E154" s="526"/>
      <c r="F154" s="548"/>
      <c r="G154" s="526"/>
      <c r="H154" s="526"/>
      <c r="I154" s="526"/>
      <c r="J154" s="526"/>
      <c r="K154" s="526"/>
      <c r="L154" s="526"/>
      <c r="M154" s="526"/>
      <c r="N154" s="528"/>
      <c r="O154" s="528"/>
      <c r="P154" s="528"/>
      <c r="Q154" s="528"/>
      <c r="R154" s="528"/>
      <c r="S154" s="528"/>
      <c r="T154" s="528"/>
      <c r="U154" s="528"/>
      <c r="V154" s="528"/>
      <c r="W154" s="528"/>
      <c r="X154" s="528"/>
      <c r="Y154" s="528"/>
      <c r="AA154" s="551"/>
      <c r="AB154" s="551"/>
      <c r="AC154" s="551"/>
      <c r="AD154" s="551"/>
      <c r="AE154" s="551"/>
      <c r="AF154" s="551"/>
      <c r="AG154" s="551"/>
      <c r="AH154" s="552"/>
    </row>
    <row r="155" spans="1:34" s="550" customFormat="1" ht="63">
      <c r="A155" s="523"/>
      <c r="B155" s="549"/>
      <c r="C155" s="516"/>
      <c r="D155" s="566" t="s">
        <v>1425</v>
      </c>
      <c r="E155" s="526"/>
      <c r="F155" s="548"/>
      <c r="G155" s="526"/>
      <c r="H155" s="526"/>
      <c r="I155" s="526"/>
      <c r="J155" s="526"/>
      <c r="K155" s="526"/>
      <c r="L155" s="526"/>
      <c r="M155" s="526"/>
      <c r="N155" s="528"/>
      <c r="O155" s="528"/>
      <c r="P155" s="528"/>
      <c r="Q155" s="528"/>
      <c r="R155" s="528"/>
      <c r="S155" s="528"/>
      <c r="T155" s="528"/>
      <c r="U155" s="528"/>
      <c r="V155" s="528"/>
      <c r="W155" s="528"/>
      <c r="X155" s="528"/>
      <c r="Y155" s="528"/>
      <c r="AA155" s="551"/>
      <c r="AB155" s="551"/>
      <c r="AC155" s="551"/>
      <c r="AD155" s="551"/>
      <c r="AE155" s="551"/>
      <c r="AF155" s="551"/>
      <c r="AG155" s="551"/>
      <c r="AH155" s="552"/>
    </row>
    <row r="156" spans="1:34" s="550" customFormat="1">
      <c r="A156" s="523" t="s">
        <v>141</v>
      </c>
      <c r="B156" s="549"/>
      <c r="C156" s="516">
        <v>16.149999999999999</v>
      </c>
      <c r="D156" s="566" t="s">
        <v>1426</v>
      </c>
      <c r="E156" s="526" t="s">
        <v>1468</v>
      </c>
      <c r="F156" s="548">
        <v>3</v>
      </c>
      <c r="G156" s="526">
        <v>995463</v>
      </c>
      <c r="H156" s="532" t="s">
        <v>138</v>
      </c>
      <c r="I156" s="527">
        <v>18</v>
      </c>
      <c r="J156" s="532" t="s">
        <v>138</v>
      </c>
      <c r="K156" s="533"/>
      <c r="L156" s="534">
        <f t="shared" ref="L156:L201" si="4">IF(OR(J156="",J156="Confirmed"),I156*M156%,J156*M156%)</f>
        <v>1.8000000000000002E-3</v>
      </c>
      <c r="M156" s="535" t="str">
        <f t="shared" ref="M156:M201" si="5">IF(K156=0,"0.01",K156*F156)</f>
        <v>0.01</v>
      </c>
      <c r="N156" s="528"/>
      <c r="O156" s="528"/>
      <c r="P156" s="528"/>
      <c r="Q156" s="528"/>
      <c r="R156" s="528"/>
      <c r="S156" s="528"/>
      <c r="T156" s="528"/>
      <c r="U156" s="528"/>
      <c r="V156" s="528"/>
      <c r="W156" s="528"/>
      <c r="X156" s="528"/>
      <c r="Y156" s="528"/>
      <c r="AA156" s="551"/>
      <c r="AB156" s="551"/>
      <c r="AC156" s="551"/>
      <c r="AD156" s="551"/>
      <c r="AE156" s="551"/>
      <c r="AF156" s="551"/>
      <c r="AG156" s="551"/>
      <c r="AH156" s="552"/>
    </row>
    <row r="157" spans="1:34" s="550" customFormat="1">
      <c r="A157" s="523" t="s">
        <v>143</v>
      </c>
      <c r="B157" s="549"/>
      <c r="C157" s="516">
        <v>16.16</v>
      </c>
      <c r="D157" s="566" t="s">
        <v>1427</v>
      </c>
      <c r="E157" s="526" t="s">
        <v>1468</v>
      </c>
      <c r="F157" s="548">
        <v>4</v>
      </c>
      <c r="G157" s="526">
        <v>995463</v>
      </c>
      <c r="H157" s="532" t="s">
        <v>138</v>
      </c>
      <c r="I157" s="527">
        <v>18</v>
      </c>
      <c r="J157" s="532" t="s">
        <v>138</v>
      </c>
      <c r="K157" s="533"/>
      <c r="L157" s="534">
        <f t="shared" si="4"/>
        <v>1.8000000000000002E-3</v>
      </c>
      <c r="M157" s="535" t="str">
        <f t="shared" si="5"/>
        <v>0.01</v>
      </c>
      <c r="N157" s="528"/>
      <c r="O157" s="528"/>
      <c r="P157" s="528"/>
      <c r="Q157" s="528"/>
      <c r="R157" s="528"/>
      <c r="S157" s="528"/>
      <c r="T157" s="528"/>
      <c r="U157" s="528"/>
      <c r="V157" s="528"/>
      <c r="W157" s="528"/>
      <c r="X157" s="528"/>
      <c r="Y157" s="528"/>
      <c r="AA157" s="551"/>
      <c r="AB157" s="551"/>
      <c r="AC157" s="551"/>
      <c r="AD157" s="551"/>
      <c r="AE157" s="551"/>
      <c r="AF157" s="551"/>
      <c r="AG157" s="551"/>
      <c r="AH157" s="552"/>
    </row>
    <row r="158" spans="1:34" s="550" customFormat="1">
      <c r="A158" s="523" t="s">
        <v>1536</v>
      </c>
      <c r="B158" s="549"/>
      <c r="C158" s="516"/>
      <c r="D158" s="566" t="s">
        <v>1428</v>
      </c>
      <c r="E158" s="526"/>
      <c r="F158" s="548"/>
      <c r="G158" s="526"/>
      <c r="H158" s="526"/>
      <c r="I158" s="526"/>
      <c r="J158" s="526"/>
      <c r="K158" s="526"/>
      <c r="L158" s="526"/>
      <c r="M158" s="526"/>
      <c r="N158" s="528"/>
      <c r="O158" s="528"/>
      <c r="P158" s="528"/>
      <c r="Q158" s="528"/>
      <c r="R158" s="528"/>
      <c r="S158" s="528"/>
      <c r="T158" s="528"/>
      <c r="U158" s="528"/>
      <c r="V158" s="528"/>
      <c r="W158" s="528"/>
      <c r="X158" s="528"/>
      <c r="Y158" s="528"/>
      <c r="AA158" s="551"/>
      <c r="AB158" s="551"/>
      <c r="AC158" s="551"/>
      <c r="AD158" s="551"/>
      <c r="AE158" s="551"/>
      <c r="AF158" s="551"/>
      <c r="AG158" s="551"/>
      <c r="AH158" s="552"/>
    </row>
    <row r="159" spans="1:34" s="550" customFormat="1" ht="42">
      <c r="A159" s="523"/>
      <c r="B159" s="549"/>
      <c r="C159" s="516"/>
      <c r="D159" s="566" t="s">
        <v>1429</v>
      </c>
      <c r="E159" s="526"/>
      <c r="F159" s="548"/>
      <c r="G159" s="526"/>
      <c r="H159" s="526"/>
      <c r="I159" s="526"/>
      <c r="J159" s="526"/>
      <c r="K159" s="526"/>
      <c r="L159" s="526"/>
      <c r="M159" s="526"/>
      <c r="N159" s="528"/>
      <c r="O159" s="528"/>
      <c r="P159" s="528"/>
      <c r="Q159" s="528"/>
      <c r="R159" s="528"/>
      <c r="S159" s="528"/>
      <c r="T159" s="528"/>
      <c r="U159" s="528"/>
      <c r="V159" s="528"/>
      <c r="W159" s="528"/>
      <c r="X159" s="528"/>
      <c r="Y159" s="528"/>
      <c r="AA159" s="551"/>
      <c r="AB159" s="551"/>
      <c r="AC159" s="551"/>
      <c r="AD159" s="551"/>
      <c r="AE159" s="551"/>
      <c r="AF159" s="551"/>
      <c r="AG159" s="551"/>
      <c r="AH159" s="552"/>
    </row>
    <row r="160" spans="1:34" s="550" customFormat="1">
      <c r="A160" s="523" t="s">
        <v>141</v>
      </c>
      <c r="B160" s="549"/>
      <c r="C160" s="516">
        <v>16.170000000000002</v>
      </c>
      <c r="D160" s="566" t="s">
        <v>1430</v>
      </c>
      <c r="E160" s="526" t="s">
        <v>1468</v>
      </c>
      <c r="F160" s="548">
        <v>6</v>
      </c>
      <c r="G160" s="526">
        <v>995463</v>
      </c>
      <c r="H160" s="532" t="s">
        <v>138</v>
      </c>
      <c r="I160" s="527">
        <v>18</v>
      </c>
      <c r="J160" s="532" t="s">
        <v>138</v>
      </c>
      <c r="K160" s="533"/>
      <c r="L160" s="534">
        <f t="shared" si="4"/>
        <v>1.8000000000000002E-3</v>
      </c>
      <c r="M160" s="535" t="str">
        <f t="shared" si="5"/>
        <v>0.01</v>
      </c>
      <c r="N160" s="528"/>
      <c r="O160" s="528"/>
      <c r="P160" s="528"/>
      <c r="Q160" s="528"/>
      <c r="R160" s="528"/>
      <c r="S160" s="528"/>
      <c r="T160" s="528"/>
      <c r="U160" s="528"/>
      <c r="V160" s="528"/>
      <c r="W160" s="528"/>
      <c r="X160" s="528"/>
      <c r="Y160" s="528"/>
      <c r="AA160" s="551"/>
      <c r="AB160" s="551"/>
      <c r="AC160" s="551"/>
      <c r="AD160" s="551"/>
      <c r="AE160" s="551"/>
      <c r="AF160" s="551"/>
      <c r="AG160" s="551"/>
      <c r="AH160" s="552"/>
    </row>
    <row r="161" spans="1:34" s="550" customFormat="1">
      <c r="A161" s="523" t="s">
        <v>143</v>
      </c>
      <c r="B161" s="549"/>
      <c r="C161" s="516">
        <v>16.18</v>
      </c>
      <c r="D161" s="566" t="s">
        <v>1431</v>
      </c>
      <c r="E161" s="526" t="s">
        <v>1468</v>
      </c>
      <c r="F161" s="548">
        <v>3</v>
      </c>
      <c r="G161" s="526">
        <v>995463</v>
      </c>
      <c r="H161" s="532" t="s">
        <v>138</v>
      </c>
      <c r="I161" s="527">
        <v>18</v>
      </c>
      <c r="J161" s="532" t="s">
        <v>138</v>
      </c>
      <c r="K161" s="533"/>
      <c r="L161" s="534">
        <f t="shared" si="4"/>
        <v>1.8000000000000002E-3</v>
      </c>
      <c r="M161" s="535" t="str">
        <f t="shared" si="5"/>
        <v>0.01</v>
      </c>
      <c r="N161" s="528"/>
      <c r="O161" s="528"/>
      <c r="P161" s="528"/>
      <c r="Q161" s="528"/>
      <c r="R161" s="528"/>
      <c r="S161" s="528"/>
      <c r="T161" s="528"/>
      <c r="U161" s="528"/>
      <c r="V161" s="528"/>
      <c r="W161" s="528"/>
      <c r="X161" s="528"/>
      <c r="Y161" s="528"/>
      <c r="AA161" s="551"/>
      <c r="AB161" s="551"/>
      <c r="AC161" s="551"/>
      <c r="AD161" s="551"/>
      <c r="AE161" s="551"/>
      <c r="AF161" s="551"/>
      <c r="AG161" s="551"/>
      <c r="AH161" s="552"/>
    </row>
    <row r="162" spans="1:34" s="550" customFormat="1">
      <c r="A162" s="523" t="s">
        <v>1537</v>
      </c>
      <c r="B162" s="549"/>
      <c r="C162" s="516"/>
      <c r="D162" s="566" t="s">
        <v>1432</v>
      </c>
      <c r="E162" s="526"/>
      <c r="F162" s="548"/>
      <c r="G162" s="526"/>
      <c r="H162" s="526"/>
      <c r="I162" s="526"/>
      <c r="J162" s="526"/>
      <c r="K162" s="526"/>
      <c r="L162" s="526"/>
      <c r="M162" s="526"/>
      <c r="N162" s="528"/>
      <c r="O162" s="528"/>
      <c r="P162" s="528"/>
      <c r="Q162" s="528"/>
      <c r="R162" s="528"/>
      <c r="S162" s="528"/>
      <c r="T162" s="528"/>
      <c r="U162" s="528"/>
      <c r="V162" s="528"/>
      <c r="W162" s="528"/>
      <c r="X162" s="528"/>
      <c r="Y162" s="528"/>
      <c r="AA162" s="551"/>
      <c r="AB162" s="551"/>
      <c r="AC162" s="551"/>
      <c r="AD162" s="551"/>
      <c r="AE162" s="551"/>
      <c r="AF162" s="551"/>
      <c r="AG162" s="551"/>
      <c r="AH162" s="552"/>
    </row>
    <row r="163" spans="1:34" s="550" customFormat="1" ht="42">
      <c r="A163" s="523"/>
      <c r="B163" s="549"/>
      <c r="C163" s="516"/>
      <c r="D163" s="566" t="s">
        <v>1433</v>
      </c>
      <c r="E163" s="526"/>
      <c r="F163" s="548"/>
      <c r="G163" s="526"/>
      <c r="H163" s="526"/>
      <c r="I163" s="526"/>
      <c r="J163" s="526"/>
      <c r="K163" s="526"/>
      <c r="L163" s="526"/>
      <c r="M163" s="526"/>
      <c r="N163" s="528"/>
      <c r="O163" s="528"/>
      <c r="P163" s="528"/>
      <c r="Q163" s="528"/>
      <c r="R163" s="528"/>
      <c r="S163" s="528"/>
      <c r="T163" s="528"/>
      <c r="U163" s="528"/>
      <c r="V163" s="528"/>
      <c r="W163" s="528"/>
      <c r="X163" s="528"/>
      <c r="Y163" s="528"/>
      <c r="AA163" s="551"/>
      <c r="AB163" s="551"/>
      <c r="AC163" s="551"/>
      <c r="AD163" s="551"/>
      <c r="AE163" s="551"/>
      <c r="AF163" s="551"/>
      <c r="AG163" s="551"/>
      <c r="AH163" s="552"/>
    </row>
    <row r="164" spans="1:34" s="550" customFormat="1">
      <c r="A164" s="523" t="s">
        <v>141</v>
      </c>
      <c r="B164" s="549"/>
      <c r="C164" s="516" t="s">
        <v>1480</v>
      </c>
      <c r="D164" s="566" t="s">
        <v>1434</v>
      </c>
      <c r="E164" s="526" t="s">
        <v>574</v>
      </c>
      <c r="F164" s="548">
        <v>25</v>
      </c>
      <c r="G164" s="526">
        <v>995463</v>
      </c>
      <c r="H164" s="532" t="s">
        <v>138</v>
      </c>
      <c r="I164" s="527">
        <v>18</v>
      </c>
      <c r="J164" s="532" t="s">
        <v>138</v>
      </c>
      <c r="K164" s="533"/>
      <c r="L164" s="534">
        <f t="shared" si="4"/>
        <v>1.8000000000000002E-3</v>
      </c>
      <c r="M164" s="535" t="str">
        <f t="shared" si="5"/>
        <v>0.01</v>
      </c>
      <c r="N164" s="528"/>
      <c r="O164" s="528"/>
      <c r="P164" s="528"/>
      <c r="Q164" s="528"/>
      <c r="R164" s="528"/>
      <c r="S164" s="528"/>
      <c r="T164" s="528"/>
      <c r="U164" s="528"/>
      <c r="V164" s="528"/>
      <c r="W164" s="528"/>
      <c r="X164" s="528"/>
      <c r="Y164" s="528"/>
      <c r="AA164" s="551"/>
      <c r="AB164" s="551"/>
      <c r="AC164" s="551"/>
      <c r="AD164" s="551"/>
      <c r="AE164" s="551"/>
      <c r="AF164" s="551"/>
      <c r="AG164" s="551"/>
      <c r="AH164" s="552"/>
    </row>
    <row r="165" spans="1:34" s="550" customFormat="1">
      <c r="A165" s="523" t="s">
        <v>1538</v>
      </c>
      <c r="B165" s="549"/>
      <c r="C165" s="516"/>
      <c r="D165" s="566" t="s">
        <v>1435</v>
      </c>
      <c r="E165" s="526"/>
      <c r="F165" s="548"/>
      <c r="G165" s="526"/>
      <c r="H165" s="526"/>
      <c r="I165" s="526"/>
      <c r="J165" s="526"/>
      <c r="K165" s="526"/>
      <c r="L165" s="526"/>
      <c r="M165" s="526"/>
      <c r="N165" s="528"/>
      <c r="O165" s="528"/>
      <c r="P165" s="528"/>
      <c r="Q165" s="528"/>
      <c r="R165" s="528"/>
      <c r="S165" s="528"/>
      <c r="T165" s="528"/>
      <c r="U165" s="528"/>
      <c r="V165" s="528"/>
      <c r="W165" s="528"/>
      <c r="X165" s="528"/>
      <c r="Y165" s="528"/>
      <c r="AA165" s="551"/>
      <c r="AB165" s="551"/>
      <c r="AC165" s="551"/>
      <c r="AD165" s="551"/>
      <c r="AE165" s="551"/>
      <c r="AF165" s="551"/>
      <c r="AG165" s="551"/>
      <c r="AH165" s="552"/>
    </row>
    <row r="166" spans="1:34" s="550" customFormat="1" ht="42">
      <c r="A166" s="523"/>
      <c r="B166" s="549"/>
      <c r="C166" s="516"/>
      <c r="D166" s="566" t="s">
        <v>1436</v>
      </c>
      <c r="E166" s="526"/>
      <c r="F166" s="548"/>
      <c r="G166" s="526"/>
      <c r="H166" s="526"/>
      <c r="I166" s="526"/>
      <c r="J166" s="526"/>
      <c r="K166" s="526"/>
      <c r="L166" s="526"/>
      <c r="M166" s="526"/>
      <c r="N166" s="528"/>
      <c r="O166" s="528"/>
      <c r="P166" s="528"/>
      <c r="Q166" s="528"/>
      <c r="R166" s="528"/>
      <c r="S166" s="528"/>
      <c r="T166" s="528"/>
      <c r="U166" s="528"/>
      <c r="V166" s="528"/>
      <c r="W166" s="528"/>
      <c r="X166" s="528"/>
      <c r="Y166" s="528"/>
      <c r="AA166" s="551"/>
      <c r="AB166" s="551"/>
      <c r="AC166" s="551"/>
      <c r="AD166" s="551"/>
      <c r="AE166" s="551"/>
      <c r="AF166" s="551"/>
      <c r="AG166" s="551"/>
      <c r="AH166" s="552"/>
    </row>
    <row r="167" spans="1:34" s="550" customFormat="1">
      <c r="A167" s="523" t="s">
        <v>141</v>
      </c>
      <c r="B167" s="549"/>
      <c r="C167" s="516" t="s">
        <v>1506</v>
      </c>
      <c r="D167" s="566" t="s">
        <v>1437</v>
      </c>
      <c r="E167" s="526" t="s">
        <v>574</v>
      </c>
      <c r="F167" s="548">
        <v>1</v>
      </c>
      <c r="G167" s="526">
        <v>995463</v>
      </c>
      <c r="H167" s="532" t="s">
        <v>138</v>
      </c>
      <c r="I167" s="527">
        <v>18</v>
      </c>
      <c r="J167" s="532" t="s">
        <v>138</v>
      </c>
      <c r="K167" s="533"/>
      <c r="L167" s="534">
        <f t="shared" si="4"/>
        <v>1.8000000000000002E-3</v>
      </c>
      <c r="M167" s="535" t="str">
        <f t="shared" si="5"/>
        <v>0.01</v>
      </c>
      <c r="N167" s="528"/>
      <c r="O167" s="528"/>
      <c r="P167" s="528"/>
      <c r="Q167" s="528"/>
      <c r="R167" s="528"/>
      <c r="S167" s="528"/>
      <c r="T167" s="528"/>
      <c r="U167" s="528"/>
      <c r="V167" s="528"/>
      <c r="W167" s="528"/>
      <c r="X167" s="528"/>
      <c r="Y167" s="528"/>
      <c r="AA167" s="551"/>
      <c r="AB167" s="551"/>
      <c r="AC167" s="551"/>
      <c r="AD167" s="551"/>
      <c r="AE167" s="551"/>
      <c r="AF167" s="551"/>
      <c r="AG167" s="551"/>
      <c r="AH167" s="552"/>
    </row>
    <row r="168" spans="1:34" s="550" customFormat="1">
      <c r="A168" s="523" t="s">
        <v>143</v>
      </c>
      <c r="B168" s="549"/>
      <c r="C168" s="516" t="s">
        <v>1507</v>
      </c>
      <c r="D168" s="566" t="s">
        <v>1438</v>
      </c>
      <c r="E168" s="526" t="s">
        <v>574</v>
      </c>
      <c r="F168" s="548">
        <v>1</v>
      </c>
      <c r="G168" s="526">
        <v>995463</v>
      </c>
      <c r="H168" s="532" t="s">
        <v>138</v>
      </c>
      <c r="I168" s="527">
        <v>18</v>
      </c>
      <c r="J168" s="532" t="s">
        <v>138</v>
      </c>
      <c r="K168" s="533"/>
      <c r="L168" s="534">
        <f t="shared" si="4"/>
        <v>1.8000000000000002E-3</v>
      </c>
      <c r="M168" s="535" t="str">
        <f t="shared" si="5"/>
        <v>0.01</v>
      </c>
      <c r="N168" s="528"/>
      <c r="O168" s="528"/>
      <c r="P168" s="528"/>
      <c r="Q168" s="528"/>
      <c r="R168" s="528"/>
      <c r="S168" s="528"/>
      <c r="T168" s="528"/>
      <c r="U168" s="528"/>
      <c r="V168" s="528"/>
      <c r="W168" s="528"/>
      <c r="X168" s="528"/>
      <c r="Y168" s="528"/>
      <c r="AA168" s="551"/>
      <c r="AB168" s="551"/>
      <c r="AC168" s="551"/>
      <c r="AD168" s="551"/>
      <c r="AE168" s="551"/>
      <c r="AF168" s="551"/>
      <c r="AG168" s="551"/>
      <c r="AH168" s="552"/>
    </row>
    <row r="169" spans="1:34" s="550" customFormat="1">
      <c r="A169" s="523" t="s">
        <v>1539</v>
      </c>
      <c r="B169" s="549"/>
      <c r="C169" s="516"/>
      <c r="D169" s="566" t="s">
        <v>1439</v>
      </c>
      <c r="E169" s="526"/>
      <c r="F169" s="548"/>
      <c r="G169" s="526"/>
      <c r="H169" s="526"/>
      <c r="I169" s="526"/>
      <c r="J169" s="526"/>
      <c r="K169" s="526"/>
      <c r="L169" s="526"/>
      <c r="M169" s="526"/>
      <c r="N169" s="528"/>
      <c r="O169" s="528"/>
      <c r="P169" s="528"/>
      <c r="Q169" s="528"/>
      <c r="R169" s="528"/>
      <c r="S169" s="528"/>
      <c r="T169" s="528"/>
      <c r="U169" s="528"/>
      <c r="V169" s="528"/>
      <c r="W169" s="528"/>
      <c r="X169" s="528"/>
      <c r="Y169" s="528"/>
      <c r="AA169" s="551"/>
      <c r="AB169" s="551"/>
      <c r="AC169" s="551"/>
      <c r="AD169" s="551"/>
      <c r="AE169" s="551"/>
      <c r="AF169" s="551"/>
      <c r="AG169" s="551"/>
      <c r="AH169" s="552"/>
    </row>
    <row r="170" spans="1:34" s="550" customFormat="1" ht="42">
      <c r="A170" s="523"/>
      <c r="B170" s="549"/>
      <c r="C170" s="516"/>
      <c r="D170" s="566" t="s">
        <v>1440</v>
      </c>
      <c r="E170" s="526"/>
      <c r="F170" s="548"/>
      <c r="G170" s="526"/>
      <c r="H170" s="526"/>
      <c r="I170" s="526"/>
      <c r="J170" s="526"/>
      <c r="K170" s="526"/>
      <c r="L170" s="526"/>
      <c r="M170" s="526"/>
      <c r="N170" s="528"/>
      <c r="O170" s="528"/>
      <c r="P170" s="528"/>
      <c r="Q170" s="528"/>
      <c r="R170" s="528"/>
      <c r="S170" s="528"/>
      <c r="T170" s="528"/>
      <c r="U170" s="528"/>
      <c r="V170" s="528"/>
      <c r="W170" s="528"/>
      <c r="X170" s="528"/>
      <c r="Y170" s="528"/>
      <c r="AA170" s="551"/>
      <c r="AB170" s="551"/>
      <c r="AC170" s="551"/>
      <c r="AD170" s="551"/>
      <c r="AE170" s="551"/>
      <c r="AF170" s="551"/>
      <c r="AG170" s="551"/>
      <c r="AH170" s="552"/>
    </row>
    <row r="171" spans="1:34" s="550" customFormat="1">
      <c r="A171" s="523" t="s">
        <v>143</v>
      </c>
      <c r="B171" s="549"/>
      <c r="C171" s="516" t="s">
        <v>1508</v>
      </c>
      <c r="D171" s="566" t="s">
        <v>1441</v>
      </c>
      <c r="E171" s="526" t="s">
        <v>574</v>
      </c>
      <c r="F171" s="548">
        <v>20</v>
      </c>
      <c r="G171" s="526">
        <v>995463</v>
      </c>
      <c r="H171" s="532" t="s">
        <v>138</v>
      </c>
      <c r="I171" s="527">
        <v>18</v>
      </c>
      <c r="J171" s="532" t="s">
        <v>138</v>
      </c>
      <c r="K171" s="533"/>
      <c r="L171" s="534">
        <f t="shared" si="4"/>
        <v>1.8000000000000002E-3</v>
      </c>
      <c r="M171" s="535" t="str">
        <f t="shared" si="5"/>
        <v>0.01</v>
      </c>
      <c r="N171" s="528"/>
      <c r="O171" s="528"/>
      <c r="P171" s="528"/>
      <c r="Q171" s="528"/>
      <c r="R171" s="528"/>
      <c r="S171" s="528"/>
      <c r="T171" s="528"/>
      <c r="U171" s="528"/>
      <c r="V171" s="528"/>
      <c r="W171" s="528"/>
      <c r="X171" s="528"/>
      <c r="Y171" s="528"/>
      <c r="AA171" s="551"/>
      <c r="AB171" s="551"/>
      <c r="AC171" s="551"/>
      <c r="AD171" s="551"/>
      <c r="AE171" s="551"/>
      <c r="AF171" s="551"/>
      <c r="AG171" s="551"/>
      <c r="AH171" s="552"/>
    </row>
    <row r="172" spans="1:34" s="550" customFormat="1">
      <c r="A172" s="523" t="s">
        <v>1540</v>
      </c>
      <c r="B172" s="549"/>
      <c r="C172" s="516"/>
      <c r="D172" s="566" t="s">
        <v>1442</v>
      </c>
      <c r="E172" s="526"/>
      <c r="F172" s="548"/>
      <c r="G172" s="526"/>
      <c r="H172" s="526"/>
      <c r="I172" s="526"/>
      <c r="J172" s="526"/>
      <c r="K172" s="526"/>
      <c r="L172" s="526"/>
      <c r="M172" s="526"/>
      <c r="N172" s="528"/>
      <c r="O172" s="528"/>
      <c r="P172" s="528"/>
      <c r="Q172" s="528"/>
      <c r="R172" s="528"/>
      <c r="S172" s="528"/>
      <c r="T172" s="528"/>
      <c r="U172" s="528"/>
      <c r="V172" s="528"/>
      <c r="W172" s="528"/>
      <c r="X172" s="528"/>
      <c r="Y172" s="528"/>
      <c r="AA172" s="551"/>
      <c r="AB172" s="551"/>
      <c r="AC172" s="551"/>
      <c r="AD172" s="551"/>
      <c r="AE172" s="551"/>
      <c r="AF172" s="551"/>
      <c r="AG172" s="551"/>
      <c r="AH172" s="552"/>
    </row>
    <row r="173" spans="1:34" s="550" customFormat="1" ht="42">
      <c r="A173" s="523" t="s">
        <v>141</v>
      </c>
      <c r="B173" s="549"/>
      <c r="C173" s="516" t="s">
        <v>1509</v>
      </c>
      <c r="D173" s="566" t="s">
        <v>1443</v>
      </c>
      <c r="E173" s="526" t="s">
        <v>1468</v>
      </c>
      <c r="F173" s="548">
        <v>2</v>
      </c>
      <c r="G173" s="526">
        <v>995463</v>
      </c>
      <c r="H173" s="532" t="s">
        <v>138</v>
      </c>
      <c r="I173" s="527">
        <v>18</v>
      </c>
      <c r="J173" s="532" t="s">
        <v>138</v>
      </c>
      <c r="K173" s="533"/>
      <c r="L173" s="534">
        <f t="shared" si="4"/>
        <v>1.8000000000000002E-3</v>
      </c>
      <c r="M173" s="535" t="str">
        <f t="shared" si="5"/>
        <v>0.01</v>
      </c>
      <c r="N173" s="528"/>
      <c r="O173" s="528"/>
      <c r="P173" s="528"/>
      <c r="Q173" s="528"/>
      <c r="R173" s="528"/>
      <c r="S173" s="528"/>
      <c r="T173" s="528"/>
      <c r="U173" s="528"/>
      <c r="V173" s="528"/>
      <c r="W173" s="528"/>
      <c r="X173" s="528"/>
      <c r="Y173" s="528"/>
      <c r="AA173" s="551"/>
      <c r="AB173" s="551"/>
      <c r="AC173" s="551"/>
      <c r="AD173" s="551"/>
      <c r="AE173" s="551"/>
      <c r="AF173" s="551"/>
      <c r="AG173" s="551"/>
      <c r="AH173" s="552"/>
    </row>
    <row r="174" spans="1:34" s="550" customFormat="1">
      <c r="A174" s="523">
        <v>13</v>
      </c>
      <c r="B174" s="549"/>
      <c r="C174" s="516"/>
      <c r="D174" s="566" t="s">
        <v>1444</v>
      </c>
      <c r="E174" s="526"/>
      <c r="F174" s="548"/>
      <c r="G174" s="526"/>
      <c r="H174" s="526"/>
      <c r="I174" s="526"/>
      <c r="J174" s="526"/>
      <c r="K174" s="526"/>
      <c r="L174" s="526"/>
      <c r="M174" s="526"/>
      <c r="N174" s="528"/>
      <c r="O174" s="528"/>
      <c r="P174" s="528"/>
      <c r="Q174" s="528"/>
      <c r="R174" s="528"/>
      <c r="S174" s="528"/>
      <c r="T174" s="528"/>
      <c r="U174" s="528"/>
      <c r="V174" s="528"/>
      <c r="W174" s="528"/>
      <c r="X174" s="528"/>
      <c r="Y174" s="528"/>
      <c r="AA174" s="551"/>
      <c r="AB174" s="551"/>
      <c r="AC174" s="551"/>
      <c r="AD174" s="551"/>
      <c r="AE174" s="551"/>
      <c r="AF174" s="551"/>
      <c r="AG174" s="551"/>
      <c r="AH174" s="552"/>
    </row>
    <row r="175" spans="1:34" s="550" customFormat="1" ht="105">
      <c r="A175" s="523"/>
      <c r="B175" s="549"/>
      <c r="C175" s="516" t="s">
        <v>1510</v>
      </c>
      <c r="D175" s="566" t="s">
        <v>1445</v>
      </c>
      <c r="E175" s="526" t="s">
        <v>1468</v>
      </c>
      <c r="F175" s="548">
        <v>2</v>
      </c>
      <c r="G175" s="526">
        <v>995463</v>
      </c>
      <c r="H175" s="532" t="s">
        <v>138</v>
      </c>
      <c r="I175" s="527">
        <v>18</v>
      </c>
      <c r="J175" s="532" t="s">
        <v>138</v>
      </c>
      <c r="K175" s="533"/>
      <c r="L175" s="534">
        <f t="shared" si="4"/>
        <v>1.8000000000000002E-3</v>
      </c>
      <c r="M175" s="535" t="str">
        <f t="shared" si="5"/>
        <v>0.01</v>
      </c>
      <c r="N175" s="528"/>
      <c r="O175" s="528"/>
      <c r="P175" s="528"/>
      <c r="Q175" s="528"/>
      <c r="R175" s="528"/>
      <c r="S175" s="528"/>
      <c r="T175" s="528"/>
      <c r="U175" s="528"/>
      <c r="V175" s="528"/>
      <c r="W175" s="528"/>
      <c r="X175" s="528"/>
      <c r="Y175" s="528"/>
      <c r="AA175" s="551"/>
      <c r="AB175" s="551"/>
      <c r="AC175" s="551"/>
      <c r="AD175" s="551"/>
      <c r="AE175" s="551"/>
      <c r="AF175" s="551"/>
      <c r="AG175" s="551"/>
      <c r="AH175" s="552"/>
    </row>
    <row r="176" spans="1:34" s="550" customFormat="1">
      <c r="A176" s="523">
        <v>14</v>
      </c>
      <c r="B176" s="549"/>
      <c r="C176" s="516"/>
      <c r="D176" s="566" t="s">
        <v>1446</v>
      </c>
      <c r="E176" s="526"/>
      <c r="F176" s="548"/>
      <c r="G176" s="526"/>
      <c r="H176" s="526"/>
      <c r="I176" s="526"/>
      <c r="J176" s="526"/>
      <c r="K176" s="526"/>
      <c r="L176" s="526"/>
      <c r="M176" s="526"/>
      <c r="N176" s="528"/>
      <c r="O176" s="528"/>
      <c r="P176" s="528"/>
      <c r="Q176" s="528"/>
      <c r="R176" s="528"/>
      <c r="S176" s="528"/>
      <c r="T176" s="528"/>
      <c r="U176" s="528"/>
      <c r="V176" s="528"/>
      <c r="W176" s="528"/>
      <c r="X176" s="528"/>
      <c r="Y176" s="528"/>
      <c r="AA176" s="551"/>
      <c r="AB176" s="551"/>
      <c r="AC176" s="551"/>
      <c r="AD176" s="551"/>
      <c r="AE176" s="551"/>
      <c r="AF176" s="551"/>
      <c r="AG176" s="551"/>
      <c r="AH176" s="552"/>
    </row>
    <row r="177" spans="1:34" s="550" customFormat="1" ht="84">
      <c r="A177" s="523"/>
      <c r="B177" s="549"/>
      <c r="C177" s="516"/>
      <c r="D177" s="566" t="s">
        <v>1447</v>
      </c>
      <c r="E177" s="526"/>
      <c r="F177" s="548"/>
      <c r="G177" s="526"/>
      <c r="H177" s="526"/>
      <c r="I177" s="526"/>
      <c r="J177" s="526"/>
      <c r="K177" s="526"/>
      <c r="L177" s="526"/>
      <c r="M177" s="526"/>
      <c r="N177" s="528"/>
      <c r="O177" s="528"/>
      <c r="P177" s="528"/>
      <c r="Q177" s="528"/>
      <c r="R177" s="528"/>
      <c r="S177" s="528"/>
      <c r="T177" s="528"/>
      <c r="U177" s="528"/>
      <c r="V177" s="528"/>
      <c r="W177" s="528"/>
      <c r="X177" s="528"/>
      <c r="Y177" s="528"/>
      <c r="AA177" s="551"/>
      <c r="AB177" s="551"/>
      <c r="AC177" s="551"/>
      <c r="AD177" s="551"/>
      <c r="AE177" s="551"/>
      <c r="AF177" s="551"/>
      <c r="AG177" s="551"/>
      <c r="AH177" s="552"/>
    </row>
    <row r="178" spans="1:34" s="550" customFormat="1">
      <c r="A178" s="523" t="s">
        <v>141</v>
      </c>
      <c r="B178" s="549"/>
      <c r="C178" s="516" t="s">
        <v>1511</v>
      </c>
      <c r="D178" s="566" t="s">
        <v>1448</v>
      </c>
      <c r="E178" s="526" t="s">
        <v>1468</v>
      </c>
      <c r="F178" s="548">
        <v>210</v>
      </c>
      <c r="G178" s="526">
        <v>995463</v>
      </c>
      <c r="H178" s="532" t="s">
        <v>138</v>
      </c>
      <c r="I178" s="527">
        <v>18</v>
      </c>
      <c r="J178" s="532" t="s">
        <v>138</v>
      </c>
      <c r="K178" s="533"/>
      <c r="L178" s="534">
        <f t="shared" si="4"/>
        <v>1.8000000000000002E-3</v>
      </c>
      <c r="M178" s="535" t="str">
        <f t="shared" si="5"/>
        <v>0.01</v>
      </c>
      <c r="N178" s="528"/>
      <c r="O178" s="528"/>
      <c r="P178" s="528"/>
      <c r="Q178" s="528"/>
      <c r="R178" s="528"/>
      <c r="S178" s="528"/>
      <c r="T178" s="528"/>
      <c r="U178" s="528"/>
      <c r="V178" s="528"/>
      <c r="W178" s="528"/>
      <c r="X178" s="528"/>
      <c r="Y178" s="528"/>
      <c r="AA178" s="551"/>
      <c r="AB178" s="551"/>
      <c r="AC178" s="551"/>
      <c r="AD178" s="551"/>
      <c r="AE178" s="551"/>
      <c r="AF178" s="551"/>
      <c r="AG178" s="551"/>
      <c r="AH178" s="552"/>
    </row>
    <row r="179" spans="1:34" s="550" customFormat="1">
      <c r="A179" s="523">
        <v>15</v>
      </c>
      <c r="B179" s="549"/>
      <c r="C179" s="516"/>
      <c r="D179" s="566" t="s">
        <v>1449</v>
      </c>
      <c r="E179" s="526"/>
      <c r="F179" s="548"/>
      <c r="G179" s="526"/>
      <c r="H179" s="526"/>
      <c r="I179" s="526"/>
      <c r="J179" s="526"/>
      <c r="K179" s="526"/>
      <c r="L179" s="526"/>
      <c r="M179" s="526"/>
      <c r="N179" s="528"/>
      <c r="O179" s="528"/>
      <c r="P179" s="528"/>
      <c r="Q179" s="528"/>
      <c r="R179" s="528"/>
      <c r="S179" s="528"/>
      <c r="T179" s="528"/>
      <c r="U179" s="528"/>
      <c r="V179" s="528"/>
      <c r="W179" s="528"/>
      <c r="X179" s="528"/>
      <c r="Y179" s="528"/>
      <c r="AA179" s="551"/>
      <c r="AB179" s="551"/>
      <c r="AC179" s="551"/>
      <c r="AD179" s="551"/>
      <c r="AE179" s="551"/>
      <c r="AF179" s="551"/>
      <c r="AG179" s="551"/>
      <c r="AH179" s="552"/>
    </row>
    <row r="180" spans="1:34" s="550" customFormat="1">
      <c r="A180" s="523" t="s">
        <v>1541</v>
      </c>
      <c r="B180" s="549"/>
      <c r="C180" s="516"/>
      <c r="D180" s="566" t="s">
        <v>1450</v>
      </c>
      <c r="E180" s="526"/>
      <c r="F180" s="548"/>
      <c r="G180" s="526"/>
      <c r="H180" s="526"/>
      <c r="I180" s="526"/>
      <c r="J180" s="526"/>
      <c r="K180" s="526"/>
      <c r="L180" s="526"/>
      <c r="M180" s="526"/>
      <c r="N180" s="528"/>
      <c r="O180" s="528"/>
      <c r="P180" s="528"/>
      <c r="Q180" s="528"/>
      <c r="R180" s="528"/>
      <c r="S180" s="528"/>
      <c r="T180" s="528"/>
      <c r="U180" s="528"/>
      <c r="V180" s="528"/>
      <c r="W180" s="528"/>
      <c r="X180" s="528"/>
      <c r="Y180" s="528"/>
      <c r="AA180" s="551"/>
      <c r="AB180" s="551"/>
      <c r="AC180" s="551"/>
      <c r="AD180" s="551"/>
      <c r="AE180" s="551"/>
      <c r="AF180" s="551"/>
      <c r="AG180" s="551"/>
      <c r="AH180" s="552"/>
    </row>
    <row r="181" spans="1:34" s="550" customFormat="1" ht="126">
      <c r="A181" s="523"/>
      <c r="B181" s="549"/>
      <c r="C181" s="516"/>
      <c r="D181" s="566" t="s">
        <v>1451</v>
      </c>
      <c r="E181" s="526"/>
      <c r="F181" s="548"/>
      <c r="G181" s="526"/>
      <c r="H181" s="526"/>
      <c r="I181" s="526"/>
      <c r="J181" s="526"/>
      <c r="K181" s="526"/>
      <c r="L181" s="526"/>
      <c r="M181" s="526"/>
      <c r="N181" s="528"/>
      <c r="O181" s="528"/>
      <c r="P181" s="528"/>
      <c r="Q181" s="528"/>
      <c r="R181" s="528"/>
      <c r="S181" s="528"/>
      <c r="T181" s="528"/>
      <c r="U181" s="528"/>
      <c r="V181" s="528"/>
      <c r="W181" s="528"/>
      <c r="X181" s="528"/>
      <c r="Y181" s="528"/>
      <c r="AA181" s="551"/>
      <c r="AB181" s="551"/>
      <c r="AC181" s="551"/>
      <c r="AD181" s="551"/>
      <c r="AE181" s="551"/>
      <c r="AF181" s="551"/>
      <c r="AG181" s="551"/>
      <c r="AH181" s="552"/>
    </row>
    <row r="182" spans="1:34" s="550" customFormat="1" ht="105">
      <c r="A182" s="523"/>
      <c r="B182" s="549"/>
      <c r="C182" s="516"/>
      <c r="D182" s="566" t="s">
        <v>1452</v>
      </c>
      <c r="E182" s="526"/>
      <c r="F182" s="548"/>
      <c r="G182" s="526"/>
      <c r="H182" s="526"/>
      <c r="I182" s="526"/>
      <c r="J182" s="526"/>
      <c r="K182" s="526"/>
      <c r="L182" s="526"/>
      <c r="M182" s="526"/>
      <c r="N182" s="528"/>
      <c r="O182" s="528"/>
      <c r="P182" s="528"/>
      <c r="Q182" s="528"/>
      <c r="R182" s="528"/>
      <c r="S182" s="528"/>
      <c r="T182" s="528"/>
      <c r="U182" s="528"/>
      <c r="V182" s="528"/>
      <c r="W182" s="528"/>
      <c r="X182" s="528"/>
      <c r="Y182" s="528"/>
      <c r="AA182" s="551"/>
      <c r="AB182" s="551"/>
      <c r="AC182" s="551"/>
      <c r="AD182" s="551"/>
      <c r="AE182" s="551"/>
      <c r="AF182" s="551"/>
      <c r="AG182" s="551"/>
      <c r="AH182" s="552"/>
    </row>
    <row r="183" spans="1:34" s="550" customFormat="1" ht="42">
      <c r="A183" s="523"/>
      <c r="B183" s="549"/>
      <c r="C183" s="516"/>
      <c r="D183" s="566" t="s">
        <v>1453</v>
      </c>
      <c r="E183" s="526"/>
      <c r="F183" s="548"/>
      <c r="G183" s="526"/>
      <c r="H183" s="526"/>
      <c r="I183" s="526"/>
      <c r="J183" s="526"/>
      <c r="K183" s="526"/>
      <c r="L183" s="526"/>
      <c r="M183" s="526"/>
      <c r="N183" s="528"/>
      <c r="O183" s="528"/>
      <c r="P183" s="528"/>
      <c r="Q183" s="528"/>
      <c r="R183" s="528"/>
      <c r="S183" s="528"/>
      <c r="T183" s="528"/>
      <c r="U183" s="528"/>
      <c r="V183" s="528"/>
      <c r="W183" s="528"/>
      <c r="X183" s="528"/>
      <c r="Y183" s="528"/>
      <c r="AA183" s="551"/>
      <c r="AB183" s="551"/>
      <c r="AC183" s="551"/>
      <c r="AD183" s="551"/>
      <c r="AE183" s="551"/>
      <c r="AF183" s="551"/>
      <c r="AG183" s="551"/>
      <c r="AH183" s="552"/>
    </row>
    <row r="184" spans="1:34" s="550" customFormat="1">
      <c r="A184" s="523" t="s">
        <v>141</v>
      </c>
      <c r="B184" s="549"/>
      <c r="C184" s="516" t="s">
        <v>1481</v>
      </c>
      <c r="D184" s="566" t="s">
        <v>1454</v>
      </c>
      <c r="E184" s="526" t="s">
        <v>539</v>
      </c>
      <c r="F184" s="548">
        <v>1</v>
      </c>
      <c r="G184" s="526">
        <v>995463</v>
      </c>
      <c r="H184" s="532" t="s">
        <v>138</v>
      </c>
      <c r="I184" s="527">
        <v>18</v>
      </c>
      <c r="J184" s="532" t="s">
        <v>138</v>
      </c>
      <c r="K184" s="533"/>
      <c r="L184" s="534">
        <f t="shared" si="4"/>
        <v>1.8000000000000002E-3</v>
      </c>
      <c r="M184" s="535" t="str">
        <f t="shared" si="5"/>
        <v>0.01</v>
      </c>
      <c r="N184" s="528"/>
      <c r="O184" s="528"/>
      <c r="P184" s="528"/>
      <c r="Q184" s="528"/>
      <c r="R184" s="528"/>
      <c r="S184" s="528"/>
      <c r="T184" s="528"/>
      <c r="U184" s="528"/>
      <c r="V184" s="528"/>
      <c r="W184" s="528"/>
      <c r="X184" s="528"/>
      <c r="Y184" s="528"/>
      <c r="AA184" s="551"/>
      <c r="AB184" s="551"/>
      <c r="AC184" s="551"/>
      <c r="AD184" s="551"/>
      <c r="AE184" s="551"/>
      <c r="AF184" s="551"/>
      <c r="AG184" s="551"/>
      <c r="AH184" s="552"/>
    </row>
    <row r="185" spans="1:34" s="550" customFormat="1">
      <c r="A185" s="523" t="s">
        <v>143</v>
      </c>
      <c r="B185" s="549"/>
      <c r="C185" s="516" t="s">
        <v>1482</v>
      </c>
      <c r="D185" s="566" t="s">
        <v>1455</v>
      </c>
      <c r="E185" s="526" t="s">
        <v>498</v>
      </c>
      <c r="F185" s="548">
        <v>2</v>
      </c>
      <c r="G185" s="526">
        <v>995463</v>
      </c>
      <c r="H185" s="532" t="s">
        <v>138</v>
      </c>
      <c r="I185" s="527">
        <v>18</v>
      </c>
      <c r="J185" s="532" t="s">
        <v>138</v>
      </c>
      <c r="K185" s="533"/>
      <c r="L185" s="534">
        <f t="shared" si="4"/>
        <v>1.8000000000000002E-3</v>
      </c>
      <c r="M185" s="535" t="str">
        <f t="shared" si="5"/>
        <v>0.01</v>
      </c>
      <c r="N185" s="528"/>
      <c r="O185" s="528"/>
      <c r="P185" s="528"/>
      <c r="Q185" s="528"/>
      <c r="R185" s="528"/>
      <c r="S185" s="528"/>
      <c r="T185" s="528"/>
      <c r="U185" s="528"/>
      <c r="V185" s="528"/>
      <c r="W185" s="528"/>
      <c r="X185" s="528"/>
      <c r="Y185" s="528"/>
      <c r="AA185" s="551"/>
      <c r="AB185" s="551"/>
      <c r="AC185" s="551"/>
      <c r="AD185" s="551"/>
      <c r="AE185" s="551"/>
      <c r="AF185" s="551"/>
      <c r="AG185" s="551"/>
      <c r="AH185" s="552"/>
    </row>
    <row r="186" spans="1:34" s="550" customFormat="1">
      <c r="A186" s="523"/>
      <c r="B186" s="549"/>
      <c r="C186" s="516"/>
      <c r="D186" s="566"/>
      <c r="E186" s="526"/>
      <c r="F186" s="548"/>
      <c r="G186" s="526"/>
      <c r="H186" s="526"/>
      <c r="I186" s="526"/>
      <c r="J186" s="526"/>
      <c r="K186" s="526"/>
      <c r="L186" s="526"/>
      <c r="M186" s="526"/>
      <c r="N186" s="528"/>
      <c r="O186" s="528"/>
      <c r="P186" s="528"/>
      <c r="Q186" s="528"/>
      <c r="R186" s="528"/>
      <c r="S186" s="528"/>
      <c r="T186" s="528"/>
      <c r="U186" s="528"/>
      <c r="V186" s="528"/>
      <c r="W186" s="528"/>
      <c r="X186" s="528"/>
      <c r="Y186" s="528"/>
      <c r="AA186" s="551"/>
      <c r="AB186" s="551"/>
      <c r="AC186" s="551"/>
      <c r="AD186" s="551"/>
      <c r="AE186" s="551"/>
      <c r="AF186" s="551"/>
      <c r="AG186" s="551"/>
      <c r="AH186" s="552"/>
    </row>
    <row r="187" spans="1:34" s="550" customFormat="1">
      <c r="A187" s="523"/>
      <c r="B187" s="549"/>
      <c r="C187" s="516"/>
      <c r="D187" s="594" t="s">
        <v>1542</v>
      </c>
      <c r="E187" s="526"/>
      <c r="F187" s="548"/>
      <c r="G187" s="526"/>
      <c r="H187" s="526"/>
      <c r="I187" s="526"/>
      <c r="J187" s="526"/>
      <c r="K187" s="526"/>
      <c r="L187" s="526"/>
      <c r="M187" s="526"/>
      <c r="N187" s="528"/>
      <c r="O187" s="528"/>
      <c r="P187" s="528"/>
      <c r="Q187" s="528"/>
      <c r="R187" s="528"/>
      <c r="S187" s="528"/>
      <c r="T187" s="528"/>
      <c r="U187" s="528"/>
      <c r="V187" s="528"/>
      <c r="W187" s="528"/>
      <c r="X187" s="528"/>
      <c r="Y187" s="528"/>
      <c r="AA187" s="551"/>
      <c r="AB187" s="551"/>
      <c r="AC187" s="551"/>
      <c r="AD187" s="551"/>
      <c r="AE187" s="551"/>
      <c r="AF187" s="551"/>
      <c r="AG187" s="551"/>
      <c r="AH187" s="552"/>
    </row>
    <row r="188" spans="1:34" s="550" customFormat="1">
      <c r="A188" s="523">
        <v>16</v>
      </c>
      <c r="B188" s="549"/>
      <c r="C188" s="516"/>
      <c r="D188" s="566" t="s">
        <v>1456</v>
      </c>
      <c r="E188" s="526"/>
      <c r="F188" s="548"/>
      <c r="G188" s="526"/>
      <c r="H188" s="526"/>
      <c r="I188" s="526"/>
      <c r="J188" s="526"/>
      <c r="K188" s="526"/>
      <c r="L188" s="526"/>
      <c r="M188" s="526"/>
      <c r="N188" s="528"/>
      <c r="O188" s="528"/>
      <c r="P188" s="528"/>
      <c r="Q188" s="528"/>
      <c r="R188" s="528"/>
      <c r="S188" s="528"/>
      <c r="T188" s="528"/>
      <c r="U188" s="528"/>
      <c r="V188" s="528"/>
      <c r="W188" s="528"/>
      <c r="X188" s="528"/>
      <c r="Y188" s="528"/>
      <c r="AA188" s="551"/>
      <c r="AB188" s="551"/>
      <c r="AC188" s="551"/>
      <c r="AD188" s="551"/>
      <c r="AE188" s="551"/>
      <c r="AF188" s="551"/>
      <c r="AG188" s="551"/>
      <c r="AH188" s="552"/>
    </row>
    <row r="189" spans="1:34" s="550" customFormat="1" ht="42">
      <c r="A189" s="523"/>
      <c r="B189" s="549"/>
      <c r="C189" s="516"/>
      <c r="D189" s="566" t="s">
        <v>1457</v>
      </c>
      <c r="E189" s="526"/>
      <c r="F189" s="548"/>
      <c r="G189" s="526"/>
      <c r="H189" s="526"/>
      <c r="I189" s="526"/>
      <c r="J189" s="526"/>
      <c r="K189" s="526"/>
      <c r="L189" s="526"/>
      <c r="M189" s="526"/>
      <c r="N189" s="528"/>
      <c r="O189" s="528"/>
      <c r="P189" s="528"/>
      <c r="Q189" s="528"/>
      <c r="R189" s="528"/>
      <c r="S189" s="528"/>
      <c r="T189" s="528"/>
      <c r="U189" s="528"/>
      <c r="V189" s="528"/>
      <c r="W189" s="528"/>
      <c r="X189" s="528"/>
      <c r="Y189" s="528"/>
      <c r="AA189" s="551"/>
      <c r="AB189" s="551"/>
      <c r="AC189" s="551"/>
      <c r="AD189" s="551"/>
      <c r="AE189" s="551"/>
      <c r="AF189" s="551"/>
      <c r="AG189" s="551"/>
      <c r="AH189" s="552"/>
    </row>
    <row r="190" spans="1:34" s="550" customFormat="1">
      <c r="A190" s="523" t="s">
        <v>144</v>
      </c>
      <c r="B190" s="549"/>
      <c r="C190" s="516" t="s">
        <v>1512</v>
      </c>
      <c r="D190" s="566" t="s">
        <v>1458</v>
      </c>
      <c r="E190" s="526" t="s">
        <v>551</v>
      </c>
      <c r="F190" s="548">
        <v>4</v>
      </c>
      <c r="G190" s="526">
        <v>995463</v>
      </c>
      <c r="H190" s="532" t="s">
        <v>138</v>
      </c>
      <c r="I190" s="527">
        <v>18</v>
      </c>
      <c r="J190" s="532" t="s">
        <v>138</v>
      </c>
      <c r="K190" s="533"/>
      <c r="L190" s="534">
        <f t="shared" si="4"/>
        <v>1.8000000000000002E-3</v>
      </c>
      <c r="M190" s="535" t="str">
        <f t="shared" si="5"/>
        <v>0.01</v>
      </c>
      <c r="N190" s="528"/>
      <c r="O190" s="528"/>
      <c r="P190" s="528"/>
      <c r="Q190" s="528"/>
      <c r="R190" s="528"/>
      <c r="S190" s="528"/>
      <c r="T190" s="528"/>
      <c r="U190" s="528"/>
      <c r="V190" s="528"/>
      <c r="W190" s="528"/>
      <c r="X190" s="528"/>
      <c r="Y190" s="528"/>
      <c r="AA190" s="551"/>
      <c r="AB190" s="551"/>
      <c r="AC190" s="551"/>
      <c r="AD190" s="551"/>
      <c r="AE190" s="551"/>
      <c r="AF190" s="551"/>
      <c r="AG190" s="551"/>
      <c r="AH190" s="552"/>
    </row>
    <row r="191" spans="1:34" s="550" customFormat="1">
      <c r="A191" s="523">
        <v>17</v>
      </c>
      <c r="B191" s="549"/>
      <c r="C191" s="516"/>
      <c r="D191" s="566" t="s">
        <v>1459</v>
      </c>
      <c r="E191" s="526"/>
      <c r="F191" s="548"/>
      <c r="G191" s="526"/>
      <c r="H191" s="526"/>
      <c r="I191" s="526"/>
      <c r="J191" s="526"/>
      <c r="K191" s="526"/>
      <c r="L191" s="526"/>
      <c r="M191" s="526"/>
      <c r="N191" s="528"/>
      <c r="O191" s="528"/>
      <c r="P191" s="528"/>
      <c r="Q191" s="528"/>
      <c r="R191" s="528"/>
      <c r="S191" s="528"/>
      <c r="T191" s="528"/>
      <c r="U191" s="528"/>
      <c r="V191" s="528"/>
      <c r="W191" s="528"/>
      <c r="X191" s="528"/>
      <c r="Y191" s="528"/>
      <c r="AA191" s="551"/>
      <c r="AB191" s="551"/>
      <c r="AC191" s="551"/>
      <c r="AD191" s="551"/>
      <c r="AE191" s="551"/>
      <c r="AF191" s="551"/>
      <c r="AG191" s="551"/>
      <c r="AH191" s="552"/>
    </row>
    <row r="192" spans="1:34" s="550" customFormat="1" ht="42">
      <c r="A192" s="523"/>
      <c r="B192" s="549"/>
      <c r="C192" s="516"/>
      <c r="D192" s="566" t="s">
        <v>1460</v>
      </c>
      <c r="E192" s="526"/>
      <c r="F192" s="548"/>
      <c r="G192" s="526"/>
      <c r="H192" s="526"/>
      <c r="I192" s="526"/>
      <c r="J192" s="526"/>
      <c r="K192" s="526"/>
      <c r="L192" s="526"/>
      <c r="M192" s="526"/>
      <c r="N192" s="528"/>
      <c r="O192" s="528"/>
      <c r="P192" s="528"/>
      <c r="Q192" s="528"/>
      <c r="R192" s="528"/>
      <c r="S192" s="528"/>
      <c r="T192" s="528"/>
      <c r="U192" s="528"/>
      <c r="V192" s="528"/>
      <c r="W192" s="528"/>
      <c r="X192" s="528"/>
      <c r="Y192" s="528"/>
      <c r="AA192" s="551"/>
      <c r="AB192" s="551"/>
      <c r="AC192" s="551"/>
      <c r="AD192" s="551"/>
      <c r="AE192" s="551"/>
      <c r="AF192" s="551"/>
      <c r="AG192" s="551"/>
      <c r="AH192" s="552"/>
    </row>
    <row r="193" spans="1:37" s="550" customFormat="1" ht="63">
      <c r="A193" s="523"/>
      <c r="B193" s="549"/>
      <c r="C193" s="516"/>
      <c r="D193" s="566" t="s">
        <v>1461</v>
      </c>
      <c r="E193" s="526"/>
      <c r="F193" s="548"/>
      <c r="G193" s="526"/>
      <c r="H193" s="526"/>
      <c r="I193" s="526"/>
      <c r="J193" s="526"/>
      <c r="K193" s="526"/>
      <c r="L193" s="526"/>
      <c r="M193" s="526"/>
      <c r="N193" s="528"/>
      <c r="O193" s="528"/>
      <c r="P193" s="528"/>
      <c r="Q193" s="528"/>
      <c r="R193" s="528"/>
      <c r="S193" s="528"/>
      <c r="T193" s="528"/>
      <c r="U193" s="528"/>
      <c r="V193" s="528"/>
      <c r="W193" s="528"/>
      <c r="X193" s="528"/>
      <c r="Y193" s="528"/>
      <c r="AA193" s="551"/>
      <c r="AB193" s="551"/>
      <c r="AC193" s="551"/>
      <c r="AD193" s="551"/>
      <c r="AE193" s="551"/>
      <c r="AF193" s="551"/>
      <c r="AG193" s="551"/>
      <c r="AH193" s="552"/>
    </row>
    <row r="194" spans="1:37" s="550" customFormat="1">
      <c r="A194" s="523" t="s">
        <v>141</v>
      </c>
      <c r="B194" s="549"/>
      <c r="C194" s="516" t="s">
        <v>1513</v>
      </c>
      <c r="D194" s="566" t="s">
        <v>1462</v>
      </c>
      <c r="E194" s="526" t="s">
        <v>538</v>
      </c>
      <c r="F194" s="548">
        <v>30</v>
      </c>
      <c r="G194" s="526">
        <v>995463</v>
      </c>
      <c r="H194" s="532" t="s">
        <v>138</v>
      </c>
      <c r="I194" s="527">
        <v>18</v>
      </c>
      <c r="J194" s="532" t="s">
        <v>138</v>
      </c>
      <c r="K194" s="533"/>
      <c r="L194" s="534">
        <f t="shared" si="4"/>
        <v>1.8000000000000002E-3</v>
      </c>
      <c r="M194" s="535" t="str">
        <f t="shared" si="5"/>
        <v>0.01</v>
      </c>
      <c r="N194" s="528"/>
      <c r="O194" s="528"/>
      <c r="P194" s="528"/>
      <c r="Q194" s="528"/>
      <c r="R194" s="528"/>
      <c r="S194" s="528"/>
      <c r="T194" s="528"/>
      <c r="U194" s="528"/>
      <c r="V194" s="528"/>
      <c r="W194" s="528"/>
      <c r="X194" s="528"/>
      <c r="Y194" s="528"/>
      <c r="AA194" s="551"/>
      <c r="AB194" s="551"/>
      <c r="AC194" s="551"/>
      <c r="AD194" s="551"/>
      <c r="AE194" s="551"/>
      <c r="AF194" s="551"/>
      <c r="AG194" s="551"/>
      <c r="AH194" s="552"/>
    </row>
    <row r="195" spans="1:37" s="550" customFormat="1">
      <c r="A195" s="523" t="s">
        <v>143</v>
      </c>
      <c r="B195" s="549"/>
      <c r="C195" s="516" t="s">
        <v>1514</v>
      </c>
      <c r="D195" s="566" t="s">
        <v>1463</v>
      </c>
      <c r="E195" s="526" t="s">
        <v>538</v>
      </c>
      <c r="F195" s="548">
        <v>1</v>
      </c>
      <c r="G195" s="526">
        <v>995463</v>
      </c>
      <c r="H195" s="532" t="s">
        <v>138</v>
      </c>
      <c r="I195" s="527">
        <v>18</v>
      </c>
      <c r="J195" s="532" t="s">
        <v>138</v>
      </c>
      <c r="K195" s="533"/>
      <c r="L195" s="534">
        <f t="shared" si="4"/>
        <v>1.8000000000000002E-3</v>
      </c>
      <c r="M195" s="535" t="str">
        <f t="shared" si="5"/>
        <v>0.01</v>
      </c>
      <c r="N195" s="528"/>
      <c r="O195" s="528"/>
      <c r="P195" s="528"/>
      <c r="Q195" s="528"/>
      <c r="R195" s="528"/>
      <c r="S195" s="528"/>
      <c r="T195" s="528"/>
      <c r="U195" s="528"/>
      <c r="V195" s="528"/>
      <c r="W195" s="528"/>
      <c r="X195" s="528"/>
      <c r="Y195" s="528"/>
      <c r="AA195" s="551"/>
      <c r="AB195" s="551"/>
      <c r="AC195" s="551"/>
      <c r="AD195" s="551"/>
      <c r="AE195" s="551"/>
      <c r="AF195" s="551"/>
      <c r="AG195" s="551"/>
      <c r="AH195" s="552"/>
    </row>
    <row r="196" spans="1:37" s="550" customFormat="1">
      <c r="A196" s="523" t="s">
        <v>144</v>
      </c>
      <c r="B196" s="549"/>
      <c r="C196" s="516" t="s">
        <v>1515</v>
      </c>
      <c r="D196" s="566" t="s">
        <v>1464</v>
      </c>
      <c r="E196" s="526" t="s">
        <v>538</v>
      </c>
      <c r="F196" s="548">
        <v>1</v>
      </c>
      <c r="G196" s="526">
        <v>995463</v>
      </c>
      <c r="H196" s="532" t="s">
        <v>138</v>
      </c>
      <c r="I196" s="527">
        <v>18</v>
      </c>
      <c r="J196" s="532" t="s">
        <v>138</v>
      </c>
      <c r="K196" s="533"/>
      <c r="L196" s="534">
        <f t="shared" si="4"/>
        <v>1.8000000000000002E-3</v>
      </c>
      <c r="M196" s="535" t="str">
        <f t="shared" si="5"/>
        <v>0.01</v>
      </c>
      <c r="N196" s="528"/>
      <c r="O196" s="528"/>
      <c r="P196" s="528"/>
      <c r="Q196" s="528"/>
      <c r="R196" s="528"/>
      <c r="S196" s="528"/>
      <c r="T196" s="528"/>
      <c r="U196" s="528"/>
      <c r="V196" s="528"/>
      <c r="W196" s="528"/>
      <c r="X196" s="528"/>
      <c r="Y196" s="528"/>
      <c r="AA196" s="551"/>
      <c r="AB196" s="551"/>
      <c r="AC196" s="551"/>
      <c r="AD196" s="551"/>
      <c r="AE196" s="551"/>
      <c r="AF196" s="551"/>
      <c r="AG196" s="551"/>
      <c r="AH196" s="552"/>
    </row>
    <row r="197" spans="1:37" s="550" customFormat="1">
      <c r="A197" s="523" t="s">
        <v>362</v>
      </c>
      <c r="B197" s="549"/>
      <c r="C197" s="516" t="s">
        <v>1516</v>
      </c>
      <c r="D197" s="566" t="s">
        <v>1465</v>
      </c>
      <c r="E197" s="526" t="s">
        <v>538</v>
      </c>
      <c r="F197" s="548">
        <v>105</v>
      </c>
      <c r="G197" s="526">
        <v>995463</v>
      </c>
      <c r="H197" s="532" t="s">
        <v>138</v>
      </c>
      <c r="I197" s="527">
        <v>18</v>
      </c>
      <c r="J197" s="532" t="s">
        <v>138</v>
      </c>
      <c r="K197" s="533"/>
      <c r="L197" s="534">
        <f t="shared" si="4"/>
        <v>1.8000000000000002E-3</v>
      </c>
      <c r="M197" s="535" t="str">
        <f t="shared" si="5"/>
        <v>0.01</v>
      </c>
      <c r="N197" s="528"/>
      <c r="O197" s="528"/>
      <c r="P197" s="528"/>
      <c r="Q197" s="528"/>
      <c r="R197" s="528"/>
      <c r="S197" s="528"/>
      <c r="T197" s="528"/>
      <c r="U197" s="528"/>
      <c r="V197" s="528"/>
      <c r="W197" s="528"/>
      <c r="X197" s="528"/>
      <c r="Y197" s="528"/>
      <c r="AA197" s="551"/>
      <c r="AB197" s="551"/>
      <c r="AC197" s="551"/>
      <c r="AD197" s="551"/>
      <c r="AE197" s="551"/>
      <c r="AF197" s="551"/>
      <c r="AG197" s="551"/>
      <c r="AH197" s="552"/>
    </row>
    <row r="198" spans="1:37" s="550" customFormat="1">
      <c r="A198" s="523">
        <v>18</v>
      </c>
      <c r="B198" s="549"/>
      <c r="C198" s="516"/>
      <c r="D198" s="566" t="s">
        <v>1466</v>
      </c>
      <c r="E198" s="526"/>
      <c r="F198" s="548"/>
      <c r="G198" s="526"/>
      <c r="H198" s="526"/>
      <c r="I198" s="526"/>
      <c r="J198" s="526"/>
      <c r="K198" s="526"/>
      <c r="L198" s="526"/>
      <c r="M198" s="526"/>
      <c r="N198" s="528"/>
      <c r="O198" s="528"/>
      <c r="P198" s="528"/>
      <c r="Q198" s="528"/>
      <c r="R198" s="528"/>
      <c r="S198" s="528"/>
      <c r="T198" s="528"/>
      <c r="U198" s="528"/>
      <c r="V198" s="528"/>
      <c r="W198" s="528"/>
      <c r="X198" s="528"/>
      <c r="Y198" s="528"/>
      <c r="AA198" s="551"/>
      <c r="AB198" s="551"/>
      <c r="AC198" s="551"/>
      <c r="AD198" s="551"/>
      <c r="AE198" s="551"/>
      <c r="AF198" s="551"/>
      <c r="AG198" s="551"/>
      <c r="AH198" s="552"/>
    </row>
    <row r="199" spans="1:37" s="550" customFormat="1" ht="105">
      <c r="A199" s="523"/>
      <c r="B199" s="549"/>
      <c r="C199" s="516"/>
      <c r="D199" s="566" t="s">
        <v>1467</v>
      </c>
      <c r="E199" s="526"/>
      <c r="F199" s="548"/>
      <c r="G199" s="526"/>
      <c r="H199" s="526"/>
      <c r="I199" s="526"/>
      <c r="J199" s="526"/>
      <c r="K199" s="526"/>
      <c r="L199" s="526"/>
      <c r="M199" s="526"/>
      <c r="N199" s="528"/>
      <c r="O199" s="528"/>
      <c r="P199" s="528"/>
      <c r="Q199" s="528"/>
      <c r="R199" s="528"/>
      <c r="S199" s="528"/>
      <c r="T199" s="528"/>
      <c r="U199" s="528"/>
      <c r="V199" s="528"/>
      <c r="W199" s="528"/>
      <c r="X199" s="528"/>
      <c r="Y199" s="528"/>
      <c r="AA199" s="551"/>
      <c r="AB199" s="551"/>
      <c r="AC199" s="551"/>
      <c r="AD199" s="551"/>
      <c r="AE199" s="551"/>
      <c r="AF199" s="551"/>
      <c r="AG199" s="551"/>
      <c r="AH199" s="552"/>
    </row>
    <row r="200" spans="1:37" s="550" customFormat="1">
      <c r="A200" s="523" t="s">
        <v>141</v>
      </c>
      <c r="B200" s="549"/>
      <c r="C200" s="516" t="s">
        <v>1517</v>
      </c>
      <c r="D200" s="566" t="s">
        <v>1025</v>
      </c>
      <c r="E200" s="526" t="s">
        <v>538</v>
      </c>
      <c r="F200" s="548">
        <v>35</v>
      </c>
      <c r="G200" s="526">
        <v>995463</v>
      </c>
      <c r="H200" s="532" t="s">
        <v>138</v>
      </c>
      <c r="I200" s="527">
        <v>18</v>
      </c>
      <c r="J200" s="532" t="s">
        <v>138</v>
      </c>
      <c r="K200" s="533"/>
      <c r="L200" s="534">
        <f t="shared" si="4"/>
        <v>1.8000000000000002E-3</v>
      </c>
      <c r="M200" s="535" t="str">
        <f t="shared" si="5"/>
        <v>0.01</v>
      </c>
      <c r="N200" s="528"/>
      <c r="O200" s="528"/>
      <c r="P200" s="528"/>
      <c r="Q200" s="528"/>
      <c r="R200" s="528"/>
      <c r="S200" s="528"/>
      <c r="T200" s="528"/>
      <c r="U200" s="528"/>
      <c r="V200" s="528"/>
      <c r="W200" s="528"/>
      <c r="X200" s="528"/>
      <c r="Y200" s="528"/>
      <c r="AA200" s="551"/>
      <c r="AB200" s="551"/>
      <c r="AC200" s="551"/>
      <c r="AD200" s="551"/>
      <c r="AE200" s="551"/>
      <c r="AF200" s="551"/>
      <c r="AG200" s="551"/>
      <c r="AH200" s="552"/>
    </row>
    <row r="201" spans="1:37" s="550" customFormat="1">
      <c r="A201" s="523" t="s">
        <v>143</v>
      </c>
      <c r="B201" s="549"/>
      <c r="C201" s="516" t="s">
        <v>1518</v>
      </c>
      <c r="D201" s="566" t="s">
        <v>1026</v>
      </c>
      <c r="E201" s="526" t="s">
        <v>538</v>
      </c>
      <c r="F201" s="548">
        <v>25</v>
      </c>
      <c r="G201" s="526">
        <v>995463</v>
      </c>
      <c r="H201" s="532" t="s">
        <v>138</v>
      </c>
      <c r="I201" s="527">
        <v>18</v>
      </c>
      <c r="J201" s="532" t="s">
        <v>138</v>
      </c>
      <c r="K201" s="533"/>
      <c r="L201" s="534">
        <f t="shared" si="4"/>
        <v>1.8000000000000002E-3</v>
      </c>
      <c r="M201" s="535" t="str">
        <f t="shared" si="5"/>
        <v>0.01</v>
      </c>
      <c r="N201" s="528"/>
      <c r="O201" s="528"/>
      <c r="P201" s="528"/>
      <c r="Q201" s="528"/>
      <c r="R201" s="528"/>
      <c r="S201" s="528"/>
      <c r="T201" s="528"/>
      <c r="U201" s="528"/>
      <c r="V201" s="528"/>
      <c r="W201" s="528"/>
      <c r="X201" s="528"/>
      <c r="Y201" s="528"/>
      <c r="AA201" s="551"/>
      <c r="AB201" s="551"/>
      <c r="AC201" s="551"/>
      <c r="AD201" s="551"/>
      <c r="AE201" s="551"/>
      <c r="AF201" s="551"/>
      <c r="AG201" s="551"/>
      <c r="AH201" s="552"/>
    </row>
    <row r="202" spans="1:37" s="550" customFormat="1">
      <c r="A202" s="523"/>
      <c r="B202" s="549"/>
      <c r="C202" s="516"/>
      <c r="D202" s="566"/>
      <c r="E202" s="526"/>
      <c r="F202" s="548"/>
      <c r="G202" s="526"/>
      <c r="H202" s="526"/>
      <c r="I202" s="526"/>
      <c r="J202" s="526"/>
      <c r="K202" s="526"/>
      <c r="L202" s="526"/>
      <c r="M202" s="526"/>
      <c r="N202" s="528"/>
      <c r="O202" s="528"/>
      <c r="P202" s="528"/>
      <c r="Q202" s="528"/>
      <c r="R202" s="528"/>
      <c r="S202" s="528"/>
      <c r="T202" s="528"/>
      <c r="U202" s="528"/>
      <c r="V202" s="528"/>
      <c r="W202" s="528"/>
      <c r="X202" s="528"/>
      <c r="Y202" s="528"/>
      <c r="AA202" s="551"/>
      <c r="AB202" s="551"/>
      <c r="AC202" s="551"/>
      <c r="AD202" s="551"/>
      <c r="AE202" s="551"/>
      <c r="AF202" s="551"/>
      <c r="AG202" s="551"/>
      <c r="AH202" s="552"/>
    </row>
    <row r="203" spans="1:37" ht="40.5" customHeight="1">
      <c r="A203" s="564"/>
      <c r="B203" s="565"/>
      <c r="C203" s="565"/>
      <c r="D203" s="673" t="s">
        <v>499</v>
      </c>
      <c r="E203" s="674"/>
      <c r="F203" s="674"/>
      <c r="G203" s="674"/>
      <c r="H203" s="674"/>
      <c r="I203" s="674"/>
      <c r="J203" s="674"/>
      <c r="K203" s="675"/>
      <c r="L203" s="567">
        <f>SUM(L27:L202)</f>
        <v>0.12779999999999991</v>
      </c>
      <c r="M203" s="567">
        <f>SUM(M27:M202)</f>
        <v>0</v>
      </c>
      <c r="AD203" s="490"/>
      <c r="AE203" s="350" t="e">
        <f>ROUND(SUM(#REF!),0)</f>
        <v>#REF!</v>
      </c>
    </row>
    <row r="204" spans="1:37" ht="20.25">
      <c r="A204" s="525"/>
      <c r="B204" s="344"/>
      <c r="C204" s="515"/>
      <c r="D204" s="345"/>
      <c r="E204" s="345"/>
      <c r="F204" s="345"/>
      <c r="G204" s="344"/>
      <c r="H204" s="344"/>
      <c r="I204" s="344"/>
      <c r="J204" s="344"/>
      <c r="K204" s="344"/>
      <c r="L204" s="491"/>
      <c r="M204" s="348"/>
      <c r="AD204" s="490"/>
      <c r="AE204" s="350"/>
    </row>
    <row r="205" spans="1:37" ht="45" customHeight="1">
      <c r="A205" s="670" t="s">
        <v>606</v>
      </c>
      <c r="B205" s="671"/>
      <c r="C205" s="671"/>
      <c r="D205" s="671"/>
      <c r="E205" s="671"/>
      <c r="F205" s="671"/>
      <c r="G205" s="671"/>
      <c r="H205" s="671"/>
      <c r="I205" s="671"/>
      <c r="J205" s="671"/>
      <c r="K205" s="671"/>
      <c r="L205" s="672"/>
      <c r="M205" s="348"/>
      <c r="AD205" s="490"/>
      <c r="AE205" s="350"/>
    </row>
    <row r="206" spans="1:37" s="325" customFormat="1" ht="20.25">
      <c r="A206" s="525"/>
      <c r="B206" s="344"/>
      <c r="C206" s="515"/>
      <c r="D206" s="345"/>
      <c r="E206" s="345"/>
      <c r="F206" s="345"/>
      <c r="G206" s="346"/>
      <c r="H206" s="346"/>
      <c r="I206" s="346"/>
      <c r="J206" s="346"/>
      <c r="K206" s="346"/>
      <c r="L206" s="491"/>
      <c r="M206" s="348"/>
      <c r="N206" s="586"/>
      <c r="O206" s="586"/>
      <c r="P206" s="586"/>
      <c r="Q206" s="586"/>
      <c r="R206" s="586"/>
      <c r="S206" s="586"/>
      <c r="T206" s="586"/>
      <c r="U206" s="586"/>
      <c r="V206" s="586"/>
      <c r="W206" s="586"/>
      <c r="X206" s="586"/>
      <c r="Y206" s="586"/>
      <c r="Z206" s="107"/>
      <c r="AA206" s="318"/>
      <c r="AB206" s="318"/>
      <c r="AD206" s="490"/>
      <c r="AE206" s="350"/>
      <c r="AI206" s="107"/>
      <c r="AJ206" s="107"/>
      <c r="AK206" s="107"/>
    </row>
    <row r="207" spans="1:37" s="325" customFormat="1" ht="20.25">
      <c r="A207" s="525"/>
      <c r="B207" s="344"/>
      <c r="C207" s="515"/>
      <c r="D207" s="345"/>
      <c r="E207" s="345"/>
      <c r="F207" s="345"/>
      <c r="G207" s="346"/>
      <c r="H207" s="346"/>
      <c r="I207" s="346"/>
      <c r="J207" s="346"/>
      <c r="K207" s="346"/>
      <c r="L207" s="491"/>
      <c r="M207" s="348"/>
      <c r="N207" s="586"/>
      <c r="O207" s="586"/>
      <c r="P207" s="586"/>
      <c r="Q207" s="586"/>
      <c r="R207" s="586"/>
      <c r="S207" s="586"/>
      <c r="T207" s="586"/>
      <c r="U207" s="586"/>
      <c r="V207" s="586"/>
      <c r="W207" s="586"/>
      <c r="X207" s="586"/>
      <c r="Y207" s="586"/>
      <c r="Z207" s="107"/>
      <c r="AA207" s="318"/>
      <c r="AB207" s="318"/>
      <c r="AD207" s="490"/>
      <c r="AE207" s="350"/>
      <c r="AI207" s="107"/>
      <c r="AJ207" s="107"/>
      <c r="AK207" s="107"/>
    </row>
    <row r="208" spans="1:37" s="325" customFormat="1" ht="33.6" customHeight="1">
      <c r="A208" s="539" t="s">
        <v>110</v>
      </c>
      <c r="B208" s="540"/>
      <c r="C208" s="539"/>
      <c r="D208" s="347" t="str">
        <f>IF('[2]Names of Bidder'!D21=0,"",'[2]Names of Bidder'!D21)</f>
        <v/>
      </c>
      <c r="E208" s="492"/>
      <c r="F208" s="492"/>
      <c r="G208" s="347"/>
      <c r="H208" s="347"/>
      <c r="I208" s="347"/>
      <c r="J208" s="347"/>
      <c r="K208" s="320"/>
      <c r="L208" s="349" t="s">
        <v>113</v>
      </c>
      <c r="M208" s="493" t="str">
        <f>IF('[2]Names of Bidder'!D18=0,"",'[2]Names of Bidder'!D18)</f>
        <v/>
      </c>
      <c r="N208" s="586"/>
      <c r="O208" s="586"/>
      <c r="P208" s="586"/>
      <c r="Q208" s="586"/>
      <c r="R208" s="586"/>
      <c r="S208" s="586"/>
      <c r="T208" s="586"/>
      <c r="U208" s="586"/>
      <c r="V208" s="586"/>
      <c r="W208" s="586"/>
      <c r="X208" s="586"/>
      <c r="Y208" s="586"/>
      <c r="Z208" s="107"/>
      <c r="AA208" s="318"/>
      <c r="AB208" s="318"/>
      <c r="AI208" s="107"/>
      <c r="AJ208" s="107"/>
      <c r="AK208" s="107"/>
    </row>
    <row r="209" spans="1:37" s="325" customFormat="1" ht="33.6" customHeight="1">
      <c r="A209" s="539" t="s">
        <v>112</v>
      </c>
      <c r="B209" s="540"/>
      <c r="C209" s="539"/>
      <c r="D209" s="347" t="str">
        <f>IF('[2]Names of Bidder'!D22=0,"",'[2]Names of Bidder'!D22)</f>
        <v/>
      </c>
      <c r="E209" s="492"/>
      <c r="F209" s="492"/>
      <c r="G209" s="347"/>
      <c r="H209" s="347"/>
      <c r="I209" s="347"/>
      <c r="J209" s="347"/>
      <c r="K209" s="320"/>
      <c r="L209" s="349" t="s">
        <v>114</v>
      </c>
      <c r="M209" s="493" t="str">
        <f>IF('[2]Names of Bidder'!D19=0,"",'[2]Names of Bidder'!D19)</f>
        <v/>
      </c>
      <c r="N209" s="586"/>
      <c r="O209" s="586"/>
      <c r="P209" s="586"/>
      <c r="Q209" s="586"/>
      <c r="R209" s="586"/>
      <c r="S209" s="586"/>
      <c r="T209" s="586"/>
      <c r="U209" s="586"/>
      <c r="V209" s="586"/>
      <c r="W209" s="586"/>
      <c r="X209" s="586"/>
      <c r="Y209" s="586"/>
      <c r="Z209" s="107"/>
      <c r="AA209" s="318"/>
      <c r="AB209" s="318"/>
      <c r="AI209" s="107"/>
      <c r="AJ209" s="107"/>
      <c r="AK209" s="107"/>
    </row>
    <row r="210" spans="1:37" s="325" customFormat="1" ht="33.6" customHeight="1">
      <c r="A210" s="495"/>
      <c r="B210" s="128"/>
      <c r="C210" s="495"/>
      <c r="D210" s="494"/>
      <c r="E210" s="494"/>
      <c r="F210" s="494"/>
      <c r="G210" s="108"/>
      <c r="H210" s="108"/>
      <c r="I210" s="108"/>
      <c r="J210" s="108"/>
      <c r="K210" s="320"/>
      <c r="L210" s="323"/>
      <c r="M210" s="324"/>
      <c r="N210" s="586"/>
      <c r="O210" s="586"/>
      <c r="P210" s="586"/>
      <c r="Q210" s="586"/>
      <c r="R210" s="586"/>
      <c r="S210" s="586"/>
      <c r="T210" s="586"/>
      <c r="U210" s="586"/>
      <c r="V210" s="586"/>
      <c r="W210" s="586"/>
      <c r="X210" s="586"/>
      <c r="Y210" s="586"/>
      <c r="Z210" s="107"/>
      <c r="AA210" s="318"/>
      <c r="AB210" s="318"/>
      <c r="AI210" s="107"/>
      <c r="AJ210" s="107"/>
      <c r="AK210" s="107"/>
    </row>
  </sheetData>
  <sheetProtection algorithmName="SHA-512" hashValue="dI4f+BibGxwng69a5ysHIXDMZT8Pqw8pOfX9WdXalUCV2v+vI7t2bYQBPc8g63I8ky+L2hfnqBnLbtsNaas5mA==" saltValue="dvYgFTrzwk+lj99cgSVVFA==" spinCount="100000" sheet="1" formatColumns="0" formatRows="0" selectLockedCells="1"/>
  <autoFilter ref="A15:M203" xr:uid="{423AD923-1B9A-47AF-88A8-7BCAD646C5BA}"/>
  <mergeCells count="9">
    <mergeCell ref="D203:K203"/>
    <mergeCell ref="A205:L205"/>
    <mergeCell ref="C27:C29"/>
    <mergeCell ref="A1:I1"/>
    <mergeCell ref="J1:M1"/>
    <mergeCell ref="A3:M3"/>
    <mergeCell ref="A4:M4"/>
    <mergeCell ref="A14:F14"/>
    <mergeCell ref="I14:M14"/>
  </mergeCells>
  <dataValidations count="2">
    <dataValidation type="list" allowBlank="1" showInputMessage="1" showErrorMessage="1" sqref="J27:J29 J37:J38 J43:J45 J47 J49 J52 J67 J69 J74:J75 J82:J83 J87 J90:J91 J96 J103:J114 J117:J120 J127:J130 J134:J137 J140:J142 J147:J148 J151 J156:J157 J160:J161 J164 J167:J168 J171 J173 J175 J178 J184:J185 J190 J194:J197 J200:J201" xr:uid="{B79FC970-6C87-4FF5-A32B-6D6C7EA7C563}">
      <formula1>"Confirmed, 0,5,12,18,28"</formula1>
    </dataValidation>
    <dataValidation operator="greaterThan" allowBlank="1" showInputMessage="1" showErrorMessage="1" sqref="L27:L29 L37:L38 L43:L45 L47 L49 L52 L67 L69 L74:L75 L82:L83 L87 L90:L91 L96 L103:L114 L117:L120 L127:L130 L134:L137 L140:L142 L147:L148 L151 L156:L157 L160:L161 L164 L167:L168 L171 L173 L175 L178 L184:L185 L190 L194:L197 L200:L201" xr:uid="{861C36F1-8591-4D0E-91A3-979C57B08612}"/>
  </dataValidations>
  <printOptions horizontalCentered="1"/>
  <pageMargins left="0.51181102362204722" right="0.27559055118110237" top="0.39370078740157483" bottom="0.39370078740157483" header="0.27559055118110237" footer="0.23622047244094491"/>
  <pageSetup paperSize="9" scale="39" orientation="landscape" horizontalDpi="300" verticalDpi="300" r:id="rId1"/>
  <headerFooter alignWithMargins="0">
    <oddFooter>&amp;R&amp;"Book Antiqua,Bold"&amp;10Schedule-3/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54"/>
  <sheetViews>
    <sheetView zoomScale="85" zoomScaleSheetLayoutView="100" workbookViewId="0">
      <selection activeCell="E24" sqref="E24"/>
    </sheetView>
  </sheetViews>
  <sheetFormatPr defaultColWidth="10" defaultRowHeight="16.5"/>
  <cols>
    <col min="1" max="1" width="10.375" style="213" customWidth="1"/>
    <col min="2" max="2" width="50.125" style="213" customWidth="1"/>
    <col min="3" max="3" width="21.375" style="213" customWidth="1"/>
    <col min="4" max="4" width="20.5" style="213" customWidth="1"/>
    <col min="5" max="5" width="20" style="213" customWidth="1"/>
    <col min="6" max="6" width="10" style="247" customWidth="1"/>
    <col min="7" max="7" width="18.625" style="247" hidden="1" customWidth="1"/>
    <col min="8" max="8" width="10" style="247" customWidth="1"/>
    <col min="9" max="9" width="10" style="296" customWidth="1"/>
    <col min="10" max="10" width="12.625" style="296" customWidth="1"/>
    <col min="11" max="11" width="15" style="296" customWidth="1"/>
    <col min="12" max="17" width="10" style="296" customWidth="1"/>
    <col min="18" max="16384" width="10" style="247"/>
  </cols>
  <sheetData>
    <row r="1" spans="1:11" ht="18" customHeight="1">
      <c r="A1" s="248" t="str">
        <f>Cover!B3</f>
        <v>Specification No.: ODP/BB/C&amp;M-3827/OT-09/RFx No. 5002003664/24-25</v>
      </c>
      <c r="B1" s="249"/>
      <c r="C1" s="297"/>
      <c r="D1" s="297"/>
      <c r="E1" s="251" t="s">
        <v>116</v>
      </c>
    </row>
    <row r="2" spans="1:11" ht="15" customHeight="1">
      <c r="A2" s="252"/>
      <c r="B2" s="253"/>
      <c r="C2" s="288"/>
      <c r="D2" s="288"/>
      <c r="E2" s="254"/>
      <c r="F2" s="254"/>
    </row>
    <row r="3" spans="1:11" ht="74.25" customHeight="1">
      <c r="A3" s="694" t="str">
        <f>Cover!$B$2</f>
        <v>Construction of Academic cum Administrative Building for Govt. Industrial Training Institute (ITI) at Dharamgarh Sub-division of Kalahandi district under CSR initiative of POWERGRID</v>
      </c>
      <c r="B3" s="694"/>
      <c r="C3" s="694"/>
      <c r="D3" s="694"/>
      <c r="E3" s="694"/>
    </row>
    <row r="4" spans="1:11" ht="22.15" customHeight="1">
      <c r="A4" s="695" t="s">
        <v>146</v>
      </c>
      <c r="B4" s="695"/>
      <c r="C4" s="695"/>
      <c r="D4" s="695"/>
      <c r="E4" s="695"/>
    </row>
    <row r="5" spans="1:11" ht="12" customHeight="1">
      <c r="A5" s="298"/>
      <c r="B5" s="299"/>
      <c r="C5" s="299"/>
      <c r="D5" s="299"/>
      <c r="E5" s="299"/>
    </row>
    <row r="6" spans="1:11" ht="18" customHeight="1">
      <c r="A6" s="212" t="str">
        <f>'Sch-1A (Civil Works) '!A6</f>
        <v>Bidder’s Name and Address</v>
      </c>
      <c r="D6" s="213" t="s">
        <v>84</v>
      </c>
    </row>
    <row r="7" spans="1:11" ht="18" customHeight="1">
      <c r="A7" s="212" t="e">
        <f>'Sch-1A (Civil Works) '!A7</f>
        <v>#REF!</v>
      </c>
      <c r="D7" s="156" t="s">
        <v>526</v>
      </c>
      <c r="E7" s="157"/>
      <c r="F7" s="158"/>
    </row>
    <row r="8" spans="1:11">
      <c r="A8" s="216" t="s">
        <v>147</v>
      </c>
      <c r="B8" s="693" t="str">
        <f>IF('Names of Bidder'!D8=0,"",'Names of Bidder'!D8)</f>
        <v/>
      </c>
      <c r="C8" s="693"/>
      <c r="D8" s="156" t="s">
        <v>127</v>
      </c>
      <c r="E8" s="157"/>
      <c r="F8" s="158"/>
    </row>
    <row r="9" spans="1:11">
      <c r="A9" s="216" t="s">
        <v>148</v>
      </c>
      <c r="B9" s="693" t="str">
        <f>IF('Names of Bidder'!D9=0,"",'Names of Bidder'!D9)</f>
        <v/>
      </c>
      <c r="C9" s="693"/>
      <c r="D9" s="156" t="s">
        <v>130</v>
      </c>
      <c r="E9" s="157"/>
      <c r="F9" s="158"/>
    </row>
    <row r="10" spans="1:11">
      <c r="A10" s="217"/>
      <c r="B10" s="693" t="str">
        <f>IF('Names of Bidder'!D10=0,"",'Names of Bidder'!D10)</f>
        <v/>
      </c>
      <c r="C10" s="693"/>
      <c r="D10" s="156" t="s">
        <v>132</v>
      </c>
      <c r="E10" s="157"/>
      <c r="F10" s="158"/>
    </row>
    <row r="11" spans="1:11">
      <c r="A11" s="217"/>
      <c r="B11" s="693" t="str">
        <f>IF('Names of Bidder'!D11=0,"",'Names of Bidder'!D11)</f>
        <v/>
      </c>
      <c r="C11" s="693"/>
      <c r="D11" s="156" t="s">
        <v>133</v>
      </c>
      <c r="E11" s="157"/>
      <c r="F11" s="158"/>
    </row>
    <row r="12" spans="1:11" ht="15" customHeight="1"/>
    <row r="13" spans="1:11" ht="22.15" customHeight="1">
      <c r="A13" s="301" t="s">
        <v>149</v>
      </c>
      <c r="B13" s="688" t="s">
        <v>150</v>
      </c>
      <c r="C13" s="689"/>
      <c r="D13" s="685" t="s">
        <v>151</v>
      </c>
      <c r="E13" s="686"/>
      <c r="K13" s="296" t="s">
        <v>152</v>
      </c>
    </row>
    <row r="14" spans="1:11" ht="18" hidden="1" customHeight="1">
      <c r="A14" s="262" t="s">
        <v>145</v>
      </c>
      <c r="B14" s="681" t="s">
        <v>153</v>
      </c>
      <c r="C14" s="682"/>
      <c r="D14" s="681"/>
      <c r="E14" s="682"/>
      <c r="G14" s="317">
        <f>340*0.1236</f>
        <v>42.024000000000001</v>
      </c>
      <c r="J14" s="296" t="s">
        <v>154</v>
      </c>
      <c r="K14" s="296" t="e">
        <f>ROUND(#REF!*#REF!,0)</f>
        <v>#REF!</v>
      </c>
    </row>
    <row r="15" spans="1:11" ht="58.15" hidden="1" customHeight="1">
      <c r="A15" s="302"/>
      <c r="B15" s="690" t="s">
        <v>155</v>
      </c>
      <c r="C15" s="690"/>
      <c r="D15" s="691" t="e">
        <f>+#REF!</f>
        <v>#REF!</v>
      </c>
      <c r="E15" s="692"/>
      <c r="G15" s="266">
        <f>340</f>
        <v>340</v>
      </c>
    </row>
    <row r="16" spans="1:11" ht="18" customHeight="1">
      <c r="A16" s="262" t="s">
        <v>145</v>
      </c>
      <c r="B16" s="681" t="s">
        <v>156</v>
      </c>
      <c r="C16" s="682"/>
      <c r="D16" s="681"/>
      <c r="E16" s="682"/>
      <c r="G16" s="247">
        <f>50*0.1236</f>
        <v>6.18</v>
      </c>
      <c r="J16" s="296" t="s">
        <v>157</v>
      </c>
      <c r="K16" s="316">
        <f>D16</f>
        <v>0</v>
      </c>
    </row>
    <row r="17" spans="1:7" ht="69.599999999999994" customHeight="1">
      <c r="A17" s="302"/>
      <c r="B17" s="683" t="s">
        <v>525</v>
      </c>
      <c r="C17" s="683"/>
      <c r="D17" s="684">
        <f>'Sch-1A (Civil Works) '!L136+'Sch-1B (Plumbing Works)'!L163+'Sch-1C (Electrical Works)'!L253+'Sch-1D (FIRE FIGHTING WORKS)'!L74+'Sch-1E (HVAC)'!L203</f>
        <v>0.7505999999999996</v>
      </c>
      <c r="E17" s="684"/>
      <c r="F17" s="276"/>
      <c r="G17" s="247">
        <f>56.18*0.02</f>
        <v>1.1235999999999999</v>
      </c>
    </row>
    <row r="18" spans="1:7" ht="18" customHeight="1">
      <c r="A18" s="279"/>
      <c r="B18" s="685" t="s">
        <v>169</v>
      </c>
      <c r="C18" s="686"/>
      <c r="D18" s="687">
        <f>+D17</f>
        <v>0.7505999999999996</v>
      </c>
      <c r="E18" s="687"/>
    </row>
    <row r="19" spans="1:7" ht="15" customHeight="1">
      <c r="B19" s="310"/>
      <c r="C19" s="310"/>
      <c r="D19" s="311"/>
      <c r="E19" s="311"/>
    </row>
    <row r="20" spans="1:7" ht="28.5" customHeight="1">
      <c r="A20" s="312"/>
      <c r="B20" s="680"/>
      <c r="C20" s="680"/>
      <c r="D20" s="680"/>
      <c r="E20" s="680"/>
    </row>
    <row r="21" spans="1:7" ht="15" customHeight="1">
      <c r="A21" s="313"/>
      <c r="B21" s="313"/>
      <c r="C21" s="313"/>
      <c r="D21" s="313"/>
      <c r="E21" s="313"/>
    </row>
    <row r="22" spans="1:7" ht="33" customHeight="1">
      <c r="A22" s="285" t="s">
        <v>170</v>
      </c>
      <c r="B22" s="286" t="str">
        <f>IF('Names of Bidder'!D21=0,"",'Names of Bidder'!D21)</f>
        <v/>
      </c>
      <c r="C22" s="314"/>
      <c r="D22" s="287"/>
      <c r="F22" s="289"/>
    </row>
    <row r="23" spans="1:7" ht="33" customHeight="1">
      <c r="A23" s="285" t="s">
        <v>171</v>
      </c>
      <c r="B23" s="286" t="str">
        <f>IF('Names of Bidder'!D22=0,"",'Names of Bidder'!D22)</f>
        <v/>
      </c>
      <c r="C23" s="254"/>
      <c r="D23" s="287" t="s">
        <v>113</v>
      </c>
      <c r="E23" s="315" t="str">
        <f>IF('Names of Bidder'!D18=0,"",'Names of Bidder'!D18)</f>
        <v/>
      </c>
      <c r="F23" s="289"/>
    </row>
    <row r="24" spans="1:7" ht="33" customHeight="1">
      <c r="A24" s="288"/>
      <c r="B24" s="253"/>
      <c r="C24" s="254"/>
      <c r="D24" s="287" t="s">
        <v>114</v>
      </c>
      <c r="E24" s="315" t="str">
        <f>IF('Names of Bidder'!D19=0,"",'Names of Bidder'!D19)</f>
        <v/>
      </c>
      <c r="F24" s="289"/>
    </row>
    <row r="25" spans="1:7" ht="33" customHeight="1">
      <c r="A25" s="288"/>
      <c r="B25" s="253"/>
      <c r="C25" s="254"/>
      <c r="D25" s="287"/>
      <c r="F25" s="289"/>
    </row>
    <row r="26" spans="1:7" ht="22.15" customHeight="1">
      <c r="A26" s="291"/>
      <c r="B26" s="291"/>
      <c r="C26" s="291"/>
      <c r="D26" s="291"/>
      <c r="E26" s="292"/>
    </row>
    <row r="27" spans="1:7" ht="22.15" customHeight="1">
      <c r="A27" s="291"/>
      <c r="B27" s="291"/>
      <c r="C27" s="291"/>
      <c r="D27" s="291"/>
      <c r="E27" s="292"/>
    </row>
    <row r="28" spans="1:7" ht="22.15" customHeight="1">
      <c r="A28" s="291"/>
      <c r="B28" s="291"/>
      <c r="C28" s="291"/>
      <c r="D28" s="291"/>
      <c r="E28" s="292"/>
    </row>
    <row r="29" spans="1:7" ht="22.15" customHeight="1">
      <c r="A29" s="291"/>
      <c r="B29" s="291"/>
      <c r="C29" s="291"/>
      <c r="D29" s="291"/>
      <c r="E29" s="292"/>
    </row>
    <row r="30" spans="1:7" ht="22.15" customHeight="1">
      <c r="A30" s="291"/>
      <c r="B30" s="291"/>
      <c r="C30" s="291"/>
      <c r="D30" s="291"/>
      <c r="E30" s="292"/>
    </row>
    <row r="31" spans="1:7" ht="22.15" customHeight="1">
      <c r="A31" s="291"/>
      <c r="B31" s="291"/>
      <c r="C31" s="291"/>
      <c r="D31" s="291"/>
      <c r="E31" s="292"/>
    </row>
    <row r="32" spans="1:7" ht="25.15" customHeight="1"/>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sheetData>
  <sheetProtection algorithmName="SHA-512" hashValue="SmwkXAZ8V3FNZIRt5pMqM2QDB3PJvHoiw7T5DgQNLZvDaY+eHHzYu43fwbdX1uLrxIqUGbhPRpa4H0hLnBvuMw==" saltValue="ItLGQjReyGU8DhhyJWLZ0A==" spinCount="100000" sheet="1" formatColumns="0" formatRows="0" selectLockedCells="1"/>
  <customSheetViews>
    <customSheetView guid="{08A645C4-A23F-4400-B0CE-1685BC312A6F}" printArea="1" hiddenColumns="1" topLeftCell="A3">
      <selection activeCell="D15" sqref="D15:E16"/>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696D9240-6693-44E8-B9A4-2BFADD101EE2}"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7999999999999993" bottom="0.22999999999999998" header="0.27" footer="0.23999999999999996"/>
      <printOptions horizontalCentered="1"/>
      <pageSetup paperSize="9" scale="77" fitToHeight="0" orientation="portrait"/>
      <headerFooter alignWithMargins="0">
        <oddFooter>&amp;R&amp;"Book Antiqua,Bold"&amp;10Page &amp;P of &amp;N</oddFooter>
      </headerFooter>
    </customSheetView>
    <customSheetView guid="{58D82F59-8CF6-455F-B9F4-081499FDF243}"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C39F923C-6CD3-45D8-86F8-6C4D806DDD7E}" topLeftCell="A15">
      <selection activeCell="F45" sqref="F4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9CA44E70-650F-49CD-967F-298619682CA2}" topLeftCell="A37">
      <selection activeCell="D34" sqref="D34:E3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s>
  <mergeCells count="19">
    <mergeCell ref="B11:C11"/>
    <mergeCell ref="A3:E3"/>
    <mergeCell ref="A4:E4"/>
    <mergeCell ref="B8:C8"/>
    <mergeCell ref="B9:C9"/>
    <mergeCell ref="B10:C10"/>
    <mergeCell ref="B13:C13"/>
    <mergeCell ref="D13:E13"/>
    <mergeCell ref="B14:C14"/>
    <mergeCell ref="D14:E14"/>
    <mergeCell ref="B15:C15"/>
    <mergeCell ref="D15:E15"/>
    <mergeCell ref="B20:E20"/>
    <mergeCell ref="B16:C16"/>
    <mergeCell ref="D16:E16"/>
    <mergeCell ref="B17:C17"/>
    <mergeCell ref="D17:E17"/>
    <mergeCell ref="B18:C18"/>
    <mergeCell ref="D18:E18"/>
  </mergeCells>
  <dataValidations count="1">
    <dataValidation allowBlank="1" showInputMessage="1" showErrorMessage="1" prompt="You may write remarks regarding Sales Tax here." sqref="D17:E17" xr:uid="{00000000-0002-0000-0900-000000000000}"/>
  </dataValidations>
  <printOptions horizontalCentered="1"/>
  <pageMargins left="0.31" right="0.25" top="0.22999999999999998" bottom="0.22999999999999998" header="0.27" footer="0.23999999999999996"/>
  <pageSetup paperSize="9" scale="75" fitToHeight="0" orientation="portrait"/>
  <headerFooter alignWithMargins="0">
    <oddFooter>&amp;R&amp;"Book Antiqua,Bold"&amp;10Schedule-4/ Page &amp;P of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10" zoomScale="86" zoomScaleSheetLayoutView="100" workbookViewId="0">
      <selection activeCell="H23" sqref="H23"/>
    </sheetView>
  </sheetViews>
  <sheetFormatPr defaultColWidth="10" defaultRowHeight="16.5"/>
  <cols>
    <col min="1" max="1" width="10.375" style="213" customWidth="1"/>
    <col min="2" max="2" width="50.125" style="213" customWidth="1"/>
    <col min="3" max="3" width="21.375" style="213" customWidth="1"/>
    <col min="4" max="4" width="20.5" style="213" customWidth="1"/>
    <col min="5" max="5" width="20" style="213" customWidth="1"/>
    <col min="6" max="8" width="10" style="247" customWidth="1"/>
    <col min="9" max="9" width="10" style="296" customWidth="1"/>
    <col min="10" max="10" width="12.625" style="296" customWidth="1"/>
    <col min="11" max="11" width="15" style="296" customWidth="1"/>
    <col min="12" max="17" width="10" style="296" customWidth="1"/>
    <col min="18" max="16384" width="10" style="247"/>
  </cols>
  <sheetData>
    <row r="1" spans="1:11" ht="18" customHeight="1">
      <c r="A1" s="248" t="str">
        <f>Cover!B3</f>
        <v>Specification No.: ODP/BB/C&amp;M-3827/OT-09/RFx No. 5002003664/24-25</v>
      </c>
      <c r="B1" s="249"/>
      <c r="C1" s="297"/>
      <c r="D1" s="297"/>
      <c r="E1" s="251" t="s">
        <v>172</v>
      </c>
    </row>
    <row r="2" spans="1:11" ht="15" customHeight="1">
      <c r="A2" s="252"/>
      <c r="B2" s="253"/>
      <c r="C2" s="288"/>
      <c r="D2" s="288"/>
      <c r="E2" s="254"/>
      <c r="F2" s="254"/>
    </row>
    <row r="3" spans="1:11" ht="40.15" customHeight="1">
      <c r="A3" s="694" t="str">
        <f>Cover!$B$2</f>
        <v>Construction of Academic cum Administrative Building for Govt. Industrial Training Institute (ITI) at Dharamgarh Sub-division of Kalahandi district under CSR initiative of POWERGRID</v>
      </c>
      <c r="B3" s="694"/>
      <c r="C3" s="694"/>
      <c r="D3" s="694"/>
      <c r="E3" s="694"/>
    </row>
    <row r="4" spans="1:11" ht="22.15" customHeight="1">
      <c r="A4" s="695" t="s">
        <v>146</v>
      </c>
      <c r="B4" s="695"/>
      <c r="C4" s="695"/>
      <c r="D4" s="695"/>
      <c r="E4" s="695"/>
    </row>
    <row r="5" spans="1:11" ht="12" customHeight="1">
      <c r="A5" s="298"/>
      <c r="B5" s="299"/>
      <c r="C5" s="299"/>
      <c r="D5" s="299"/>
      <c r="E5" s="299"/>
    </row>
    <row r="6" spans="1:11" ht="18" customHeight="1">
      <c r="A6" s="212" t="e">
        <f>#REF!</f>
        <v>#REF!</v>
      </c>
      <c r="D6" s="259" t="s">
        <v>84</v>
      </c>
    </row>
    <row r="7" spans="1:11" ht="18" customHeight="1">
      <c r="A7" s="257" t="e">
        <f>#REF!</f>
        <v>#REF!</v>
      </c>
      <c r="D7" s="300" t="s">
        <v>85</v>
      </c>
    </row>
    <row r="8" spans="1:11" ht="18" customHeight="1">
      <c r="A8" s="216" t="s">
        <v>147</v>
      </c>
      <c r="B8" s="716" t="e">
        <f>IF(#REF!=0,"",#REF!)</f>
        <v>#REF!</v>
      </c>
      <c r="C8" s="716"/>
      <c r="D8" s="300" t="s">
        <v>87</v>
      </c>
    </row>
    <row r="9" spans="1:11" ht="18" customHeight="1">
      <c r="A9" s="216" t="s">
        <v>148</v>
      </c>
      <c r="B9" s="716" t="e">
        <f>IF(#REF!=0,"",#REF!)</f>
        <v>#REF!</v>
      </c>
      <c r="C9" s="716"/>
      <c r="D9" s="300" t="s">
        <v>89</v>
      </c>
    </row>
    <row r="10" spans="1:11" ht="18" customHeight="1">
      <c r="A10" s="217"/>
      <c r="B10" s="716" t="e">
        <f>IF(#REF!=0,"",#REF!)</f>
        <v>#REF!</v>
      </c>
      <c r="C10" s="716"/>
      <c r="D10" s="300" t="s">
        <v>90</v>
      </c>
    </row>
    <row r="11" spans="1:11" ht="18" customHeight="1">
      <c r="A11" s="217"/>
      <c r="B11" s="716" t="e">
        <f>IF(#REF!=0,"",#REF!)</f>
        <v>#REF!</v>
      </c>
      <c r="C11" s="716"/>
      <c r="D11" s="300" t="s">
        <v>91</v>
      </c>
    </row>
    <row r="12" spans="1:11" ht="15" customHeight="1"/>
    <row r="13" spans="1:11" ht="22.15" customHeight="1">
      <c r="A13" s="301" t="s">
        <v>149</v>
      </c>
      <c r="B13" s="688" t="s">
        <v>150</v>
      </c>
      <c r="C13" s="689"/>
      <c r="D13" s="685" t="s">
        <v>151</v>
      </c>
      <c r="E13" s="686"/>
      <c r="K13" s="296" t="s">
        <v>152</v>
      </c>
    </row>
    <row r="14" spans="1:11" ht="18" customHeight="1">
      <c r="A14" s="262" t="s">
        <v>145</v>
      </c>
      <c r="B14" s="681" t="s">
        <v>173</v>
      </c>
      <c r="C14" s="682"/>
      <c r="D14" s="706" t="e">
        <f>ROUND('Sch-1 Dis'!G19*C16,0)</f>
        <v>#REF!</v>
      </c>
      <c r="E14" s="707"/>
      <c r="J14" s="296" t="s">
        <v>154</v>
      </c>
      <c r="K14" s="296" t="e">
        <f>ROUND(#REF!*C16,0)</f>
        <v>#REF!</v>
      </c>
    </row>
    <row r="15" spans="1:11" ht="58.15" customHeight="1">
      <c r="A15" s="302"/>
      <c r="B15" s="690" t="s">
        <v>174</v>
      </c>
      <c r="C15" s="690"/>
      <c r="D15" s="715"/>
      <c r="E15" s="715"/>
    </row>
    <row r="16" spans="1:11" ht="18" customHeight="1">
      <c r="A16" s="302"/>
      <c r="B16" s="303" t="s">
        <v>175</v>
      </c>
      <c r="C16" s="304" t="e">
        <f>'Sch-2 '!#REF!</f>
        <v>#REF!</v>
      </c>
      <c r="D16" s="715"/>
      <c r="E16" s="715"/>
    </row>
    <row r="17" spans="1:11" ht="18" customHeight="1">
      <c r="A17" s="262" t="s">
        <v>140</v>
      </c>
      <c r="B17" s="305" t="s">
        <v>176</v>
      </c>
      <c r="C17" s="305"/>
      <c r="D17" s="714" t="e">
        <f>(C19+C20)*C21</f>
        <v>#REF!</v>
      </c>
      <c r="E17" s="714"/>
      <c r="J17" s="296" t="s">
        <v>157</v>
      </c>
      <c r="K17" s="316" t="e">
        <f>D17</f>
        <v>#REF!</v>
      </c>
    </row>
    <row r="18" spans="1:11" ht="58.15" customHeight="1">
      <c r="A18" s="302"/>
      <c r="B18" s="690" t="s">
        <v>177</v>
      </c>
      <c r="C18" s="690"/>
      <c r="D18" s="708"/>
      <c r="E18" s="709"/>
    </row>
    <row r="19" spans="1:11" ht="18" customHeight="1">
      <c r="A19" s="302"/>
      <c r="B19" s="303" t="s">
        <v>178</v>
      </c>
      <c r="C19" s="306" t="e">
        <f>'Sch-2 '!#REF!*(1-#REF!)</f>
        <v>#REF!</v>
      </c>
      <c r="D19" s="710"/>
      <c r="E19" s="711"/>
    </row>
    <row r="20" spans="1:11" ht="18" customHeight="1">
      <c r="A20" s="302"/>
      <c r="B20" s="303"/>
      <c r="C20" s="306" t="e">
        <f>C19*C16</f>
        <v>#REF!</v>
      </c>
      <c r="D20" s="710"/>
      <c r="E20" s="711"/>
    </row>
    <row r="21" spans="1:11" ht="18" customHeight="1">
      <c r="A21" s="302"/>
      <c r="B21" s="303" t="s">
        <v>179</v>
      </c>
      <c r="C21" s="304" t="e">
        <f>'Sch-2 '!#REF!</f>
        <v>#REF!</v>
      </c>
      <c r="D21" s="712"/>
      <c r="E21" s="713"/>
    </row>
    <row r="22" spans="1:11" ht="18" customHeight="1">
      <c r="A22" s="262" t="s">
        <v>158</v>
      </c>
      <c r="B22" s="305" t="s">
        <v>159</v>
      </c>
      <c r="C22" s="305"/>
      <c r="D22" s="706" t="e">
        <f>(C24+C25)*C26</f>
        <v>#REF!</v>
      </c>
      <c r="E22" s="707"/>
      <c r="J22" s="296" t="s">
        <v>160</v>
      </c>
      <c r="K22" s="296" t="e">
        <f>D22</f>
        <v>#REF!</v>
      </c>
    </row>
    <row r="23" spans="1:11" ht="58.15" customHeight="1">
      <c r="A23" s="302"/>
      <c r="B23" s="690" t="s">
        <v>180</v>
      </c>
      <c r="C23" s="690"/>
      <c r="D23" s="708"/>
      <c r="E23" s="709"/>
    </row>
    <row r="24" spans="1:11" ht="25.5" customHeight="1">
      <c r="A24" s="302"/>
      <c r="B24" s="303" t="s">
        <v>161</v>
      </c>
      <c r="C24" s="307" t="e">
        <f>'Sch-1 Dis'!G19-C19</f>
        <v>#REF!</v>
      </c>
      <c r="D24" s="710"/>
      <c r="E24" s="711"/>
    </row>
    <row r="25" spans="1:11" ht="21.75" customHeight="1">
      <c r="A25" s="302"/>
      <c r="B25" s="303" t="s">
        <v>162</v>
      </c>
      <c r="C25" s="303" t="e">
        <f>C24*C16</f>
        <v>#REF!</v>
      </c>
      <c r="D25" s="710"/>
      <c r="E25" s="711"/>
    </row>
    <row r="26" spans="1:11" ht="18" customHeight="1">
      <c r="A26" s="302"/>
      <c r="B26" s="303" t="s">
        <v>163</v>
      </c>
      <c r="C26" s="304" t="e">
        <f>'Sch-2 '!#REF!</f>
        <v>#REF!</v>
      </c>
      <c r="D26" s="712"/>
      <c r="E26" s="713"/>
    </row>
    <row r="27" spans="1:11" ht="18" customHeight="1">
      <c r="A27" s="262" t="s">
        <v>139</v>
      </c>
      <c r="B27" s="305" t="s">
        <v>164</v>
      </c>
      <c r="C27" s="305"/>
      <c r="D27" s="700" t="e">
        <f>'Sch-2 '!#REF!</f>
        <v>#REF!</v>
      </c>
      <c r="E27" s="700"/>
    </row>
    <row r="28" spans="1:11" ht="51.75" customHeight="1">
      <c r="A28" s="302"/>
      <c r="B28" s="690" t="s">
        <v>181</v>
      </c>
      <c r="C28" s="690"/>
      <c r="D28" s="699" t="s">
        <v>182</v>
      </c>
      <c r="E28" s="699"/>
    </row>
    <row r="29" spans="1:11" ht="39" customHeight="1">
      <c r="A29" s="271"/>
      <c r="B29" s="303"/>
      <c r="C29" s="308" t="s">
        <v>183</v>
      </c>
      <c r="D29" s="699"/>
      <c r="E29" s="699"/>
    </row>
    <row r="30" spans="1:11" ht="18" customHeight="1">
      <c r="A30" s="262" t="s">
        <v>165</v>
      </c>
      <c r="B30" s="305" t="s">
        <v>166</v>
      </c>
      <c r="C30" s="305"/>
      <c r="D30" s="700" t="e">
        <f>'Sch-2 '!#REF!</f>
        <v>#REF!</v>
      </c>
      <c r="E30" s="700"/>
    </row>
    <row r="31" spans="1:11" ht="50.1" customHeight="1">
      <c r="A31" s="302"/>
      <c r="B31" s="690" t="s">
        <v>181</v>
      </c>
      <c r="C31" s="690"/>
      <c r="D31" s="699" t="s">
        <v>182</v>
      </c>
      <c r="E31" s="699"/>
    </row>
    <row r="32" spans="1:11" ht="30" customHeight="1">
      <c r="A32" s="271"/>
      <c r="B32" s="303"/>
      <c r="C32" s="308" t="s">
        <v>184</v>
      </c>
      <c r="D32" s="699"/>
      <c r="E32" s="699"/>
    </row>
    <row r="33" spans="1:6" ht="18" customHeight="1">
      <c r="A33" s="262" t="s">
        <v>142</v>
      </c>
      <c r="B33" s="305" t="s">
        <v>167</v>
      </c>
      <c r="C33" s="305"/>
      <c r="D33" s="700" t="e">
        <f>'Sch-2 '!#REF!</f>
        <v>#REF!</v>
      </c>
      <c r="E33" s="700"/>
    </row>
    <row r="34" spans="1:6" ht="60" customHeight="1">
      <c r="A34" s="302"/>
      <c r="B34" s="701" t="s">
        <v>168</v>
      </c>
      <c r="C34" s="702"/>
      <c r="D34" s="699" t="s">
        <v>182</v>
      </c>
      <c r="E34" s="699"/>
    </row>
    <row r="35" spans="1:6" ht="35.25" customHeight="1">
      <c r="A35" s="270"/>
      <c r="B35" s="303"/>
      <c r="C35" s="309" t="s">
        <v>184</v>
      </c>
      <c r="D35" s="699"/>
      <c r="E35" s="699"/>
    </row>
    <row r="36" spans="1:6" ht="18" customHeight="1">
      <c r="A36" s="696"/>
      <c r="B36" s="697" t="s">
        <v>185</v>
      </c>
      <c r="C36" s="698"/>
      <c r="D36" s="703" t="e">
        <f>SUM(D14,D17,D22)</f>
        <v>#REF!</v>
      </c>
      <c r="E36" s="703"/>
    </row>
    <row r="37" spans="1:6" ht="40.5" customHeight="1">
      <c r="A37" s="696"/>
      <c r="B37" s="697"/>
      <c r="C37" s="698"/>
      <c r="D37" s="704"/>
      <c r="E37" s="705"/>
    </row>
    <row r="38" spans="1:6" ht="15" customHeight="1">
      <c r="B38" s="310"/>
      <c r="C38" s="310"/>
      <c r="D38" s="311"/>
      <c r="E38" s="311"/>
    </row>
    <row r="39" spans="1:6" ht="81.75" customHeight="1">
      <c r="A39" s="312" t="s">
        <v>186</v>
      </c>
      <c r="B39" s="680" t="s">
        <v>187</v>
      </c>
      <c r="C39" s="680"/>
      <c r="D39" s="680"/>
      <c r="E39" s="680"/>
    </row>
    <row r="40" spans="1:6" ht="15" customHeight="1">
      <c r="A40" s="313"/>
      <c r="B40" s="313"/>
      <c r="C40" s="313"/>
      <c r="D40" s="313"/>
      <c r="E40" s="313"/>
    </row>
    <row r="41" spans="1:6" ht="33" customHeight="1">
      <c r="A41" s="285" t="s">
        <v>188</v>
      </c>
      <c r="B41" s="286" t="e">
        <f>IF(#REF!=0,"",#REF!)</f>
        <v>#REF!</v>
      </c>
      <c r="C41" s="314"/>
      <c r="D41" s="287" t="s">
        <v>111</v>
      </c>
      <c r="F41" s="289"/>
    </row>
    <row r="42" spans="1:6" ht="33" customHeight="1">
      <c r="A42" s="285" t="s">
        <v>112</v>
      </c>
      <c r="B42" s="290" t="e">
        <f>IF(#REF!=0,"",#REF!)</f>
        <v>#REF!</v>
      </c>
      <c r="C42" s="254"/>
      <c r="D42" s="287" t="s">
        <v>113</v>
      </c>
      <c r="E42" s="315" t="e">
        <f>IF(#REF!=0,"",#REF!)</f>
        <v>#REF!</v>
      </c>
      <c r="F42" s="289"/>
    </row>
    <row r="43" spans="1:6" ht="33" customHeight="1">
      <c r="A43" s="288"/>
      <c r="B43" s="253"/>
      <c r="C43" s="254"/>
      <c r="D43" s="287" t="s">
        <v>114</v>
      </c>
      <c r="E43" s="315" t="e">
        <f>IF(#REF!=0,"",#REF!)</f>
        <v>#REF!</v>
      </c>
      <c r="F43" s="289"/>
    </row>
    <row r="44" spans="1:6" ht="33" customHeight="1">
      <c r="A44" s="288"/>
      <c r="B44" s="253"/>
      <c r="C44" s="254"/>
      <c r="D44" s="287" t="s">
        <v>115</v>
      </c>
      <c r="F44" s="289"/>
    </row>
    <row r="45" spans="1:6" ht="22.15" customHeight="1">
      <c r="A45" s="291"/>
      <c r="B45" s="291"/>
      <c r="C45" s="291"/>
      <c r="D45" s="291"/>
      <c r="E45" s="292"/>
    </row>
    <row r="46" spans="1:6" ht="22.15" customHeight="1">
      <c r="A46" s="291"/>
      <c r="B46" s="291"/>
      <c r="C46" s="291"/>
      <c r="D46" s="291"/>
      <c r="E46" s="292"/>
    </row>
    <row r="47" spans="1:6" ht="22.15" customHeight="1">
      <c r="A47" s="291"/>
      <c r="B47" s="291"/>
      <c r="C47" s="291"/>
      <c r="D47" s="291"/>
      <c r="E47" s="292"/>
    </row>
    <row r="48" spans="1:6" ht="22.15" customHeight="1">
      <c r="A48" s="291"/>
      <c r="B48" s="291"/>
      <c r="C48" s="291"/>
      <c r="D48" s="291"/>
      <c r="E48" s="292"/>
    </row>
    <row r="49" spans="1:5" ht="22.15" customHeight="1">
      <c r="A49" s="291"/>
      <c r="B49" s="291"/>
      <c r="C49" s="291"/>
      <c r="D49" s="291"/>
      <c r="E49" s="292"/>
    </row>
    <row r="50" spans="1:5" ht="22.15" customHeight="1">
      <c r="A50" s="291"/>
      <c r="B50" s="291"/>
      <c r="C50" s="291"/>
      <c r="D50" s="291"/>
      <c r="E50" s="292"/>
    </row>
    <row r="51" spans="1:5" ht="25.15" customHeight="1"/>
    <row r="52" spans="1:5" ht="25.15" customHeight="1"/>
    <row r="53" spans="1:5" ht="25.15" customHeight="1"/>
    <row r="54" spans="1:5" ht="25.15" customHeight="1"/>
    <row r="55" spans="1:5" ht="25.15" customHeight="1"/>
    <row r="56" spans="1:5" ht="25.15" customHeight="1"/>
    <row r="57" spans="1:5" ht="25.15" customHeight="1"/>
    <row r="58" spans="1:5" ht="25.15" customHeight="1"/>
    <row r="59" spans="1:5" ht="25.15" customHeight="1"/>
    <row r="60" spans="1:5" ht="25.15" customHeight="1"/>
    <row r="61" spans="1:5" ht="25.15" customHeight="1"/>
    <row r="62" spans="1:5" ht="25.15" customHeight="1"/>
    <row r="63" spans="1:5" ht="25.15" customHeight="1"/>
    <row r="64" spans="1:5" ht="25.15" customHeight="1"/>
    <row r="65" ht="25.15" customHeight="1"/>
    <row r="66" ht="25.15" customHeight="1"/>
    <row r="67" ht="25.15" customHeight="1"/>
    <row r="68" ht="25.15" customHeight="1"/>
    <row r="69" ht="25.15" customHeight="1"/>
    <row r="70" ht="25.15" customHeight="1"/>
    <row r="71" ht="25.15" customHeight="1"/>
    <row r="72" ht="25.15" customHeight="1"/>
    <row r="73" ht="25.15" customHeight="1"/>
  </sheetData>
  <sheetProtection password="E848" sheet="1" objects="1" scenarios="1" selectLockedCells="1" selectUnlockedCells="1"/>
  <customSheetViews>
    <customSheetView guid="{08A645C4-A23F-4400-B0CE-1685BC312A6F}"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s>
  <mergeCells count="33">
    <mergeCell ref="D17:E17"/>
    <mergeCell ref="D15:E16"/>
    <mergeCell ref="A3:E3"/>
    <mergeCell ref="A4:E4"/>
    <mergeCell ref="B8:C8"/>
    <mergeCell ref="B9:C9"/>
    <mergeCell ref="B10:C10"/>
    <mergeCell ref="B11:C11"/>
    <mergeCell ref="B13:C13"/>
    <mergeCell ref="D13:E13"/>
    <mergeCell ref="B14:C14"/>
    <mergeCell ref="D14:E14"/>
    <mergeCell ref="B15:C15"/>
    <mergeCell ref="B39:E39"/>
    <mergeCell ref="B18:C18"/>
    <mergeCell ref="D22:E22"/>
    <mergeCell ref="B23:C23"/>
    <mergeCell ref="D27:E27"/>
    <mergeCell ref="B28:C28"/>
    <mergeCell ref="D30:E30"/>
    <mergeCell ref="D18:E21"/>
    <mergeCell ref="D23:E26"/>
    <mergeCell ref="A36:A37"/>
    <mergeCell ref="B36:B37"/>
    <mergeCell ref="C36:C37"/>
    <mergeCell ref="D31:E32"/>
    <mergeCell ref="D28:E29"/>
    <mergeCell ref="D34:E35"/>
    <mergeCell ref="B31:C31"/>
    <mergeCell ref="D33:E33"/>
    <mergeCell ref="B34:C34"/>
    <mergeCell ref="D36:E36"/>
    <mergeCell ref="D37:E37"/>
  </mergeCells>
  <dataValidations count="8">
    <dataValidation allowBlank="1" showInputMessage="1" showErrorMessage="1" prompt="You may write remarks regarding over all Taxes &amp; Duties here." sqref="D37:E37" xr:uid="{00000000-0002-0000-0A00-000000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1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2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3000000}">
      <formula1>0</formula1>
    </dataValidation>
    <dataValidation allowBlank="1" showInputMessage="1" showErrorMessage="1" prompt="You may write remarks regarding Octroi here." sqref="D28:E29 D34:E35 D31:E32" xr:uid="{00000000-0002-0000-0A00-000004000000}"/>
    <dataValidation allowBlank="1" showInputMessage="1" showErrorMessage="1" prompt="You may write remarks regarding Excise Duty here." sqref="D15:E16" xr:uid="{00000000-0002-0000-0A00-000005000000}"/>
    <dataValidation allowBlank="1" showInputMessage="1" showErrorMessage="1" prompt="You may write remarks regarding VAT here." sqref="D23:E26" xr:uid="{00000000-0002-0000-0A00-000006000000}"/>
    <dataValidation allowBlank="1" showInputMessage="1" showErrorMessage="1" prompt="You may write remarks regarding Sales Tax here." sqref="D18:E21" xr:uid="{00000000-0002-0000-0A00-000007000000}"/>
  </dataValidations>
  <hyperlinks>
    <hyperlink ref="C29" location="Octroi!Print_Area" display="Click here for details of Octroi" xr:uid="{00000000-0004-0000-0A00-000000000000}"/>
    <hyperlink ref="C32" location="'Entry Tax'!Print_Area" display="Click here for details of Entry Taxes" xr:uid="{00000000-0004-0000-0A00-000001000000}"/>
  </hyperlinks>
  <printOptions horizontalCentered="1"/>
  <pageMargins left="0.31" right="0.25" top="0.47999999999999993" bottom="0.22999999999999998" header="0.27" footer="0.23999999999999996"/>
  <pageSetup paperSize="9" scale="77" fitToHeight="0" orientation="portrait"/>
  <headerFooter alignWithMargins="0">
    <oddFooter>&amp;R&amp;"Book Antiqua,Bold"&amp;10Schedule-5/ 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H29"/>
  <sheetViews>
    <sheetView zoomScaleSheetLayoutView="100" workbookViewId="0">
      <selection activeCell="D19" sqref="D19"/>
    </sheetView>
  </sheetViews>
  <sheetFormatPr defaultColWidth="10" defaultRowHeight="16.5"/>
  <cols>
    <col min="1" max="1" width="10.625" style="213" customWidth="1"/>
    <col min="2" max="2" width="27.5" style="213" customWidth="1"/>
    <col min="3" max="3" width="16.625" style="213" customWidth="1"/>
    <col min="4" max="4" width="39.625" style="213" customWidth="1"/>
    <col min="5" max="5" width="10" style="247"/>
    <col min="6" max="6" width="27" style="247" hidden="1" customWidth="1"/>
    <col min="7" max="7" width="10" style="247"/>
    <col min="8" max="8" width="17.5" style="247" customWidth="1"/>
    <col min="9" max="16384" width="10" style="247"/>
  </cols>
  <sheetData>
    <row r="1" spans="1:6" ht="18" customHeight="1">
      <c r="A1" s="248" t="str">
        <f>Cover!B3</f>
        <v>Specification No.: ODP/BB/C&amp;M-3827/OT-09/RFx No. 5002003664/24-25</v>
      </c>
      <c r="B1" s="249"/>
      <c r="C1" s="250"/>
      <c r="D1" s="251" t="s">
        <v>189</v>
      </c>
    </row>
    <row r="2" spans="1:6" ht="18" customHeight="1">
      <c r="A2" s="252"/>
      <c r="B2" s="253"/>
      <c r="C2" s="254"/>
      <c r="D2" s="254"/>
    </row>
    <row r="3" spans="1:6" ht="47.25" customHeight="1">
      <c r="A3" s="694" t="str">
        <f>Cover!$B$2</f>
        <v>Construction of Academic cum Administrative Building for Govt. Industrial Training Institute (ITI) at Dharamgarh Sub-division of Kalahandi district under CSR initiative of POWERGRID</v>
      </c>
      <c r="B3" s="694"/>
      <c r="C3" s="694"/>
      <c r="D3" s="694"/>
      <c r="E3" s="255"/>
      <c r="F3" s="255"/>
    </row>
    <row r="4" spans="1:6" ht="22.15" customHeight="1">
      <c r="A4" s="695" t="s">
        <v>190</v>
      </c>
      <c r="B4" s="695"/>
      <c r="C4" s="695"/>
      <c r="D4" s="695"/>
    </row>
    <row r="5" spans="1:6" ht="18" customHeight="1">
      <c r="A5" s="256"/>
    </row>
    <row r="6" spans="1:6" ht="18" customHeight="1">
      <c r="A6" s="257" t="str">
        <f>'Sch-1A (Civil Works) '!A6</f>
        <v>Bidder’s Name and Address</v>
      </c>
      <c r="D6" s="213" t="s">
        <v>84</v>
      </c>
    </row>
    <row r="7" spans="1:6" ht="18" customHeight="1">
      <c r="A7" s="257" t="e">
        <f>'Sch-1A (Civil Works) '!A7</f>
        <v>#REF!</v>
      </c>
      <c r="D7" s="156" t="s">
        <v>526</v>
      </c>
      <c r="E7" s="157"/>
      <c r="F7" s="158"/>
    </row>
    <row r="8" spans="1:6">
      <c r="A8" s="216" t="s">
        <v>147</v>
      </c>
      <c r="B8" s="693" t="str">
        <f>IF('Names of Bidder'!D8=0,"",'Names of Bidder'!D8)</f>
        <v/>
      </c>
      <c r="C8" s="693"/>
      <c r="D8" s="156" t="s">
        <v>127</v>
      </c>
      <c r="E8" s="157"/>
      <c r="F8" s="158"/>
    </row>
    <row r="9" spans="1:6">
      <c r="A9" s="216" t="s">
        <v>148</v>
      </c>
      <c r="B9" s="693" t="str">
        <f>IF('Names of Bidder'!D9=0,"",'Names of Bidder'!D9)</f>
        <v/>
      </c>
      <c r="C9" s="693"/>
      <c r="D9" s="156" t="s">
        <v>130</v>
      </c>
      <c r="E9" s="157"/>
      <c r="F9" s="158"/>
    </row>
    <row r="10" spans="1:6">
      <c r="A10" s="217"/>
      <c r="B10" s="693" t="str">
        <f>IF('Names of Bidder'!D10=0,"",'Names of Bidder'!D10)</f>
        <v/>
      </c>
      <c r="C10" s="693"/>
      <c r="D10" s="156" t="s">
        <v>132</v>
      </c>
      <c r="E10" s="157"/>
      <c r="F10" s="158"/>
    </row>
    <row r="11" spans="1:6">
      <c r="A11" s="217"/>
      <c r="B11" s="693" t="str">
        <f>IF('Names of Bidder'!D11=0,"",'Names of Bidder'!D11)</f>
        <v/>
      </c>
      <c r="C11" s="693"/>
      <c r="D11" s="156" t="s">
        <v>133</v>
      </c>
      <c r="E11" s="157"/>
      <c r="F11" s="158"/>
    </row>
    <row r="12" spans="1:6" ht="18" customHeight="1">
      <c r="A12" s="258"/>
      <c r="B12" s="258"/>
      <c r="C12" s="258"/>
      <c r="D12" s="259"/>
    </row>
    <row r="13" spans="1:6" ht="22.15" customHeight="1">
      <c r="A13" s="260" t="s">
        <v>149</v>
      </c>
      <c r="B13" s="685" t="s">
        <v>191</v>
      </c>
      <c r="C13" s="686"/>
      <c r="D13" s="261" t="s">
        <v>151</v>
      </c>
    </row>
    <row r="14" spans="1:6" ht="22.15" hidden="1" customHeight="1">
      <c r="A14" s="262" t="s">
        <v>145</v>
      </c>
      <c r="B14" s="717" t="s">
        <v>192</v>
      </c>
      <c r="C14" s="681"/>
      <c r="D14" s="263" t="e">
        <f>+#REF!</f>
        <v>#REF!</v>
      </c>
    </row>
    <row r="15" spans="1:6" ht="35.1" hidden="1" customHeight="1">
      <c r="A15" s="264"/>
      <c r="B15" s="701" t="s">
        <v>193</v>
      </c>
      <c r="C15" s="718"/>
      <c r="D15" s="268"/>
      <c r="F15" s="276"/>
    </row>
    <row r="16" spans="1:6" ht="22.15" hidden="1" customHeight="1">
      <c r="A16" s="262" t="s">
        <v>140</v>
      </c>
      <c r="B16" s="717" t="s">
        <v>194</v>
      </c>
      <c r="C16" s="681"/>
      <c r="D16" s="263" t="e">
        <f>+#REF!</f>
        <v>#REF!</v>
      </c>
      <c r="F16" s="276"/>
    </row>
    <row r="17" spans="1:8" ht="35.1" hidden="1" customHeight="1">
      <c r="A17" s="264"/>
      <c r="B17" s="701" t="s">
        <v>195</v>
      </c>
      <c r="C17" s="718"/>
      <c r="D17" s="268"/>
      <c r="G17" s="294"/>
    </row>
    <row r="18" spans="1:8" ht="22.15" customHeight="1">
      <c r="A18" s="262" t="s">
        <v>145</v>
      </c>
      <c r="B18" s="717" t="s">
        <v>192</v>
      </c>
      <c r="C18" s="717"/>
      <c r="D18" s="568"/>
    </row>
    <row r="19" spans="1:8" ht="25.15" customHeight="1">
      <c r="A19" s="270"/>
      <c r="B19" s="690" t="s">
        <v>196</v>
      </c>
      <c r="C19" s="690"/>
      <c r="D19" s="568">
        <f>'Sch-1A (Civil Works) '!M136+'Sch-1B (Plumbing Works)'!M163+'Sch-1C (Electrical Works)'!M253+'Sch-1D (FIRE FIGHTING WORKS)'!M74+'Sch-1E (HVAC)'!M203</f>
        <v>0</v>
      </c>
    </row>
    <row r="20" spans="1:8" ht="22.15" customHeight="1">
      <c r="A20" s="262" t="s">
        <v>140</v>
      </c>
      <c r="B20" s="717" t="s">
        <v>194</v>
      </c>
      <c r="C20" s="717"/>
      <c r="D20" s="569"/>
    </row>
    <row r="21" spans="1:8" ht="25.15" customHeight="1">
      <c r="A21" s="270"/>
      <c r="B21" s="690" t="s">
        <v>197</v>
      </c>
      <c r="C21" s="690"/>
      <c r="D21" s="569">
        <f>'Sch-2 '!D18:E18</f>
        <v>0.7505999999999996</v>
      </c>
    </row>
    <row r="22" spans="1:8" ht="22.15" hidden="1" customHeight="1">
      <c r="A22" s="262">
        <v>5</v>
      </c>
      <c r="B22" s="717" t="s">
        <v>198</v>
      </c>
      <c r="C22" s="717"/>
      <c r="D22" s="568" t="s">
        <v>199</v>
      </c>
      <c r="H22" s="294"/>
    </row>
    <row r="23" spans="1:8" ht="37.5" hidden="1" customHeight="1">
      <c r="A23" s="271"/>
      <c r="B23" s="690" t="s">
        <v>200</v>
      </c>
      <c r="C23" s="690"/>
      <c r="D23" s="568"/>
    </row>
    <row r="24" spans="1:8" ht="28.5" customHeight="1">
      <c r="A24" s="279"/>
      <c r="B24" s="717" t="s">
        <v>201</v>
      </c>
      <c r="C24" s="717"/>
      <c r="D24" s="295">
        <f>D19+D21</f>
        <v>0.7505999999999996</v>
      </c>
      <c r="F24" s="247">
        <f>D24*(1-0.21)</f>
        <v>0.59297399999999967</v>
      </c>
    </row>
    <row r="25" spans="1:8" ht="30" customHeight="1">
      <c r="A25" s="282"/>
      <c r="B25" s="283"/>
      <c r="C25" s="283"/>
      <c r="D25" s="284"/>
    </row>
    <row r="26" spans="1:8" ht="30" customHeight="1">
      <c r="A26" s="285" t="s">
        <v>110</v>
      </c>
      <c r="B26" s="286" t="str">
        <f>IF('Names of Bidder'!D21=0,"",'Names of Bidder'!D21)</f>
        <v/>
      </c>
      <c r="C26" s="287"/>
      <c r="D26" s="288"/>
      <c r="F26" s="289"/>
    </row>
    <row r="27" spans="1:8" ht="30" customHeight="1">
      <c r="A27" s="285" t="s">
        <v>112</v>
      </c>
      <c r="B27" s="286" t="str">
        <f>IF('Names of Bidder'!D22=0,"",'Names of Bidder'!D22)</f>
        <v/>
      </c>
      <c r="C27" s="287" t="s">
        <v>113</v>
      </c>
      <c r="D27" s="290" t="str">
        <f>IF('Names of Bidder'!D18=0,"",'Names of Bidder'!D18)</f>
        <v/>
      </c>
      <c r="F27" s="252"/>
    </row>
    <row r="28" spans="1:8" ht="30" customHeight="1">
      <c r="A28" s="288"/>
      <c r="B28" s="253"/>
      <c r="C28" s="287" t="s">
        <v>114</v>
      </c>
      <c r="D28" s="290" t="str">
        <f>IF('Names of Bidder'!D19=0,"",'Names of Bidder'!D19)</f>
        <v/>
      </c>
      <c r="F28" s="252"/>
    </row>
    <row r="29" spans="1:8" ht="30" customHeight="1">
      <c r="A29" s="288"/>
      <c r="B29" s="253"/>
      <c r="C29" s="287"/>
      <c r="D29" s="288"/>
      <c r="F29" s="289"/>
    </row>
  </sheetData>
  <sheetProtection algorithmName="SHA-512" hashValue="JPKTe6TMLnj7/4HatkD8qe5aIbgl8S2ktK2xItHySTliabrO7rXiAp1EHKCmCsWZePe909VNbQt+LYsIshPu0g==" saltValue="BlHb4Vp/PgUctA5kCt6Hjg==" spinCount="100000" sheet="1" formatColumns="0" formatRows="0" selectLockedCells="1" selectUnlockedCells="1"/>
  <customSheetViews>
    <customSheetView guid="{08A645C4-A23F-4400-B0CE-1685BC312A6F}" topLeftCell="A19">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696D9240-6693-44E8-B9A4-2BFADD101EE2}">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7999999999999993" header="0.38" footer="0.23999999999999996"/>
      <printOptions horizontalCentered="1"/>
      <pageSetup paperSize="9" fitToHeight="0" orientation="portrait"/>
      <headerFooter alignWithMargins="0">
        <oddFooter>&amp;R&amp;"Book Antiqua,Bold"&amp;10Page &amp;P of &amp;N</oddFooter>
      </headerFooter>
    </customSheetView>
    <customSheetView guid="{58D82F59-8CF6-455F-B9F4-081499FDF243}">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8">
    <mergeCell ref="B11:C11"/>
    <mergeCell ref="A3:D3"/>
    <mergeCell ref="A4:D4"/>
    <mergeCell ref="B8:C8"/>
    <mergeCell ref="B9:C9"/>
    <mergeCell ref="B10:C10"/>
    <mergeCell ref="B24:C24"/>
    <mergeCell ref="B13:C13"/>
    <mergeCell ref="B14:C14"/>
    <mergeCell ref="B15:C15"/>
    <mergeCell ref="B16:C16"/>
    <mergeCell ref="B17:C17"/>
    <mergeCell ref="B18:C18"/>
    <mergeCell ref="B19:C19"/>
    <mergeCell ref="B20:C20"/>
    <mergeCell ref="B21:C21"/>
    <mergeCell ref="B22:C22"/>
    <mergeCell ref="B23:C23"/>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zoomScaleSheetLayoutView="100" workbookViewId="0">
      <selection activeCell="F21" sqref="F21"/>
    </sheetView>
  </sheetViews>
  <sheetFormatPr defaultColWidth="10" defaultRowHeight="16.5"/>
  <cols>
    <col min="1" max="1" width="10.625" style="213" customWidth="1"/>
    <col min="2" max="2" width="27.5" style="213" customWidth="1"/>
    <col min="3" max="3" width="21" style="213" customWidth="1"/>
    <col min="4" max="4" width="34.375" style="213" customWidth="1"/>
    <col min="5" max="5" width="10" style="247"/>
    <col min="6" max="6" width="24.375" style="247" customWidth="1"/>
    <col min="7" max="16384" width="10" style="247"/>
  </cols>
  <sheetData>
    <row r="1" spans="1:6" ht="18" customHeight="1">
      <c r="A1" s="248" t="str">
        <f>Cover!B3</f>
        <v>Specification No.: ODP/BB/C&amp;M-3827/OT-09/RFx No. 5002003664/24-25</v>
      </c>
      <c r="B1" s="249"/>
      <c r="C1" s="250"/>
      <c r="D1" s="251" t="s">
        <v>202</v>
      </c>
    </row>
    <row r="2" spans="1:6" ht="18" customHeight="1">
      <c r="A2" s="252"/>
      <c r="B2" s="253"/>
      <c r="C2" s="254"/>
      <c r="D2" s="254"/>
    </row>
    <row r="3" spans="1:6" ht="47.25" customHeight="1">
      <c r="A3" s="694" t="str">
        <f>Cover!$B$2</f>
        <v>Construction of Academic cum Administrative Building for Govt. Industrial Training Institute (ITI) at Dharamgarh Sub-division of Kalahandi district under CSR initiative of POWERGRID</v>
      </c>
      <c r="B3" s="694"/>
      <c r="C3" s="694"/>
      <c r="D3" s="694"/>
      <c r="E3" s="255"/>
      <c r="F3" s="255"/>
    </row>
    <row r="4" spans="1:6" ht="22.15" customHeight="1">
      <c r="A4" s="695" t="s">
        <v>190</v>
      </c>
      <c r="B4" s="695"/>
      <c r="C4" s="695"/>
      <c r="D4" s="695"/>
    </row>
    <row r="5" spans="1:6" ht="18" customHeight="1">
      <c r="A5" s="256"/>
    </row>
    <row r="6" spans="1:6" ht="18" customHeight="1">
      <c r="A6" s="212" t="e">
        <f>#REF!</f>
        <v>#REF!</v>
      </c>
      <c r="D6" s="213" t="s">
        <v>84</v>
      </c>
    </row>
    <row r="7" spans="1:6" ht="18" customHeight="1">
      <c r="A7" s="257" t="e">
        <f>#REF!</f>
        <v>#REF!</v>
      </c>
      <c r="D7" s="156" t="s">
        <v>203</v>
      </c>
      <c r="E7" s="157"/>
      <c r="F7" s="158"/>
    </row>
    <row r="8" spans="1:6">
      <c r="A8" s="216" t="s">
        <v>147</v>
      </c>
      <c r="B8" s="693" t="e">
        <f>IF(#REF!=0,"",#REF!)</f>
        <v>#REF!</v>
      </c>
      <c r="C8" s="693"/>
      <c r="D8" s="156" t="s">
        <v>127</v>
      </c>
      <c r="E8" s="157"/>
      <c r="F8" s="158"/>
    </row>
    <row r="9" spans="1:6">
      <c r="A9" s="216" t="s">
        <v>148</v>
      </c>
      <c r="B9" s="693" t="e">
        <f>IF(#REF!=0,"",#REF!)</f>
        <v>#REF!</v>
      </c>
      <c r="C9" s="693"/>
      <c r="D9" s="156" t="s">
        <v>130</v>
      </c>
      <c r="E9" s="157"/>
      <c r="F9" s="158"/>
    </row>
    <row r="10" spans="1:6">
      <c r="A10" s="217"/>
      <c r="B10" s="693" t="e">
        <f>IF(#REF!=0,"",#REF!)</f>
        <v>#REF!</v>
      </c>
      <c r="C10" s="693"/>
      <c r="D10" s="156" t="s">
        <v>132</v>
      </c>
      <c r="E10" s="157"/>
      <c r="F10" s="158"/>
    </row>
    <row r="11" spans="1:6">
      <c r="A11" s="217"/>
      <c r="B11" s="693" t="e">
        <f>IF(#REF!=0,"",#REF!)</f>
        <v>#REF!</v>
      </c>
      <c r="C11" s="693"/>
      <c r="D11" s="156" t="s">
        <v>133</v>
      </c>
      <c r="E11" s="157"/>
      <c r="F11" s="158"/>
    </row>
    <row r="12" spans="1:6" ht="18" customHeight="1">
      <c r="A12" s="258"/>
      <c r="B12" s="258"/>
      <c r="C12" s="258"/>
      <c r="D12" s="259"/>
    </row>
    <row r="13" spans="1:6" ht="22.15" customHeight="1">
      <c r="A13" s="260" t="s">
        <v>149</v>
      </c>
      <c r="B13" s="685" t="s">
        <v>191</v>
      </c>
      <c r="C13" s="686"/>
      <c r="D13" s="261" t="s">
        <v>151</v>
      </c>
    </row>
    <row r="14" spans="1:6" ht="22.15" customHeight="1">
      <c r="A14" s="262" t="s">
        <v>145</v>
      </c>
      <c r="B14" s="717" t="s">
        <v>192</v>
      </c>
      <c r="C14" s="717"/>
      <c r="D14" s="263"/>
    </row>
    <row r="15" spans="1:6" ht="35.1" customHeight="1">
      <c r="A15" s="264"/>
      <c r="B15" s="701" t="str">
        <f>'Sch-3'!B15:C15</f>
        <v xml:space="preserve">Ex-works price of Plant and Equipment including Type Test Charges </v>
      </c>
      <c r="C15" s="702"/>
      <c r="D15" s="265" t="e">
        <f>#REF!*(1-Discount!O18)+#REF!*(1-Discount!O19)</f>
        <v>#REF!</v>
      </c>
      <c r="F15" s="266"/>
    </row>
    <row r="16" spans="1:6" ht="22.15" customHeight="1">
      <c r="A16" s="262" t="s">
        <v>140</v>
      </c>
      <c r="B16" s="717" t="s">
        <v>194</v>
      </c>
      <c r="C16" s="717"/>
      <c r="D16" s="267"/>
    </row>
    <row r="17" spans="1:6" ht="35.1" customHeight="1">
      <c r="A17" s="264"/>
      <c r="B17" s="701" t="s">
        <v>204</v>
      </c>
      <c r="C17" s="702"/>
      <c r="D17" s="268" t="e">
        <f>'Sch-3'!D17*(1-Discount!O20)</f>
        <v>#REF!</v>
      </c>
      <c r="F17" s="266"/>
    </row>
    <row r="18" spans="1:6" ht="22.15" customHeight="1">
      <c r="A18" s="262" t="s">
        <v>158</v>
      </c>
      <c r="B18" s="717" t="s">
        <v>205</v>
      </c>
      <c r="C18" s="717"/>
      <c r="D18" s="269"/>
    </row>
    <row r="19" spans="1:6" ht="30" customHeight="1">
      <c r="A19" s="270"/>
      <c r="B19" s="719" t="s">
        <v>206</v>
      </c>
      <c r="C19" s="720"/>
      <c r="D19" s="268" t="e">
        <f>'Sch-3'!D19*(1-Discount!O22)</f>
        <v>#REF!</v>
      </c>
    </row>
    <row r="20" spans="1:6" ht="22.15" customHeight="1">
      <c r="A20" s="262" t="s">
        <v>139</v>
      </c>
      <c r="B20" s="717" t="s">
        <v>207</v>
      </c>
      <c r="C20" s="717"/>
      <c r="D20" s="263"/>
    </row>
    <row r="21" spans="1:6" ht="30" customHeight="1">
      <c r="A21" s="271"/>
      <c r="B21" s="721" t="s">
        <v>208</v>
      </c>
      <c r="C21" s="722"/>
      <c r="D21" s="272" t="e">
        <f>'Sch-3'!D21*(1-Discount!O18)</f>
        <v>#REF!</v>
      </c>
    </row>
    <row r="22" spans="1:6" ht="51.75" customHeight="1">
      <c r="A22" s="271"/>
      <c r="B22" s="273"/>
      <c r="C22" s="274"/>
      <c r="D22" s="275" t="e">
        <f>IF('Sch-2 '!#REF!=0,"",'Sch-2 '!#REF!)</f>
        <v>#REF!</v>
      </c>
      <c r="F22" s="276"/>
    </row>
    <row r="23" spans="1:6" ht="30" customHeight="1">
      <c r="A23" s="262">
        <v>5</v>
      </c>
      <c r="B23" s="717" t="s">
        <v>198</v>
      </c>
      <c r="C23" s="717"/>
      <c r="D23" s="277"/>
    </row>
    <row r="24" spans="1:6" ht="30" customHeight="1">
      <c r="A24" s="271"/>
      <c r="B24" s="701" t="s">
        <v>209</v>
      </c>
      <c r="C24" s="702"/>
      <c r="D24" s="278" t="s">
        <v>199</v>
      </c>
    </row>
    <row r="25" spans="1:6" ht="28.5" customHeight="1">
      <c r="A25" s="696"/>
      <c r="B25" s="697" t="s">
        <v>210</v>
      </c>
      <c r="C25" s="697"/>
      <c r="D25" s="280" t="e">
        <f>SUM(D15,D17,D21)</f>
        <v>#REF!</v>
      </c>
    </row>
    <row r="26" spans="1:6" ht="51" customHeight="1">
      <c r="A26" s="696"/>
      <c r="B26" s="697"/>
      <c r="C26" s="697"/>
      <c r="D26" s="281" t="e">
        <f>D22</f>
        <v>#REF!</v>
      </c>
    </row>
    <row r="27" spans="1:6" ht="30" customHeight="1">
      <c r="A27" s="282"/>
      <c r="B27" s="283"/>
      <c r="C27" s="283"/>
      <c r="D27" s="284"/>
    </row>
    <row r="28" spans="1:6" ht="30" customHeight="1">
      <c r="A28" s="285" t="s">
        <v>110</v>
      </c>
      <c r="B28" s="286" t="e">
        <f>IF(#REF!=0,"",#REF!)</f>
        <v>#REF!</v>
      </c>
      <c r="C28" s="287"/>
      <c r="D28" s="288"/>
      <c r="F28" s="289"/>
    </row>
    <row r="29" spans="1:6" ht="30" customHeight="1">
      <c r="A29" s="285" t="s">
        <v>112</v>
      </c>
      <c r="B29" s="286" t="e">
        <f>IF(#REF!=0,"",#REF!)</f>
        <v>#REF!</v>
      </c>
      <c r="C29" s="287" t="s">
        <v>113</v>
      </c>
      <c r="D29" s="290" t="e">
        <f>IF(#REF!=0,"",#REF!)</f>
        <v>#REF!</v>
      </c>
      <c r="F29" s="252"/>
    </row>
    <row r="30" spans="1:6" ht="30" customHeight="1">
      <c r="A30" s="288"/>
      <c r="B30" s="253"/>
      <c r="C30" s="287" t="s">
        <v>114</v>
      </c>
      <c r="D30" s="290" t="e">
        <f>IF(#REF!=0,"",#REF!)</f>
        <v>#REF!</v>
      </c>
      <c r="F30" s="252"/>
    </row>
    <row r="31" spans="1:6" ht="30" customHeight="1">
      <c r="A31" s="288"/>
      <c r="B31" s="253"/>
      <c r="C31" s="287"/>
      <c r="D31" s="288"/>
      <c r="F31" s="289"/>
    </row>
    <row r="32" spans="1:6" ht="30" customHeight="1">
      <c r="A32" s="291"/>
      <c r="B32" s="291"/>
      <c r="C32" s="292"/>
      <c r="E32" s="293"/>
    </row>
  </sheetData>
  <sheetProtection formatColumns="0" formatRows="0" selectLockedCells="1" selectUnlockedCells="1"/>
  <customSheetViews>
    <customSheetView guid="{08A645C4-A23F-4400-B0CE-1685BC312A6F}" topLeftCell="A16">
      <selection activeCell="D25" sqref="D2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E95B21C1-D936-4435-AF6F-90CF0B6A750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696D9240-6693-44E8-B9A4-2BFADD101EE2}">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9">
    <mergeCell ref="B11:C11"/>
    <mergeCell ref="A3:D3"/>
    <mergeCell ref="A4:D4"/>
    <mergeCell ref="B8:C8"/>
    <mergeCell ref="B9:C9"/>
    <mergeCell ref="B10:C10"/>
    <mergeCell ref="A25:A26"/>
    <mergeCell ref="B25:C26"/>
    <mergeCell ref="B13:C13"/>
    <mergeCell ref="B14:C14"/>
    <mergeCell ref="B15:C15"/>
    <mergeCell ref="B16:C16"/>
    <mergeCell ref="B17:C17"/>
    <mergeCell ref="B18:C18"/>
    <mergeCell ref="B19:C19"/>
    <mergeCell ref="B20:C20"/>
    <mergeCell ref="B21:C21"/>
    <mergeCell ref="B23:C23"/>
    <mergeCell ref="B24:C24"/>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SheetLayoutView="100" workbookViewId="0">
      <selection activeCell="G25" sqref="G25"/>
    </sheetView>
  </sheetViews>
  <sheetFormatPr defaultColWidth="9" defaultRowHeight="16.5"/>
  <cols>
    <col min="1" max="1" width="11.375" style="207" customWidth="1"/>
    <col min="2" max="2" width="34.375" style="208" customWidth="1"/>
    <col min="3" max="3" width="8.625" style="208" customWidth="1"/>
    <col min="4" max="4" width="7.625" style="208" customWidth="1"/>
    <col min="5" max="5" width="13.625" style="208" customWidth="1"/>
    <col min="6" max="6" width="21.375" style="208" customWidth="1"/>
    <col min="7" max="7" width="17.625" style="105" customWidth="1"/>
    <col min="8" max="12" width="9" style="107"/>
    <col min="13" max="13" width="9" style="209"/>
    <col min="14" max="14" width="13.875" style="209" customWidth="1"/>
    <col min="15" max="15" width="13.625" style="209" customWidth="1"/>
    <col min="16" max="16" width="21.375" style="107" customWidth="1"/>
    <col min="17" max="16384" width="9" style="107"/>
  </cols>
  <sheetData>
    <row r="1" spans="1:16" ht="18" customHeight="1">
      <c r="A1" s="150" t="str">
        <f>Cover!B3</f>
        <v>Specification No.: ODP/BB/C&amp;M-3827/OT-09/RFx No. 5002003664/24-25</v>
      </c>
      <c r="B1" s="151"/>
      <c r="C1" s="151"/>
      <c r="D1" s="152"/>
      <c r="E1" s="152"/>
      <c r="F1" s="153" t="s">
        <v>211</v>
      </c>
    </row>
    <row r="2" spans="1:16" ht="18" customHeight="1">
      <c r="A2" s="154"/>
      <c r="B2" s="108"/>
      <c r="C2" s="108"/>
      <c r="D2" s="128"/>
      <c r="E2" s="128"/>
      <c r="F2" s="105"/>
    </row>
    <row r="3" spans="1:16" ht="55.5" customHeight="1">
      <c r="A3" s="732" t="str">
        <f>Cover!$B$2</f>
        <v>Construction of Academic cum Administrative Building for Govt. Industrial Training Institute (ITI) at Dharamgarh Sub-division of Kalahandi district under CSR initiative of POWERGRID</v>
      </c>
      <c r="B3" s="732"/>
      <c r="C3" s="732"/>
      <c r="D3" s="732"/>
      <c r="E3" s="732"/>
      <c r="F3" s="732"/>
      <c r="M3" s="240" t="s">
        <v>120</v>
      </c>
      <c r="O3" s="241" t="e">
        <f>Discount!G15/('Sch-3'!D15+'Sch-3'!D17+'Sch-3'!D19)</f>
        <v>#DIV/0!</v>
      </c>
    </row>
    <row r="4" spans="1:16" ht="22.15" customHeight="1">
      <c r="A4" s="652" t="s">
        <v>212</v>
      </c>
      <c r="B4" s="652"/>
      <c r="C4" s="652"/>
      <c r="D4" s="652"/>
      <c r="E4" s="652"/>
      <c r="F4" s="652"/>
      <c r="M4" s="240" t="s">
        <v>122</v>
      </c>
      <c r="O4" s="241">
        <f>Discount!G16</f>
        <v>0</v>
      </c>
    </row>
    <row r="5" spans="1:16" ht="18" customHeight="1">
      <c r="A5" s="210"/>
      <c r="B5" s="211"/>
      <c r="C5" s="211"/>
      <c r="D5" s="211"/>
      <c r="E5" s="211"/>
      <c r="F5" s="211"/>
      <c r="M5" s="240" t="s">
        <v>213</v>
      </c>
      <c r="O5" s="241" t="e">
        <f>Discount!G22/D21</f>
        <v>#DIV/0!</v>
      </c>
    </row>
    <row r="6" spans="1:16" ht="18" customHeight="1">
      <c r="A6" s="212" t="e">
        <f>#REF!</f>
        <v>#REF!</v>
      </c>
      <c r="B6" s="213"/>
      <c r="C6" s="213"/>
      <c r="D6" s="213"/>
      <c r="E6" s="155" t="s">
        <v>84</v>
      </c>
      <c r="M6" s="240" t="s">
        <v>214</v>
      </c>
      <c r="O6" s="241">
        <f>Discount!G28</f>
        <v>0</v>
      </c>
    </row>
    <row r="7" spans="1:16" ht="18" customHeight="1">
      <c r="A7" s="214" t="e">
        <f>#REF!</f>
        <v>#REF!</v>
      </c>
      <c r="B7" s="213"/>
      <c r="C7" s="213"/>
      <c r="D7" s="213"/>
      <c r="E7" s="215" t="s">
        <v>85</v>
      </c>
      <c r="M7" s="240" t="s">
        <v>125</v>
      </c>
      <c r="O7" s="241" t="e">
        <f>Discount!G29/('Sch-3'!D15+'Sch-3'!D17+'Sch-3'!D19)</f>
        <v>#DIV/0!</v>
      </c>
    </row>
    <row r="8" spans="1:16" ht="18" customHeight="1">
      <c r="A8" s="216" t="s">
        <v>147</v>
      </c>
      <c r="B8" s="716" t="e">
        <f>IF(#REF!=0,"",#REF!)</f>
        <v>#REF!</v>
      </c>
      <c r="C8" s="716"/>
      <c r="D8" s="716"/>
      <c r="E8" s="215" t="s">
        <v>87</v>
      </c>
      <c r="M8" s="240" t="s">
        <v>128</v>
      </c>
      <c r="O8" s="241">
        <f>Discount!G31</f>
        <v>0</v>
      </c>
    </row>
    <row r="9" spans="1:16" ht="18" customHeight="1">
      <c r="A9" s="216" t="s">
        <v>148</v>
      </c>
      <c r="B9" s="716" t="e">
        <f>IF(#REF!=0,"",#REF!)</f>
        <v>#REF!</v>
      </c>
      <c r="C9" s="716"/>
      <c r="D9" s="716"/>
      <c r="E9" s="215" t="s">
        <v>89</v>
      </c>
      <c r="M9" s="240" t="s">
        <v>131</v>
      </c>
      <c r="O9" s="241" t="e">
        <f>SUM(O3:O8)</f>
        <v>#DIV/0!</v>
      </c>
    </row>
    <row r="10" spans="1:16" ht="18" customHeight="1">
      <c r="A10" s="217"/>
      <c r="B10" s="716" t="e">
        <f>IF(#REF!=0,"",#REF!)</f>
        <v>#REF!</v>
      </c>
      <c r="C10" s="716"/>
      <c r="D10" s="716"/>
      <c r="E10" s="215" t="s">
        <v>90</v>
      </c>
    </row>
    <row r="11" spans="1:16" ht="18" customHeight="1">
      <c r="A11" s="217"/>
      <c r="B11" s="716" t="e">
        <f>IF(#REF!=0,"",#REF!)</f>
        <v>#REF!</v>
      </c>
      <c r="C11" s="716"/>
      <c r="D11" s="716"/>
      <c r="E11" s="215" t="s">
        <v>91</v>
      </c>
    </row>
    <row r="12" spans="1:16" ht="18" customHeight="1">
      <c r="B12" s="218"/>
      <c r="C12" s="218"/>
      <c r="D12" s="218"/>
      <c r="E12" s="219"/>
      <c r="F12" s="207"/>
    </row>
    <row r="14" spans="1:16" ht="33.75" customHeight="1">
      <c r="A14" s="220" t="s">
        <v>215</v>
      </c>
      <c r="B14" s="130" t="s">
        <v>216</v>
      </c>
      <c r="C14" s="221" t="s">
        <v>97</v>
      </c>
      <c r="D14" s="221" t="s">
        <v>217</v>
      </c>
      <c r="E14" s="221" t="s">
        <v>218</v>
      </c>
      <c r="F14" s="221" t="s">
        <v>219</v>
      </c>
      <c r="N14" s="725" t="s">
        <v>220</v>
      </c>
      <c r="O14" s="725"/>
      <c r="P14" s="242"/>
    </row>
    <row r="15" spans="1:16" s="206" customFormat="1">
      <c r="A15" s="222">
        <v>1</v>
      </c>
      <c r="B15" s="222">
        <v>2</v>
      </c>
      <c r="C15" s="222">
        <v>3</v>
      </c>
      <c r="D15" s="222">
        <v>4</v>
      </c>
      <c r="E15" s="223">
        <v>5</v>
      </c>
      <c r="F15" s="223" t="s">
        <v>137</v>
      </c>
      <c r="M15" s="243"/>
      <c r="N15" s="726">
        <v>3</v>
      </c>
      <c r="O15" s="726"/>
      <c r="P15" s="211"/>
    </row>
    <row r="16" spans="1:16">
      <c r="A16" s="224" t="e">
        <f>#REF!</f>
        <v>#REF!</v>
      </c>
      <c r="B16" s="225" t="e">
        <f>#REF!</f>
        <v>#REF!</v>
      </c>
      <c r="C16" s="224" t="e">
        <f>#REF!</f>
        <v>#REF!</v>
      </c>
      <c r="D16" s="224" t="e">
        <f>#REF!</f>
        <v>#REF!</v>
      </c>
      <c r="E16" s="226"/>
      <c r="F16" s="227"/>
      <c r="G16" s="228"/>
      <c r="N16" s="727"/>
      <c r="O16" s="727"/>
      <c r="P16" s="208"/>
    </row>
    <row r="17" spans="1:16" ht="35.1" customHeight="1">
      <c r="A17" s="224" t="e">
        <f>#REF!</f>
        <v>#REF!</v>
      </c>
      <c r="B17" s="225" t="e">
        <f>#REF!</f>
        <v>#REF!</v>
      </c>
      <c r="C17" s="224" t="e">
        <f>#REF!</f>
        <v>#REF!</v>
      </c>
      <c r="D17" s="224" t="e">
        <f>#REF!</f>
        <v>#REF!</v>
      </c>
      <c r="E17" s="229" t="e">
        <f>#REF!</f>
        <v>#REF!</v>
      </c>
      <c r="F17" s="230" t="e">
        <f>IF(E17=0,"Included",IF(ISERROR(D17*E17),E17,D17*E17))</f>
        <v>#REF!</v>
      </c>
      <c r="N17" s="728" t="e">
        <f>D17-(D17*$O$9)</f>
        <v>#REF!</v>
      </c>
      <c r="O17" s="728"/>
      <c r="P17" s="208"/>
    </row>
    <row r="18" spans="1:16" ht="35.1" customHeight="1">
      <c r="A18" s="224" t="e">
        <f>#REF!</f>
        <v>#REF!</v>
      </c>
      <c r="B18" s="225" t="e">
        <f>#REF!</f>
        <v>#REF!</v>
      </c>
      <c r="C18" s="224" t="e">
        <f>#REF!</f>
        <v>#REF!</v>
      </c>
      <c r="D18" s="224" t="e">
        <f>#REF!</f>
        <v>#REF!</v>
      </c>
      <c r="E18" s="229" t="e">
        <f>#REF!</f>
        <v>#REF!</v>
      </c>
      <c r="F18" s="230" t="e">
        <f>IF(E18=0,"Included",IF(ISERROR(D18*E18),E18,D18*E18))</f>
        <v>#REF!</v>
      </c>
      <c r="N18" s="729"/>
      <c r="O18" s="729"/>
      <c r="P18" s="208"/>
    </row>
    <row r="19" spans="1:16" ht="35.1" customHeight="1">
      <c r="A19" s="224" t="e">
        <f>#REF!</f>
        <v>#REF!</v>
      </c>
      <c r="B19" s="225" t="e">
        <f>#REF!</f>
        <v>#REF!</v>
      </c>
      <c r="C19" s="224" t="e">
        <f>#REF!</f>
        <v>#REF!</v>
      </c>
      <c r="D19" s="224" t="e">
        <f>#REF!</f>
        <v>#REF!</v>
      </c>
      <c r="E19" s="229" t="e">
        <f>#REF!</f>
        <v>#REF!</v>
      </c>
      <c r="F19" s="230" t="e">
        <f>IF(E19=0,"Included",IF(ISERROR(D19*E19),E19,D19*E19))</f>
        <v>#REF!</v>
      </c>
      <c r="N19" s="244"/>
      <c r="O19" s="244"/>
      <c r="P19" s="208"/>
    </row>
    <row r="20" spans="1:16" ht="35.1" customHeight="1">
      <c r="A20" s="224" t="e">
        <f>#REF!</f>
        <v>#REF!</v>
      </c>
      <c r="B20" s="225" t="e">
        <f>#REF!</f>
        <v>#REF!</v>
      </c>
      <c r="C20" s="224" t="e">
        <f>#REF!</f>
        <v>#REF!</v>
      </c>
      <c r="D20" s="224" t="e">
        <f>#REF!</f>
        <v>#REF!</v>
      </c>
      <c r="E20" s="229" t="e">
        <f>#REF!</f>
        <v>#REF!</v>
      </c>
      <c r="F20" s="230" t="e">
        <f>IF(E20=0,"Included",IF(ISERROR(D20*E20),E20,D20*E20))</f>
        <v>#REF!</v>
      </c>
      <c r="N20" s="244"/>
      <c r="O20" s="244"/>
      <c r="P20" s="208"/>
    </row>
    <row r="21" spans="1:16" ht="19.5" customHeight="1">
      <c r="A21" s="231"/>
      <c r="B21" s="730" t="s">
        <v>221</v>
      </c>
      <c r="C21" s="731"/>
      <c r="D21" s="731"/>
      <c r="E21" s="232"/>
      <c r="F21" s="233" t="e">
        <f>SUM(F17:F20)</f>
        <v>#REF!</v>
      </c>
      <c r="N21" s="728" t="e">
        <f>ROUND((#REF!+#REF!+#REF!),0)</f>
        <v>#REF!</v>
      </c>
      <c r="O21" s="728"/>
      <c r="P21" s="212"/>
    </row>
    <row r="22" spans="1:16">
      <c r="A22" s="234"/>
      <c r="B22" s="235"/>
      <c r="C22" s="235"/>
      <c r="D22" s="211"/>
      <c r="E22" s="211"/>
      <c r="F22" s="211"/>
      <c r="N22" s="245" t="s">
        <v>222</v>
      </c>
      <c r="O22" s="246" t="e">
        <f>D21-N21</f>
        <v>#REF!</v>
      </c>
    </row>
    <row r="23" spans="1:16" ht="33.75" customHeight="1">
      <c r="A23" s="723" t="s">
        <v>223</v>
      </c>
      <c r="B23" s="723"/>
      <c r="C23" s="723"/>
      <c r="D23" s="723"/>
      <c r="E23" s="724"/>
      <c r="F23" s="724"/>
      <c r="N23" s="245"/>
      <c r="O23" s="246"/>
    </row>
    <row r="24" spans="1:16">
      <c r="A24" s="234"/>
      <c r="B24" s="235"/>
      <c r="C24" s="235"/>
      <c r="D24" s="211"/>
      <c r="E24" s="211"/>
      <c r="F24" s="211"/>
      <c r="N24" s="245"/>
      <c r="O24" s="246"/>
    </row>
    <row r="25" spans="1:16" ht="33" customHeight="1">
      <c r="A25" s="236" t="s">
        <v>110</v>
      </c>
      <c r="B25" s="118" t="e">
        <f>#REF!</f>
        <v>#REF!</v>
      </c>
      <c r="C25" s="118"/>
      <c r="D25" s="237"/>
      <c r="E25" s="238" t="s">
        <v>111</v>
      </c>
      <c r="F25" s="110"/>
    </row>
    <row r="26" spans="1:16" ht="33" customHeight="1">
      <c r="A26" s="236" t="s">
        <v>112</v>
      </c>
      <c r="B26" s="239" t="e">
        <f>#REF!</f>
        <v>#REF!</v>
      </c>
      <c r="C26" s="239"/>
      <c r="D26" s="105"/>
      <c r="E26" s="238" t="s">
        <v>113</v>
      </c>
      <c r="F26" s="239" t="e">
        <f>#REF!</f>
        <v>#REF!</v>
      </c>
    </row>
    <row r="27" spans="1:16" ht="33" customHeight="1">
      <c r="A27" s="128"/>
      <c r="B27" s="108"/>
      <c r="C27" s="108"/>
      <c r="D27" s="105"/>
      <c r="E27" s="238" t="s">
        <v>114</v>
      </c>
      <c r="F27" s="239" t="e">
        <f>#REF!</f>
        <v>#REF!</v>
      </c>
    </row>
    <row r="28" spans="1:16" ht="33" customHeight="1">
      <c r="A28" s="128"/>
      <c r="B28" s="108"/>
      <c r="C28" s="108"/>
      <c r="D28" s="105"/>
      <c r="E28" s="238" t="s">
        <v>115</v>
      </c>
      <c r="F28" s="110"/>
    </row>
  </sheetData>
  <sheetProtection password="E848" sheet="1" objects="1" scenarios="1" formatColumns="0" formatRows="0" selectLockedCells="1" selectUnlockedCells="1"/>
  <customSheetViews>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s>
  <mergeCells count="15">
    <mergeCell ref="B11:D11"/>
    <mergeCell ref="A3:F3"/>
    <mergeCell ref="A4:F4"/>
    <mergeCell ref="B8:D8"/>
    <mergeCell ref="B9:D9"/>
    <mergeCell ref="B10:D10"/>
    <mergeCell ref="A23:D23"/>
    <mergeCell ref="E23:F23"/>
    <mergeCell ref="N14:O14"/>
    <mergeCell ref="N15:O15"/>
    <mergeCell ref="N16:O16"/>
    <mergeCell ref="N17:O17"/>
    <mergeCell ref="N18:O18"/>
    <mergeCell ref="B21:D21"/>
    <mergeCell ref="N21:O21"/>
  </mergeCells>
  <printOptions horizontalCentered="1"/>
  <pageMargins left="0.78740157480314998" right="0.38" top="0.61" bottom="0.57999999999999996" header="0.34" footer="0.36"/>
  <pageSetup paperSize="9" orientation="portrait" horizontalDpi="300" verticalDpi="300"/>
  <headerFooter alignWithMargins="0">
    <oddFooter>&amp;R&amp;"Book Antiqua,Bold"&amp;10Schedule-7/ Page &amp;P of &amp;N</oddFooter>
  </headerFooter>
  <colBreaks count="1" manualBreakCount="1">
    <brk id="6" max="104857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1"/>
  <sheetViews>
    <sheetView showZeros="0" topLeftCell="A16" zoomScale="95" zoomScaleSheetLayoutView="100" workbookViewId="0">
      <selection activeCell="G20" sqref="G20"/>
    </sheetView>
  </sheetViews>
  <sheetFormatPr defaultColWidth="9" defaultRowHeight="16.5"/>
  <cols>
    <col min="1" max="2" width="6.625" style="143" customWidth="1"/>
    <col min="3" max="3" width="21.625" style="143" customWidth="1"/>
    <col min="4" max="4" width="13.375" style="143" customWidth="1"/>
    <col min="5" max="5" width="23.625" style="143" customWidth="1"/>
    <col min="6" max="6" width="11.875" style="143" customWidth="1"/>
    <col min="7" max="7" width="14.375" style="143" customWidth="1"/>
    <col min="8" max="8" width="14.25" style="144" hidden="1" customWidth="1"/>
    <col min="9" max="9" width="14.25" style="145" hidden="1" customWidth="1"/>
    <col min="10" max="10" width="20" style="146" hidden="1" customWidth="1"/>
    <col min="11" max="13" width="14.25" style="146" hidden="1" customWidth="1"/>
    <col min="14" max="14" width="38.125" style="146" hidden="1" customWidth="1"/>
    <col min="15" max="15" width="21.25" style="146" hidden="1" customWidth="1"/>
    <col min="16" max="16" width="14.25" style="146" hidden="1" customWidth="1"/>
    <col min="17" max="17" width="14.25" style="147" customWidth="1"/>
    <col min="18" max="23" width="9" style="147"/>
    <col min="24" max="16384" width="9" style="148"/>
  </cols>
  <sheetData>
    <row r="1" spans="1:23" s="141" customFormat="1" ht="40.15" customHeight="1">
      <c r="A1" s="751" t="s">
        <v>224</v>
      </c>
      <c r="B1" s="751"/>
      <c r="C1" s="751"/>
      <c r="D1" s="751"/>
      <c r="E1" s="751"/>
      <c r="F1" s="751"/>
      <c r="G1" s="751"/>
      <c r="H1" s="149"/>
      <c r="I1" s="191"/>
      <c r="J1" s="192"/>
      <c r="K1" s="192"/>
      <c r="L1" s="192"/>
      <c r="M1" s="192"/>
      <c r="N1" s="192"/>
      <c r="O1" s="192"/>
      <c r="P1" s="192"/>
      <c r="Q1" s="204"/>
      <c r="R1" s="204"/>
      <c r="S1" s="204"/>
      <c r="T1" s="204"/>
      <c r="U1" s="204"/>
      <c r="V1" s="204"/>
      <c r="W1" s="204"/>
    </row>
    <row r="2" spans="1:23" ht="18" customHeight="1">
      <c r="A2" s="150" t="str">
        <f>Cover!B3</f>
        <v>Specification No.: ODP/BB/C&amp;M-3827/OT-09/RFx No. 5002003664/24-25</v>
      </c>
      <c r="B2" s="150"/>
      <c r="C2" s="151"/>
      <c r="D2" s="152"/>
      <c r="E2" s="152"/>
      <c r="F2" s="152"/>
      <c r="G2" s="153" t="s">
        <v>225</v>
      </c>
    </row>
    <row r="3" spans="1:23" ht="18" customHeight="1">
      <c r="A3" s="154"/>
      <c r="B3" s="154"/>
      <c r="C3" s="108"/>
      <c r="D3" s="128"/>
      <c r="E3" s="128"/>
      <c r="F3" s="128"/>
      <c r="G3" s="105"/>
    </row>
    <row r="4" spans="1:23" ht="19.149999999999999" customHeight="1">
      <c r="A4" s="752" t="s">
        <v>226</v>
      </c>
      <c r="B4" s="752"/>
      <c r="C4" s="752"/>
      <c r="D4" s="752"/>
      <c r="E4" s="752"/>
      <c r="F4" s="752"/>
      <c r="G4" s="752"/>
    </row>
    <row r="5" spans="1:23" ht="21" customHeight="1">
      <c r="A5" s="105" t="s">
        <v>84</v>
      </c>
      <c r="B5" s="155"/>
      <c r="C5" s="133"/>
      <c r="D5" s="133"/>
      <c r="E5" s="133"/>
      <c r="F5" s="133"/>
      <c r="G5" s="133"/>
    </row>
    <row r="6" spans="1:23" ht="21" customHeight="1">
      <c r="A6" s="156" t="s">
        <v>203</v>
      </c>
      <c r="B6" s="157"/>
      <c r="C6" s="158"/>
      <c r="D6" s="133"/>
      <c r="E6" s="133"/>
      <c r="F6" s="133"/>
      <c r="G6" s="133"/>
    </row>
    <row r="7" spans="1:23" ht="21" customHeight="1">
      <c r="A7" s="156" t="s">
        <v>127</v>
      </c>
      <c r="B7" s="157"/>
      <c r="C7" s="158"/>
      <c r="D7" s="133"/>
      <c r="E7" s="133"/>
      <c r="F7" s="133"/>
      <c r="G7" s="133"/>
    </row>
    <row r="8" spans="1:23" ht="21" customHeight="1">
      <c r="A8" s="156" t="s">
        <v>130</v>
      </c>
      <c r="B8" s="157"/>
      <c r="C8" s="158"/>
      <c r="D8" s="133"/>
      <c r="E8" s="133"/>
      <c r="F8" s="133"/>
      <c r="G8" s="133"/>
    </row>
    <row r="9" spans="1:23" ht="21" customHeight="1">
      <c r="A9" s="156" t="s">
        <v>132</v>
      </c>
      <c r="B9" s="157"/>
      <c r="C9" s="158"/>
      <c r="D9" s="133"/>
      <c r="E9" s="133"/>
      <c r="F9" s="133"/>
      <c r="G9" s="133"/>
    </row>
    <row r="10" spans="1:23" ht="21" customHeight="1">
      <c r="A10" s="156" t="s">
        <v>133</v>
      </c>
      <c r="B10" s="157"/>
      <c r="C10" s="158"/>
      <c r="D10" s="133"/>
      <c r="E10" s="133"/>
      <c r="F10" s="133"/>
      <c r="G10" s="133"/>
    </row>
    <row r="11" spans="1:23" ht="21" customHeight="1">
      <c r="A11" s="133"/>
      <c r="B11" s="133"/>
      <c r="C11" s="133"/>
      <c r="D11" s="133"/>
      <c r="E11" s="133"/>
      <c r="F11" s="133"/>
      <c r="G11" s="133"/>
    </row>
    <row r="12" spans="1:23" ht="52.5" customHeight="1">
      <c r="A12" s="159" t="s">
        <v>227</v>
      </c>
      <c r="B12" s="159"/>
      <c r="C12" s="753" t="str">
        <f>Cover!$B$2</f>
        <v>Construction of Academic cum Administrative Building for Govt. Industrial Training Institute (ITI) at Dharamgarh Sub-division of Kalahandi district under CSR initiative of POWERGRID</v>
      </c>
      <c r="D12" s="753"/>
      <c r="E12" s="753"/>
      <c r="F12" s="753"/>
      <c r="G12" s="753"/>
    </row>
    <row r="13" spans="1:23" ht="21" customHeight="1">
      <c r="A13" s="160" t="s">
        <v>228</v>
      </c>
      <c r="B13" s="160"/>
      <c r="C13" s="161"/>
      <c r="D13" s="160"/>
      <c r="E13" s="160"/>
      <c r="F13" s="160"/>
      <c r="G13" s="160"/>
    </row>
    <row r="14" spans="1:23" ht="55.5" customHeight="1">
      <c r="A14" s="754" t="s">
        <v>229</v>
      </c>
      <c r="B14" s="754"/>
      <c r="C14" s="754"/>
      <c r="D14" s="754"/>
      <c r="E14" s="754"/>
      <c r="F14" s="754"/>
      <c r="G14" s="754"/>
      <c r="J14" s="755" t="s">
        <v>230</v>
      </c>
      <c r="K14" s="755"/>
      <c r="L14" s="755"/>
      <c r="M14" s="755"/>
      <c r="N14" s="193" t="s">
        <v>231</v>
      </c>
    </row>
    <row r="15" spans="1:23" ht="70.150000000000006" customHeight="1">
      <c r="B15" s="162">
        <v>1</v>
      </c>
      <c r="C15" s="733" t="s">
        <v>232</v>
      </c>
      <c r="D15" s="734"/>
      <c r="E15" s="734"/>
      <c r="F15" s="735"/>
      <c r="G15" s="163"/>
      <c r="I15" s="194" t="e">
        <f>#REF!+#REF!+#REF!</f>
        <v>#REF!</v>
      </c>
      <c r="J15" s="195" t="e">
        <f>IF(I15=0,0,G15/I15)</f>
        <v>#REF!</v>
      </c>
    </row>
    <row r="16" spans="1:23" ht="70.150000000000006" customHeight="1">
      <c r="B16" s="162">
        <v>2</v>
      </c>
      <c r="C16" s="733" t="s">
        <v>233</v>
      </c>
      <c r="D16" s="734"/>
      <c r="E16" s="734"/>
      <c r="F16" s="735"/>
      <c r="G16" s="164"/>
      <c r="I16" s="196" t="e">
        <f>#REF!+#REF!+#REF!</f>
        <v>#REF!</v>
      </c>
      <c r="J16" s="197">
        <f>G16</f>
        <v>0</v>
      </c>
    </row>
    <row r="17" spans="1:23" s="142" customFormat="1" ht="55.15" customHeight="1">
      <c r="B17" s="165">
        <v>3</v>
      </c>
      <c r="C17" s="738" t="s">
        <v>234</v>
      </c>
      <c r="D17" s="739"/>
      <c r="E17" s="739"/>
      <c r="F17" s="740"/>
      <c r="G17" s="166"/>
      <c r="H17" s="144"/>
      <c r="I17" s="144"/>
      <c r="J17" s="198"/>
      <c r="K17" s="198"/>
      <c r="L17" s="198"/>
      <c r="M17" s="198"/>
      <c r="N17" s="198"/>
      <c r="O17" s="198"/>
      <c r="P17" s="198"/>
      <c r="Q17" s="205"/>
      <c r="R17" s="205"/>
      <c r="S17" s="205"/>
      <c r="T17" s="205"/>
      <c r="U17" s="205"/>
      <c r="V17" s="205"/>
      <c r="W17" s="205"/>
    </row>
    <row r="18" spans="1:23" s="142" customFormat="1" ht="21" customHeight="1">
      <c r="B18" s="167"/>
      <c r="C18" s="168" t="s">
        <v>235</v>
      </c>
      <c r="D18" s="169"/>
      <c r="E18" s="170"/>
      <c r="F18" s="171" t="s">
        <v>236</v>
      </c>
      <c r="G18" s="172"/>
      <c r="H18" s="144"/>
      <c r="I18" s="199" t="e">
        <f>#REF!</f>
        <v>#REF!</v>
      </c>
      <c r="J18" s="200" t="e">
        <f>IF(I18=0,0,G18/I18)</f>
        <v>#REF!</v>
      </c>
      <c r="K18" s="198"/>
      <c r="L18" s="198"/>
      <c r="M18" s="198"/>
      <c r="N18" s="201" t="s">
        <v>237</v>
      </c>
      <c r="O18" s="200" t="e">
        <f>J15+J16+J18+J24</f>
        <v>#REF!</v>
      </c>
      <c r="P18" s="198"/>
      <c r="Q18" s="205"/>
      <c r="R18" s="205"/>
      <c r="S18" s="205"/>
      <c r="T18" s="205"/>
      <c r="U18" s="205"/>
      <c r="V18" s="205"/>
      <c r="W18" s="205"/>
    </row>
    <row r="19" spans="1:23" s="142" customFormat="1" ht="21" customHeight="1">
      <c r="B19" s="167"/>
      <c r="C19" s="168" t="s">
        <v>238</v>
      </c>
      <c r="D19" s="169"/>
      <c r="E19" s="170"/>
      <c r="F19" s="171" t="s">
        <v>236</v>
      </c>
      <c r="G19" s="172"/>
      <c r="H19" s="144"/>
      <c r="I19" s="199" t="e">
        <f>#REF!</f>
        <v>#REF!</v>
      </c>
      <c r="J19" s="200" t="e">
        <f>IF(I19=0,0,G19/I19)</f>
        <v>#REF!</v>
      </c>
      <c r="K19" s="198"/>
      <c r="L19" s="198"/>
      <c r="M19" s="198"/>
      <c r="N19" s="201" t="s">
        <v>239</v>
      </c>
      <c r="O19" s="200" t="e">
        <f>J15+J16+J19+J25</f>
        <v>#REF!</v>
      </c>
      <c r="P19" s="198"/>
      <c r="Q19" s="205"/>
      <c r="R19" s="205"/>
      <c r="S19" s="205"/>
      <c r="T19" s="205"/>
      <c r="U19" s="205"/>
      <c r="V19" s="205"/>
      <c r="W19" s="205"/>
    </row>
    <row r="20" spans="1:23" s="142" customFormat="1" ht="21" customHeight="1">
      <c r="B20" s="167"/>
      <c r="C20" s="168" t="s">
        <v>240</v>
      </c>
      <c r="D20" s="169"/>
      <c r="E20" s="170"/>
      <c r="F20" s="171" t="s">
        <v>236</v>
      </c>
      <c r="G20" s="172"/>
      <c r="H20" s="144"/>
      <c r="I20" s="199" t="e">
        <f>#REF!</f>
        <v>#REF!</v>
      </c>
      <c r="J20" s="200" t="e">
        <f>IF(I20=0,0,G20/I20)</f>
        <v>#REF!</v>
      </c>
      <c r="K20" s="198"/>
      <c r="L20" s="198"/>
      <c r="M20" s="198"/>
      <c r="N20" s="201" t="s">
        <v>240</v>
      </c>
      <c r="O20" s="200" t="e">
        <f>J15+J16+J20+J26</f>
        <v>#REF!</v>
      </c>
      <c r="P20" s="198"/>
      <c r="Q20" s="205"/>
      <c r="R20" s="205"/>
      <c r="S20" s="205"/>
      <c r="T20" s="205"/>
      <c r="U20" s="205"/>
      <c r="V20" s="205"/>
      <c r="W20" s="205"/>
    </row>
    <row r="21" spans="1:23" s="142" customFormat="1" ht="21" customHeight="1">
      <c r="B21" s="167"/>
      <c r="C21" s="168" t="s">
        <v>241</v>
      </c>
      <c r="D21" s="169"/>
      <c r="E21" s="170"/>
      <c r="F21" s="173" t="s">
        <v>236</v>
      </c>
      <c r="G21" s="172"/>
      <c r="H21" s="144"/>
      <c r="I21" s="144"/>
      <c r="J21" s="200">
        <f>IF(I21=0,0,G21/I21)</f>
        <v>0</v>
      </c>
      <c r="K21" s="198"/>
      <c r="L21" s="198"/>
      <c r="M21" s="198"/>
      <c r="N21" s="201" t="s">
        <v>241</v>
      </c>
      <c r="O21" s="200"/>
      <c r="P21" s="198"/>
      <c r="Q21" s="205"/>
      <c r="R21" s="205"/>
      <c r="S21" s="205"/>
      <c r="T21" s="205"/>
      <c r="U21" s="205"/>
      <c r="V21" s="205"/>
      <c r="W21" s="205"/>
    </row>
    <row r="22" spans="1:23" s="142" customFormat="1" ht="21" hidden="1" customHeight="1">
      <c r="B22" s="174"/>
      <c r="C22" s="175" t="s">
        <v>242</v>
      </c>
      <c r="D22" s="176"/>
      <c r="E22" s="170"/>
      <c r="F22" s="173" t="s">
        <v>236</v>
      </c>
      <c r="G22" s="177"/>
      <c r="H22" s="144"/>
      <c r="I22" s="199" t="e">
        <f>#REF!</f>
        <v>#REF!</v>
      </c>
      <c r="J22" s="200" t="e">
        <f>IF(I22=0,0,G22/I22)</f>
        <v>#REF!</v>
      </c>
      <c r="K22" s="198"/>
      <c r="L22" s="198"/>
      <c r="M22" s="198"/>
      <c r="N22" s="202" t="s">
        <v>242</v>
      </c>
      <c r="O22" s="200" t="e">
        <f>J15+J16+J22+J28</f>
        <v>#REF!</v>
      </c>
      <c r="P22" s="198"/>
      <c r="Q22" s="205"/>
      <c r="R22" s="205"/>
      <c r="S22" s="205"/>
      <c r="T22" s="205"/>
      <c r="U22" s="205"/>
      <c r="V22" s="205"/>
      <c r="W22" s="205"/>
    </row>
    <row r="23" spans="1:23" s="142" customFormat="1" ht="55.15" customHeight="1">
      <c r="B23" s="165">
        <v>4</v>
      </c>
      <c r="C23" s="741" t="s">
        <v>243</v>
      </c>
      <c r="D23" s="742"/>
      <c r="E23" s="742"/>
      <c r="F23" s="743"/>
      <c r="G23" s="166"/>
      <c r="H23" s="144"/>
      <c r="I23" s="144"/>
      <c r="J23" s="198"/>
      <c r="K23" s="198"/>
      <c r="L23" s="198"/>
      <c r="M23" s="198"/>
      <c r="N23" s="198"/>
      <c r="O23" s="198"/>
      <c r="P23" s="198"/>
      <c r="Q23" s="205"/>
      <c r="R23" s="205"/>
      <c r="S23" s="205"/>
      <c r="T23" s="205"/>
      <c r="U23" s="205"/>
      <c r="V23" s="205"/>
      <c r="W23" s="205"/>
    </row>
    <row r="24" spans="1:23" s="142" customFormat="1" ht="21" customHeight="1">
      <c r="A24" s="178"/>
      <c r="B24" s="167"/>
      <c r="C24" s="168" t="s">
        <v>235</v>
      </c>
      <c r="D24" s="169"/>
      <c r="E24" s="179"/>
      <c r="F24" s="171" t="s">
        <v>244</v>
      </c>
      <c r="G24" s="180"/>
      <c r="H24" s="144"/>
      <c r="I24" s="199" t="e">
        <f>#REF!</f>
        <v>#REF!</v>
      </c>
      <c r="J24" s="203">
        <f>G24</f>
        <v>0</v>
      </c>
      <c r="K24" s="198"/>
      <c r="L24" s="198"/>
      <c r="M24" s="198"/>
      <c r="N24" s="198"/>
      <c r="O24" s="198"/>
      <c r="P24" s="198"/>
      <c r="Q24" s="205"/>
      <c r="R24" s="205"/>
      <c r="S24" s="205"/>
      <c r="T24" s="205"/>
      <c r="U24" s="205"/>
      <c r="V24" s="205"/>
      <c r="W24" s="205"/>
    </row>
    <row r="25" spans="1:23" s="142" customFormat="1" ht="21" customHeight="1">
      <c r="A25" s="178"/>
      <c r="B25" s="167"/>
      <c r="C25" s="168" t="s">
        <v>238</v>
      </c>
      <c r="D25" s="169"/>
      <c r="E25" s="179"/>
      <c r="F25" s="171" t="s">
        <v>244</v>
      </c>
      <c r="G25" s="180"/>
      <c r="H25" s="144"/>
      <c r="I25" s="199" t="e">
        <f>#REF!</f>
        <v>#REF!</v>
      </c>
      <c r="J25" s="203">
        <f>G25</f>
        <v>0</v>
      </c>
      <c r="K25" s="198"/>
      <c r="L25" s="198"/>
      <c r="M25" s="198"/>
      <c r="N25" s="198"/>
      <c r="O25" s="198"/>
      <c r="P25" s="198"/>
      <c r="Q25" s="205"/>
      <c r="R25" s="205"/>
      <c r="S25" s="205"/>
      <c r="T25" s="205"/>
      <c r="U25" s="205"/>
      <c r="V25" s="205"/>
      <c r="W25" s="205"/>
    </row>
    <row r="26" spans="1:23" s="142" customFormat="1" ht="21" customHeight="1">
      <c r="A26" s="178"/>
      <c r="B26" s="167"/>
      <c r="C26" s="168" t="s">
        <v>240</v>
      </c>
      <c r="D26" s="169"/>
      <c r="E26" s="179"/>
      <c r="F26" s="171" t="s">
        <v>244</v>
      </c>
      <c r="G26" s="180"/>
      <c r="H26" s="144"/>
      <c r="I26" s="199" t="e">
        <f>#REF!</f>
        <v>#REF!</v>
      </c>
      <c r="J26" s="203">
        <f>G26</f>
        <v>0</v>
      </c>
      <c r="K26" s="198"/>
      <c r="L26" s="198"/>
      <c r="M26" s="198"/>
      <c r="N26" s="198"/>
      <c r="O26" s="198"/>
      <c r="P26" s="198"/>
      <c r="Q26" s="205"/>
      <c r="R26" s="205"/>
      <c r="S26" s="205"/>
      <c r="T26" s="205"/>
      <c r="U26" s="205"/>
      <c r="V26" s="205"/>
      <c r="W26" s="205"/>
    </row>
    <row r="27" spans="1:23" s="142" customFormat="1" ht="21" customHeight="1">
      <c r="A27" s="178"/>
      <c r="B27" s="167"/>
      <c r="C27" s="168" t="s">
        <v>241</v>
      </c>
      <c r="D27" s="169"/>
      <c r="E27" s="179"/>
      <c r="F27" s="171" t="s">
        <v>244</v>
      </c>
      <c r="G27" s="180"/>
      <c r="H27" s="144"/>
      <c r="I27" s="144"/>
      <c r="J27" s="203">
        <f>G27</f>
        <v>0</v>
      </c>
      <c r="K27" s="198"/>
      <c r="L27" s="198"/>
      <c r="M27" s="198"/>
      <c r="N27" s="198"/>
      <c r="O27" s="198"/>
      <c r="P27" s="198"/>
      <c r="Q27" s="205"/>
      <c r="R27" s="205"/>
      <c r="S27" s="205"/>
      <c r="T27" s="205"/>
      <c r="U27" s="205"/>
      <c r="V27" s="205"/>
      <c r="W27" s="205"/>
    </row>
    <row r="28" spans="1:23" s="142" customFormat="1" ht="21" hidden="1" customHeight="1">
      <c r="A28" s="178"/>
      <c r="B28" s="174"/>
      <c r="C28" s="175" t="s">
        <v>242</v>
      </c>
      <c r="D28" s="176"/>
      <c r="E28" s="181"/>
      <c r="F28" s="173" t="s">
        <v>244</v>
      </c>
      <c r="G28" s="182"/>
      <c r="H28" s="144"/>
      <c r="I28" s="199" t="e">
        <f>#REF!</f>
        <v>#REF!</v>
      </c>
      <c r="J28" s="203">
        <f>G28</f>
        <v>0</v>
      </c>
      <c r="K28" s="198"/>
      <c r="L28" s="198"/>
      <c r="M28" s="198"/>
      <c r="N28" s="198"/>
      <c r="O28" s="198"/>
      <c r="P28" s="198"/>
      <c r="Q28" s="205"/>
      <c r="R28" s="205"/>
      <c r="S28" s="205"/>
      <c r="T28" s="205"/>
      <c r="U28" s="205"/>
      <c r="V28" s="205"/>
      <c r="W28" s="205"/>
    </row>
    <row r="29" spans="1:23" s="142" customFormat="1" ht="41.25" customHeight="1">
      <c r="A29" s="178"/>
      <c r="B29" s="744" t="s">
        <v>245</v>
      </c>
      <c r="C29" s="744"/>
      <c r="D29" s="744"/>
      <c r="E29" s="744"/>
      <c r="F29" s="744"/>
      <c r="G29" s="744"/>
      <c r="H29" s="144"/>
      <c r="I29" s="199" t="e">
        <f>#REF!+#REF!+#REF!</f>
        <v>#REF!</v>
      </c>
      <c r="J29" s="200" t="e">
        <f>IF(I29=0,0,G29/I29)</f>
        <v>#REF!</v>
      </c>
      <c r="K29" s="198"/>
      <c r="L29" s="198"/>
      <c r="M29" s="198"/>
      <c r="N29" s="198"/>
      <c r="O29" s="198"/>
      <c r="P29" s="198"/>
      <c r="Q29" s="205"/>
      <c r="R29" s="205"/>
      <c r="S29" s="205"/>
      <c r="T29" s="205"/>
      <c r="U29" s="205"/>
      <c r="V29" s="205"/>
      <c r="W29" s="205"/>
    </row>
    <row r="30" spans="1:23" s="142" customFormat="1" ht="24.75" hidden="1" customHeight="1">
      <c r="A30" s="178"/>
      <c r="B30" s="183">
        <v>5</v>
      </c>
      <c r="C30" s="745" t="s">
        <v>246</v>
      </c>
      <c r="D30" s="746"/>
      <c r="E30" s="746"/>
      <c r="F30" s="746"/>
      <c r="G30" s="747"/>
      <c r="H30" s="144"/>
      <c r="I30" s="199"/>
      <c r="J30" s="200"/>
      <c r="K30" s="198"/>
      <c r="L30" s="198"/>
      <c r="M30" s="198"/>
      <c r="N30" s="198"/>
      <c r="O30" s="198"/>
      <c r="P30" s="198"/>
      <c r="Q30" s="205"/>
      <c r="R30" s="205"/>
      <c r="S30" s="205"/>
      <c r="T30" s="205"/>
      <c r="U30" s="205"/>
      <c r="V30" s="205"/>
      <c r="W30" s="205"/>
    </row>
    <row r="31" spans="1:23" s="142" customFormat="1" ht="61.5" hidden="1" customHeight="1">
      <c r="A31" s="178"/>
      <c r="B31" s="748"/>
      <c r="C31" s="749"/>
      <c r="D31" s="749"/>
      <c r="E31" s="749"/>
      <c r="F31" s="749"/>
      <c r="G31" s="750"/>
      <c r="H31" s="144"/>
      <c r="I31" s="199" t="e">
        <f>#REF!+#REF!+#REF!</f>
        <v>#REF!</v>
      </c>
      <c r="J31" s="203">
        <f>G31</f>
        <v>0</v>
      </c>
      <c r="K31" s="198"/>
      <c r="L31" s="198"/>
      <c r="M31" s="198"/>
      <c r="N31" s="198"/>
      <c r="O31" s="198"/>
      <c r="P31" s="198"/>
      <c r="Q31" s="205"/>
      <c r="R31" s="205"/>
      <c r="S31" s="205"/>
      <c r="T31" s="205"/>
      <c r="U31" s="205"/>
      <c r="V31" s="205"/>
      <c r="W31" s="205"/>
    </row>
    <row r="32" spans="1:23" s="142" customFormat="1" ht="48.75" customHeight="1">
      <c r="A32" s="178"/>
      <c r="B32" s="736"/>
      <c r="C32" s="736"/>
      <c r="D32" s="736"/>
      <c r="E32" s="736"/>
      <c r="F32" s="736"/>
      <c r="G32" s="736"/>
      <c r="H32" s="144"/>
      <c r="I32" s="144"/>
      <c r="J32" s="198"/>
      <c r="K32" s="198"/>
      <c r="L32" s="198"/>
      <c r="M32" s="198"/>
      <c r="N32" s="198"/>
      <c r="O32" s="198"/>
      <c r="P32" s="198"/>
      <c r="Q32" s="205"/>
      <c r="R32" s="205"/>
      <c r="S32" s="205"/>
      <c r="T32" s="205"/>
      <c r="U32" s="205"/>
      <c r="V32" s="205"/>
      <c r="W32" s="205"/>
    </row>
    <row r="33" spans="1:23" s="142" customFormat="1" ht="33" customHeight="1">
      <c r="A33" s="160" t="s">
        <v>247</v>
      </c>
      <c r="B33" s="184"/>
      <c r="C33" s="185"/>
      <c r="E33" s="186"/>
      <c r="F33" s="186"/>
      <c r="G33" s="187"/>
      <c r="H33" s="144"/>
      <c r="I33" s="144"/>
      <c r="J33" s="198"/>
      <c r="K33" s="198"/>
      <c r="L33" s="198"/>
      <c r="M33" s="198"/>
      <c r="N33" s="198"/>
      <c r="O33" s="198"/>
      <c r="P33" s="198"/>
      <c r="Q33" s="205"/>
      <c r="R33" s="205"/>
      <c r="S33" s="205"/>
      <c r="T33" s="205"/>
      <c r="U33" s="205"/>
      <c r="V33" s="205"/>
      <c r="W33" s="205"/>
    </row>
    <row r="34" spans="1:23" s="142" customFormat="1" ht="33" customHeight="1">
      <c r="A34" s="105" t="s">
        <v>248</v>
      </c>
      <c r="B34" s="184"/>
      <c r="C34" s="185"/>
      <c r="E34" s="186"/>
      <c r="F34" s="186"/>
      <c r="G34" s="187"/>
      <c r="H34" s="144"/>
      <c r="I34" s="144"/>
      <c r="J34" s="198"/>
      <c r="K34" s="198"/>
      <c r="L34" s="198"/>
      <c r="M34" s="198"/>
      <c r="N34" s="198"/>
      <c r="O34" s="198"/>
      <c r="P34" s="198"/>
      <c r="Q34" s="205"/>
      <c r="R34" s="205"/>
      <c r="S34" s="205"/>
      <c r="T34" s="205"/>
      <c r="U34" s="205"/>
      <c r="V34" s="205"/>
      <c r="W34" s="205"/>
    </row>
    <row r="35" spans="1:23" s="142" customFormat="1" ht="33" customHeight="1">
      <c r="B35" s="105"/>
      <c r="D35" s="107"/>
      <c r="E35" s="108"/>
      <c r="F35" s="108"/>
      <c r="G35" s="108"/>
      <c r="H35" s="188"/>
      <c r="I35" s="144"/>
      <c r="J35" s="198"/>
      <c r="K35" s="198"/>
      <c r="L35" s="198"/>
      <c r="M35" s="198"/>
      <c r="N35" s="198"/>
      <c r="O35" s="198"/>
      <c r="P35" s="198"/>
      <c r="Q35" s="205"/>
      <c r="R35" s="205"/>
      <c r="S35" s="205"/>
      <c r="T35" s="205"/>
      <c r="U35" s="205"/>
      <c r="V35" s="205"/>
      <c r="W35" s="205"/>
    </row>
    <row r="36" spans="1:23" ht="33" customHeight="1">
      <c r="A36" s="82"/>
      <c r="B36" s="82"/>
      <c r="C36" s="109"/>
      <c r="D36" s="108"/>
      <c r="E36" s="105"/>
      <c r="F36" s="105"/>
      <c r="G36" s="110" t="s">
        <v>249</v>
      </c>
      <c r="H36" s="146"/>
    </row>
    <row r="37" spans="1:23" ht="33" customHeight="1">
      <c r="A37" s="82"/>
      <c r="B37" s="82"/>
      <c r="C37" s="109"/>
      <c r="D37" s="108"/>
      <c r="E37" s="105"/>
      <c r="F37" s="105"/>
      <c r="G37" s="110" t="e">
        <f>"For and on behalf of "&amp;#REF!</f>
        <v>#REF!</v>
      </c>
      <c r="H37" s="146"/>
    </row>
    <row r="38" spans="1:23" ht="33" customHeight="1">
      <c r="A38" s="84"/>
      <c r="B38" s="84"/>
      <c r="C38" s="84"/>
      <c r="D38" s="111"/>
      <c r="E38" s="112"/>
      <c r="F38" s="112"/>
      <c r="G38" s="148"/>
      <c r="H38" s="189"/>
    </row>
    <row r="39" spans="1:23" ht="33" customHeight="1">
      <c r="A39" s="113" t="s">
        <v>250</v>
      </c>
      <c r="B39" s="113"/>
      <c r="C39" s="111" t="e">
        <f>#REF!</f>
        <v>#REF!</v>
      </c>
      <c r="D39" s="111"/>
      <c r="E39" s="112" t="s">
        <v>251</v>
      </c>
      <c r="F39" s="737" t="e">
        <f>#REF!</f>
        <v>#REF!</v>
      </c>
      <c r="G39" s="737"/>
      <c r="H39" s="146"/>
    </row>
    <row r="40" spans="1:23" ht="33" customHeight="1">
      <c r="A40" s="113" t="s">
        <v>252</v>
      </c>
      <c r="B40" s="113"/>
      <c r="C40" s="114" t="e">
        <f>#REF!</f>
        <v>#REF!</v>
      </c>
      <c r="D40" s="115"/>
      <c r="E40" s="112" t="s">
        <v>253</v>
      </c>
      <c r="F40" s="737" t="e">
        <f>#REF!</f>
        <v>#REF!</v>
      </c>
      <c r="G40" s="737"/>
      <c r="H40" s="146"/>
    </row>
    <row r="41" spans="1:23" ht="33" customHeight="1">
      <c r="A41" s="82"/>
      <c r="B41" s="82"/>
      <c r="C41" s="82"/>
      <c r="D41" s="82"/>
      <c r="E41" s="112"/>
      <c r="F41" s="112"/>
      <c r="G41" s="148"/>
      <c r="H41" s="190"/>
    </row>
  </sheetData>
  <sheetProtection formatColumns="0" formatRows="0" selectLockedCells="1"/>
  <customSheetViews>
    <customSheetView guid="{08A645C4-A23F-4400-B0CE-1685BC312A6F}" scale="95" zeroValues="0" printArea="1" hiddenRows="1" hiddenColumns="1" topLeftCell="A13">
      <selection activeCell="G24" sqref="G24:G26"/>
      <pageMargins left="0.72" right="0.49" top="0.62" bottom="0.52" header="0.32" footer="0.27"/>
      <pageSetup scale="96" orientation="portrait"/>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headerFooter alignWithMargins="0">
        <oddFooter>&amp;R&amp;"Book Antiqua,Bold"&amp;10Letter of Discount  / Page &amp;P of &amp;N</oddFooter>
      </headerFooter>
    </customSheetView>
  </customSheetViews>
  <mergeCells count="15">
    <mergeCell ref="A1:G1"/>
    <mergeCell ref="A4:G4"/>
    <mergeCell ref="C12:G12"/>
    <mergeCell ref="A14:G14"/>
    <mergeCell ref="J14:M14"/>
    <mergeCell ref="C15:F15"/>
    <mergeCell ref="B32:G32"/>
    <mergeCell ref="F39:G39"/>
    <mergeCell ref="F40:G40"/>
    <mergeCell ref="C16:F16"/>
    <mergeCell ref="C17:F17"/>
    <mergeCell ref="C23:F23"/>
    <mergeCell ref="B29:G29"/>
    <mergeCell ref="C30:G30"/>
    <mergeCell ref="B31:G31"/>
  </mergeCells>
  <dataValidations count="2">
    <dataValidation operator="greaterThanOrEqual" allowBlank="1" showInputMessage="1" showErrorMessage="1" error="Enter numeric figures only." sqref="G18:G22" xr:uid="{00000000-0002-0000-0E00-000000000000}"/>
    <dataValidation type="decimal" allowBlank="1" showInputMessage="1" showErrorMessage="1" error="Enter in percent only." sqref="G24:G28" xr:uid="{00000000-0002-0000-0E00-000001000000}">
      <formula1>0</formula1>
      <formula2>1</formula2>
    </dataValidation>
  </dataValidations>
  <pageMargins left="0.72" right="0.49" top="0.62" bottom="0.52" header="0.32" footer="0.27"/>
  <pageSetup scale="96" orientation="portrait"/>
  <headerFooter alignWithMargins="0">
    <oddFooter>&amp;R&amp;"Book Antiqua,Bold"&amp;10Letter of Discount  / 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zoomScaleSheetLayoutView="100" workbookViewId="0">
      <selection activeCell="D13" sqref="D13"/>
    </sheetView>
  </sheetViews>
  <sheetFormatPr defaultColWidth="9" defaultRowHeight="16.5"/>
  <cols>
    <col min="1" max="1" width="9" style="128"/>
    <col min="2" max="2" width="26.875" style="105" customWidth="1"/>
    <col min="3" max="3" width="22.875" style="105" customWidth="1"/>
    <col min="4" max="5" width="15.625" style="105" customWidth="1"/>
    <col min="6" max="16384" width="9" style="107"/>
  </cols>
  <sheetData>
    <row r="1" spans="1:6">
      <c r="A1" s="106"/>
      <c r="B1" s="129"/>
      <c r="C1" s="129"/>
      <c r="D1" s="129"/>
      <c r="E1" s="129"/>
    </row>
    <row r="2" spans="1:6" ht="22.15" customHeight="1">
      <c r="A2" s="756" t="s">
        <v>254</v>
      </c>
      <c r="B2" s="756"/>
      <c r="C2" s="756"/>
      <c r="D2" s="756"/>
      <c r="E2" s="107"/>
    </row>
    <row r="3" spans="1:6">
      <c r="A3" s="106"/>
      <c r="B3" s="129"/>
      <c r="C3" s="129"/>
      <c r="D3" s="129"/>
      <c r="E3" s="129"/>
    </row>
    <row r="4" spans="1:6" ht="30">
      <c r="A4" s="130" t="s">
        <v>255</v>
      </c>
      <c r="B4" s="131" t="s">
        <v>256</v>
      </c>
      <c r="C4" s="130" t="s">
        <v>257</v>
      </c>
      <c r="D4" s="130" t="s">
        <v>258</v>
      </c>
      <c r="E4" s="130" t="s">
        <v>259</v>
      </c>
    </row>
    <row r="5" spans="1:6" ht="18" customHeight="1">
      <c r="A5" s="479" t="s">
        <v>260</v>
      </c>
      <c r="B5" s="479" t="s">
        <v>261</v>
      </c>
      <c r="C5" s="479" t="s">
        <v>262</v>
      </c>
      <c r="D5" s="479" t="s">
        <v>263</v>
      </c>
      <c r="E5" s="479" t="s">
        <v>264</v>
      </c>
    </row>
    <row r="6" spans="1:6" ht="45" customHeight="1">
      <c r="A6" s="134">
        <v>1</v>
      </c>
      <c r="B6" s="135"/>
      <c r="C6" s="136"/>
      <c r="D6" s="137"/>
      <c r="E6" s="138">
        <f t="shared" ref="E6:E15" si="0">C6*D6</f>
        <v>0</v>
      </c>
    </row>
    <row r="7" spans="1:6" ht="45" customHeight="1">
      <c r="A7" s="134">
        <v>2</v>
      </c>
      <c r="B7" s="135"/>
      <c r="C7" s="136"/>
      <c r="D7" s="137"/>
      <c r="E7" s="138">
        <f t="shared" si="0"/>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75" top="0.65" bottom="1" header="0.5" footer="0.5"/>
      <pageSetup orientation="portrait"/>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headerFooter alignWithMargins="0"/>
    </customSheetView>
    <customSheetView guid="{B0EE7D76-5806-4718-BDAD-3A3EA691E5E4}" scale="70">
      <selection activeCell="C6" sqref="C6:D6"/>
      <pageMargins left="0.75" right="0.75" top="0.65" bottom="1" header="0.5" footer="0.5"/>
      <pageSetup orientation="portrait"/>
      <headerFooter alignWithMargins="0"/>
    </customSheetView>
    <customSheetView guid="{696D9240-6693-44E8-B9A4-2BFADD101EE2}" scale="70">
      <selection activeCell="C6" sqref="C6:D6"/>
      <pageMargins left="0.75" right="0.75" top="0.65" bottom="1" header="0.5" footer="0.5"/>
      <pageSetup orientation="portrait"/>
      <headerFooter alignWithMargins="0"/>
    </customSheetView>
    <customSheetView guid="{58D82F59-8CF6-455F-B9F4-081499FDF243}" scale="70">
      <selection activeCell="C6" sqref="C6:D6"/>
      <pageMargins left="0.75" right="0.75" top="0.65" bottom="1" header="0.5" footer="0.5"/>
      <pageSetup orientation="portrait"/>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headerFooter alignWithMargins="0"/>
    </customSheetView>
    <customSheetView guid="{C39F923C-6CD3-45D8-86F8-6C4D806DDD7E}" showPageBreaks="1" printArea="1" view="pageBreakPreview">
      <selection activeCell="F45" sqref="F45"/>
      <pageMargins left="0.75" right="0.75" top="0.65" bottom="1" header="0.5" footer="0.5"/>
      <pageSetup orientation="portrait"/>
      <headerFooter alignWithMargins="0"/>
    </customSheetView>
    <customSheetView guid="{9CA44E70-650F-49CD-967F-298619682CA2}" topLeftCell="A4">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workbookViewId="0">
      <selection activeCell="D7" sqref="D7"/>
    </sheetView>
  </sheetViews>
  <sheetFormatPr defaultColWidth="9" defaultRowHeight="16.5"/>
  <cols>
    <col min="1" max="1" width="9" style="128"/>
    <col min="2" max="2" width="26.875" style="105" customWidth="1"/>
    <col min="3" max="3" width="22.875" style="105" customWidth="1"/>
    <col min="4" max="5" width="15.625" style="105" customWidth="1"/>
    <col min="6" max="16384" width="9" style="107"/>
  </cols>
  <sheetData>
    <row r="1" spans="1:6">
      <c r="A1" s="106"/>
      <c r="B1" s="129"/>
      <c r="C1" s="129"/>
      <c r="D1" s="129"/>
      <c r="E1" s="129"/>
    </row>
    <row r="2" spans="1:6" ht="22.15" customHeight="1">
      <c r="A2" s="756" t="s">
        <v>266</v>
      </c>
      <c r="B2" s="756"/>
      <c r="C2" s="756"/>
      <c r="D2" s="757"/>
      <c r="E2"/>
    </row>
    <row r="3" spans="1:6">
      <c r="A3" s="106"/>
      <c r="B3" s="129"/>
      <c r="C3" s="129"/>
      <c r="D3" s="129"/>
      <c r="E3" s="129"/>
    </row>
    <row r="4" spans="1:6" ht="30">
      <c r="A4" s="130" t="s">
        <v>255</v>
      </c>
      <c r="B4" s="131" t="s">
        <v>256</v>
      </c>
      <c r="C4" s="130" t="s">
        <v>267</v>
      </c>
      <c r="D4" s="130" t="s">
        <v>268</v>
      </c>
      <c r="E4" s="130" t="s">
        <v>269</v>
      </c>
    </row>
    <row r="5" spans="1:6" ht="18" customHeight="1">
      <c r="A5" s="479" t="s">
        <v>260</v>
      </c>
      <c r="B5" s="479" t="s">
        <v>261</v>
      </c>
      <c r="C5" s="479" t="s">
        <v>262</v>
      </c>
      <c r="D5" s="479" t="s">
        <v>263</v>
      </c>
      <c r="E5" s="479" t="s">
        <v>264</v>
      </c>
    </row>
    <row r="6" spans="1:6" ht="45" customHeight="1">
      <c r="A6" s="134">
        <v>1</v>
      </c>
      <c r="B6" s="135"/>
      <c r="C6" s="136"/>
      <c r="D6" s="137"/>
      <c r="E6" s="138">
        <f>C6*D6</f>
        <v>0</v>
      </c>
    </row>
    <row r="7" spans="1:6" ht="45" customHeight="1">
      <c r="A7" s="134">
        <v>2</v>
      </c>
      <c r="B7" s="135"/>
      <c r="C7" s="136"/>
      <c r="D7" s="137"/>
      <c r="E7" s="138">
        <f t="shared" ref="E7:E15" si="0">C7*D7</f>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75" top="0.65" bottom="1" header="0.5" footer="0.5"/>
      <pageSetup orientation="portrait"/>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headerFooter alignWithMargins="0"/>
    </customSheetView>
    <customSheetView guid="{B0EE7D76-5806-4718-BDAD-3A3EA691E5E4}" scale="90">
      <selection activeCell="C8" sqref="C8"/>
      <pageMargins left="0.75" right="0.75" top="0.65" bottom="1" header="0.5" footer="0.5"/>
      <pageSetup orientation="portrait"/>
      <headerFooter alignWithMargins="0"/>
    </customSheetView>
    <customSheetView guid="{696D9240-6693-44E8-B9A4-2BFADD101EE2}" scale="90">
      <selection activeCell="C8" sqref="C8"/>
      <pageMargins left="0.75" right="0.75" top="0.65" bottom="1" header="0.5" footer="0.5"/>
      <pageSetup orientation="portrait"/>
      <headerFooter alignWithMargins="0"/>
    </customSheetView>
    <customSheetView guid="{58D82F59-8CF6-455F-B9F4-081499FDF243}" scale="90">
      <selection activeCell="C8" sqref="C8"/>
      <pageMargins left="0.75" right="0.75" top="0.65" bottom="1" header="0.5" footer="0.5"/>
      <pageSetup orientation="portrait"/>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headerFooter alignWithMargins="0"/>
    </customSheetView>
    <customSheetView guid="{9CA44E70-650F-49CD-967F-298619682CA2}" topLeftCell="A6">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topLeftCell="A3" zoomScaleSheetLayoutView="100" workbookViewId="0">
      <selection activeCell="E12" sqref="E12"/>
    </sheetView>
  </sheetViews>
  <sheetFormatPr defaultColWidth="9" defaultRowHeight="16.5"/>
  <cols>
    <col min="1" max="1" width="7.625" style="128" customWidth="1"/>
    <col min="2" max="4" width="20.625" style="105" customWidth="1"/>
    <col min="5" max="5" width="9.625" style="105" customWidth="1"/>
    <col min="6" max="6" width="12.625" style="105" customWidth="1"/>
    <col min="7" max="16384" width="9" style="107"/>
  </cols>
  <sheetData>
    <row r="1" spans="1:7">
      <c r="A1" s="106"/>
      <c r="B1" s="129"/>
      <c r="C1" s="129"/>
      <c r="D1" s="129"/>
      <c r="E1" s="129"/>
      <c r="F1" s="129"/>
    </row>
    <row r="2" spans="1:7" ht="22.15" customHeight="1">
      <c r="A2" s="756" t="s">
        <v>270</v>
      </c>
      <c r="B2" s="756"/>
      <c r="C2" s="756"/>
      <c r="D2" s="756"/>
      <c r="E2" s="757"/>
      <c r="F2" s="107"/>
    </row>
    <row r="3" spans="1:7">
      <c r="A3" s="106"/>
      <c r="B3" s="129"/>
      <c r="C3" s="129"/>
      <c r="D3" s="129"/>
      <c r="E3" s="129"/>
      <c r="F3" s="129"/>
    </row>
    <row r="4" spans="1:7" ht="45">
      <c r="A4" s="130" t="s">
        <v>255</v>
      </c>
      <c r="B4" s="131" t="s">
        <v>256</v>
      </c>
      <c r="C4" s="130" t="s">
        <v>271</v>
      </c>
      <c r="D4" s="130" t="s">
        <v>272</v>
      </c>
      <c r="E4" s="130" t="s">
        <v>273</v>
      </c>
      <c r="F4" s="130" t="s">
        <v>274</v>
      </c>
    </row>
    <row r="5" spans="1:7" ht="18" customHeight="1">
      <c r="A5" s="479" t="s">
        <v>260</v>
      </c>
      <c r="B5" s="479" t="s">
        <v>261</v>
      </c>
      <c r="C5" s="479" t="s">
        <v>262</v>
      </c>
      <c r="D5" s="479" t="s">
        <v>263</v>
      </c>
      <c r="E5" s="480" t="s">
        <v>275</v>
      </c>
      <c r="F5" s="479" t="s">
        <v>276</v>
      </c>
    </row>
    <row r="6" spans="1:7" ht="45" customHeight="1">
      <c r="A6" s="134">
        <v>1</v>
      </c>
      <c r="B6" s="135"/>
      <c r="C6" s="136"/>
      <c r="D6" s="136"/>
      <c r="E6" s="137"/>
      <c r="F6" s="138">
        <f>C6*E6</f>
        <v>0</v>
      </c>
    </row>
    <row r="7" spans="1:7" ht="45" customHeight="1">
      <c r="A7" s="134">
        <v>2</v>
      </c>
      <c r="B7" s="135"/>
      <c r="C7" s="136"/>
      <c r="D7" s="136"/>
      <c r="E7" s="137"/>
      <c r="F7" s="138">
        <f t="shared" ref="F7:F15" si="0">C7*E7</f>
        <v>0</v>
      </c>
    </row>
    <row r="8" spans="1:7" ht="45" customHeight="1">
      <c r="A8" s="134">
        <v>3</v>
      </c>
      <c r="B8" s="135"/>
      <c r="C8" s="136"/>
      <c r="D8" s="136"/>
      <c r="E8" s="137"/>
      <c r="F8" s="138">
        <f t="shared" si="0"/>
        <v>0</v>
      </c>
    </row>
    <row r="9" spans="1:7" ht="45" customHeight="1">
      <c r="A9" s="134">
        <v>4</v>
      </c>
      <c r="B9" s="135"/>
      <c r="C9" s="136"/>
      <c r="D9" s="136"/>
      <c r="E9" s="137"/>
      <c r="F9" s="138">
        <f t="shared" si="0"/>
        <v>0</v>
      </c>
    </row>
    <row r="10" spans="1:7" ht="45" customHeight="1">
      <c r="A10" s="134">
        <v>5</v>
      </c>
      <c r="B10" s="135"/>
      <c r="C10" s="136"/>
      <c r="D10" s="136"/>
      <c r="E10" s="137"/>
      <c r="F10" s="138">
        <f t="shared" si="0"/>
        <v>0</v>
      </c>
    </row>
    <row r="11" spans="1:7" ht="45" customHeight="1">
      <c r="A11" s="134">
        <v>6</v>
      </c>
      <c r="B11" s="135"/>
      <c r="C11" s="136"/>
      <c r="D11" s="136"/>
      <c r="E11" s="137"/>
      <c r="F11" s="138">
        <f t="shared" si="0"/>
        <v>0</v>
      </c>
    </row>
    <row r="12" spans="1:7" ht="45" customHeight="1">
      <c r="A12" s="134">
        <v>7</v>
      </c>
      <c r="B12" s="135"/>
      <c r="C12" s="136"/>
      <c r="D12" s="136"/>
      <c r="E12" s="137"/>
      <c r="F12" s="138">
        <f t="shared" si="0"/>
        <v>0</v>
      </c>
    </row>
    <row r="13" spans="1:7" ht="45" customHeight="1">
      <c r="A13" s="134">
        <v>8</v>
      </c>
      <c r="B13" s="135"/>
      <c r="C13" s="136"/>
      <c r="D13" s="136"/>
      <c r="E13" s="137"/>
      <c r="F13" s="138">
        <f t="shared" si="0"/>
        <v>0</v>
      </c>
    </row>
    <row r="14" spans="1:7" ht="45" customHeight="1">
      <c r="A14" s="134">
        <v>9</v>
      </c>
      <c r="B14" s="135"/>
      <c r="C14" s="136"/>
      <c r="D14" s="136"/>
      <c r="E14" s="137"/>
      <c r="F14" s="138">
        <f t="shared" si="0"/>
        <v>0</v>
      </c>
    </row>
    <row r="15" spans="1:7" ht="45" customHeight="1">
      <c r="A15" s="134">
        <v>10</v>
      </c>
      <c r="B15" s="135"/>
      <c r="C15" s="136"/>
      <c r="D15" s="136"/>
      <c r="E15" s="137"/>
      <c r="F15" s="138">
        <f t="shared" si="0"/>
        <v>0</v>
      </c>
    </row>
    <row r="16" spans="1:7" ht="45" customHeight="1">
      <c r="A16" s="132"/>
      <c r="B16" s="139" t="s">
        <v>265</v>
      </c>
      <c r="C16" s="139"/>
      <c r="D16" s="139"/>
      <c r="E16" s="139"/>
      <c r="F16" s="139">
        <f>SUM(F6:F15)</f>
        <v>0</v>
      </c>
      <c r="G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62" top="0.65" bottom="1" header="0.5" footer="0.5"/>
      <pageSetup orientation="portrait"/>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headerFooter alignWithMargins="0"/>
    </customSheetView>
    <customSheetView guid="{B0EE7D76-5806-4718-BDAD-3A3EA691E5E4}">
      <selection activeCell="C7" sqref="C7"/>
      <pageMargins left="0.75" right="0.62" top="0.65" bottom="1" header="0.5" footer="0.5"/>
      <pageSetup orientation="portrait"/>
      <headerFooter alignWithMargins="0"/>
    </customSheetView>
    <customSheetView guid="{696D9240-6693-44E8-B9A4-2BFADD101EE2}">
      <selection activeCell="C7" sqref="C7"/>
      <pageMargins left="0.75" right="0.62" top="0.65" bottom="1" header="0.5" footer="0.5"/>
      <pageSetup orientation="portrait"/>
      <headerFooter alignWithMargins="0"/>
    </customSheetView>
    <customSheetView guid="{58D82F59-8CF6-455F-B9F4-081499FDF243}">
      <selection activeCell="C7" sqref="C7"/>
      <pageMargins left="0.75" right="0.62" top="0.65" bottom="1" header="0.5" footer="0.5"/>
      <pageSetup orientation="portrait"/>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headerFooter alignWithMargins="0"/>
    </customSheetView>
    <customSheetView guid="{9CA44E70-650F-49CD-967F-298619682CA2}" topLeftCell="A4">
      <selection activeCell="B6" sqref="B6"/>
      <pageMargins left="0.75" right="0.62" top="0.65" bottom="1" header="0.5" footer="0.5"/>
      <pageSetup orientation="portrait"/>
      <headerFooter alignWithMargins="0"/>
    </customSheetView>
  </customSheetViews>
  <mergeCells count="1">
    <mergeCell ref="A2:E2"/>
  </mergeCells>
  <pageMargins left="0.75" right="0.62" top="0.65" bottom="1" header="0.5" footer="0.5"/>
  <pageSetup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Zeros="0" view="pageBreakPreview" zoomScaleNormal="100" workbookViewId="0">
      <selection activeCell="C5" sqref="C5:F5"/>
    </sheetView>
  </sheetViews>
  <sheetFormatPr defaultColWidth="8" defaultRowHeight="16.5"/>
  <cols>
    <col min="1" max="1" width="9.375" style="82" customWidth="1"/>
    <col min="2" max="2" width="12.5" style="83" customWidth="1"/>
    <col min="3" max="3" width="12.875" style="82" customWidth="1"/>
    <col min="4" max="4" width="18.125" style="82" customWidth="1"/>
    <col min="5" max="5" width="23.125" style="82" customWidth="1"/>
    <col min="6" max="6" width="44.125" style="81" customWidth="1"/>
    <col min="7" max="8" width="8" style="81" customWidth="1"/>
    <col min="9" max="25" width="8" style="84" customWidth="1"/>
    <col min="26" max="27" width="8" style="85" customWidth="1"/>
    <col min="28" max="28" width="17.5" style="85" customWidth="1"/>
    <col min="29" max="29" width="12.125" style="85" customWidth="1"/>
    <col min="30" max="30" width="8" style="85" customWidth="1"/>
    <col min="31" max="31" width="8" style="86" customWidth="1"/>
    <col min="32" max="32" width="12" style="86" customWidth="1"/>
    <col min="33" max="35" width="8" style="85" customWidth="1"/>
    <col min="36" max="36" width="9.125" style="85" customWidth="1"/>
    <col min="37" max="41" width="8" style="85" customWidth="1"/>
    <col min="42" max="16384" width="8" style="84"/>
  </cols>
  <sheetData>
    <row r="1" spans="1:36">
      <c r="A1" s="87" t="str">
        <f>Cover!B3</f>
        <v>Specification No.: ODP/BB/C&amp;M-3827/OT-09/RFx No. 5002003664/24-25</v>
      </c>
      <c r="B1" s="87"/>
      <c r="C1" s="88"/>
      <c r="D1" s="88"/>
      <c r="E1" s="88"/>
      <c r="F1" s="89" t="s">
        <v>277</v>
      </c>
      <c r="Z1" s="85">
        <f>'Names of Bidder'!D6</f>
        <v>0</v>
      </c>
      <c r="AE1" s="86">
        <v>1</v>
      </c>
      <c r="AF1" s="86" t="s">
        <v>278</v>
      </c>
      <c r="AI1" s="86">
        <v>1</v>
      </c>
      <c r="AJ1" s="85" t="s">
        <v>279</v>
      </c>
    </row>
    <row r="2" spans="1:36">
      <c r="B2" s="82"/>
      <c r="F2" s="82"/>
      <c r="Z2" s="85" t="e">
        <f>'Names of Bidder'!AA6</f>
        <v>#REF!</v>
      </c>
      <c r="AE2" s="86">
        <v>2</v>
      </c>
      <c r="AF2" s="86" t="s">
        <v>280</v>
      </c>
      <c r="AI2" s="86">
        <v>2</v>
      </c>
      <c r="AJ2" s="85" t="s">
        <v>281</v>
      </c>
    </row>
    <row r="3" spans="1:36" ht="15">
      <c r="A3" s="766" t="s">
        <v>282</v>
      </c>
      <c r="B3" s="766"/>
      <c r="C3" s="766"/>
      <c r="D3" s="766"/>
      <c r="E3" s="766"/>
      <c r="F3" s="766"/>
      <c r="AE3" s="86">
        <v>3</v>
      </c>
      <c r="AF3" s="86" t="s">
        <v>283</v>
      </c>
      <c r="AI3" s="86">
        <v>3</v>
      </c>
      <c r="AJ3" s="85" t="s">
        <v>284</v>
      </c>
    </row>
    <row r="4" spans="1:36" ht="15">
      <c r="A4" s="90"/>
      <c r="B4" s="90"/>
      <c r="C4" s="90"/>
      <c r="D4" s="90"/>
      <c r="E4" s="90"/>
      <c r="F4" s="90"/>
      <c r="AE4" s="86">
        <v>4</v>
      </c>
      <c r="AF4" s="86" t="s">
        <v>285</v>
      </c>
      <c r="AI4" s="86">
        <v>4</v>
      </c>
      <c r="AJ4" s="85" t="s">
        <v>286</v>
      </c>
    </row>
    <row r="5" spans="1:36">
      <c r="A5" s="83" t="s">
        <v>287</v>
      </c>
      <c r="C5" s="767"/>
      <c r="D5" s="767"/>
      <c r="E5" s="767"/>
      <c r="F5" s="767"/>
      <c r="AE5" s="86">
        <v>5</v>
      </c>
      <c r="AF5" s="86" t="s">
        <v>285</v>
      </c>
      <c r="AI5" s="86">
        <v>5</v>
      </c>
      <c r="AJ5" s="85" t="s">
        <v>288</v>
      </c>
    </row>
    <row r="6" spans="1:36">
      <c r="A6" s="83" t="s">
        <v>289</v>
      </c>
      <c r="B6" s="768">
        <f>'Names of Bidder'!D21</f>
        <v>0</v>
      </c>
      <c r="C6" s="768"/>
      <c r="F6" s="82"/>
      <c r="AE6" s="86">
        <v>6</v>
      </c>
      <c r="AF6" s="86" t="s">
        <v>285</v>
      </c>
      <c r="AG6" s="127">
        <f>DAY(B6)</f>
        <v>0</v>
      </c>
      <c r="AI6" s="86">
        <v>6</v>
      </c>
      <c r="AJ6" s="85" t="s">
        <v>290</v>
      </c>
    </row>
    <row r="7" spans="1:36">
      <c r="A7" s="83"/>
      <c r="B7" s="91"/>
      <c r="C7" s="91"/>
      <c r="F7" s="82"/>
      <c r="AE7" s="86">
        <v>7</v>
      </c>
      <c r="AF7" s="86" t="s">
        <v>285</v>
      </c>
      <c r="AG7" s="127">
        <f>MONTH(B6)</f>
        <v>1</v>
      </c>
      <c r="AI7" s="86">
        <v>7</v>
      </c>
      <c r="AJ7" s="85" t="s">
        <v>291</v>
      </c>
    </row>
    <row r="8" spans="1:36">
      <c r="A8" s="92" t="str">
        <f>'[1]Sch-1'!K6</f>
        <v>To:</v>
      </c>
      <c r="B8" s="93"/>
      <c r="F8" s="94"/>
      <c r="AE8" s="86">
        <v>8</v>
      </c>
      <c r="AF8" s="86" t="s">
        <v>285</v>
      </c>
      <c r="AG8" s="127" t="str">
        <f>LOOKUP(AG7,AI1:AI12,AJ1:AJ12)</f>
        <v>January</v>
      </c>
      <c r="AI8" s="86">
        <v>8</v>
      </c>
      <c r="AJ8" s="85" t="s">
        <v>292</v>
      </c>
    </row>
    <row r="9" spans="1:36">
      <c r="A9" s="92" t="s">
        <v>527</v>
      </c>
      <c r="B9" s="92"/>
      <c r="F9" s="94"/>
      <c r="AE9" s="86">
        <v>9</v>
      </c>
      <c r="AF9" s="86" t="s">
        <v>285</v>
      </c>
      <c r="AG9" s="127">
        <f>YEAR(B6)</f>
        <v>1900</v>
      </c>
      <c r="AI9" s="86">
        <v>9</v>
      </c>
      <c r="AJ9" s="85" t="s">
        <v>293</v>
      </c>
    </row>
    <row r="10" spans="1:36">
      <c r="A10" s="92" t="str">
        <f>'[1]Sch-1'!K8</f>
        <v xml:space="preserve">POWER GRID CORPORATION OF INDIA LIMITED, </v>
      </c>
      <c r="B10" s="92"/>
      <c r="F10" s="94"/>
      <c r="AE10" s="86">
        <v>10</v>
      </c>
      <c r="AF10" s="86" t="s">
        <v>285</v>
      </c>
      <c r="AI10" s="86">
        <v>10</v>
      </c>
      <c r="AJ10" s="85" t="s">
        <v>294</v>
      </c>
    </row>
    <row r="11" spans="1:36">
      <c r="A11" s="92" t="str">
        <f>'[1]Sch-1'!K9</f>
        <v>ODISHA PROJECTS</v>
      </c>
      <c r="B11" s="92"/>
      <c r="F11" s="94"/>
      <c r="AE11" s="86">
        <v>11</v>
      </c>
      <c r="AF11" s="86" t="s">
        <v>285</v>
      </c>
      <c r="AI11" s="86">
        <v>11</v>
      </c>
      <c r="AJ11" s="85" t="s">
        <v>295</v>
      </c>
    </row>
    <row r="12" spans="1:36">
      <c r="A12" s="92" t="str">
        <f>'[1]Sch-1'!K10</f>
        <v>PLOT NO.-4, UNIT-41, NILADRI VIHAR</v>
      </c>
      <c r="B12" s="92"/>
      <c r="F12" s="94"/>
      <c r="AE12" s="86">
        <v>12</v>
      </c>
      <c r="AF12" s="86" t="s">
        <v>285</v>
      </c>
      <c r="AI12" s="86">
        <v>12</v>
      </c>
      <c r="AJ12" s="85" t="s">
        <v>296</v>
      </c>
    </row>
    <row r="13" spans="1:36">
      <c r="A13" s="92" t="str">
        <f>'[1]Sch-1'!K11</f>
        <v>CHANDRASHEKHARPUR, BHUBANESWAR-751021</v>
      </c>
      <c r="B13" s="92"/>
      <c r="F13" s="94"/>
      <c r="AE13" s="86">
        <v>13</v>
      </c>
      <c r="AF13" s="86" t="s">
        <v>285</v>
      </c>
    </row>
    <row r="14" spans="1:36" ht="49.5" customHeight="1">
      <c r="A14" s="83"/>
      <c r="F14" s="94"/>
      <c r="AE14" s="86">
        <v>14</v>
      </c>
      <c r="AF14" s="86" t="s">
        <v>285</v>
      </c>
    </row>
    <row r="15" spans="1:36" ht="64.5" customHeight="1">
      <c r="A15" s="95" t="s">
        <v>297</v>
      </c>
      <c r="B15" s="96"/>
      <c r="C15" s="764" t="str">
        <f>Cover!B2</f>
        <v>Construction of Academic cum Administrative Building for Govt. Industrial Training Institute (ITI) at Dharamgarh Sub-division of Kalahandi district under CSR initiative of POWERGRID</v>
      </c>
      <c r="D15" s="764"/>
      <c r="E15" s="764"/>
      <c r="F15" s="764"/>
      <c r="AE15" s="86">
        <v>15</v>
      </c>
      <c r="AF15" s="86" t="s">
        <v>285</v>
      </c>
    </row>
    <row r="16" spans="1:36" ht="33" customHeight="1">
      <c r="A16" s="97" t="s">
        <v>298</v>
      </c>
      <c r="B16" s="82"/>
      <c r="C16" s="94"/>
      <c r="D16" s="94"/>
      <c r="E16" s="94"/>
      <c r="F16" s="94"/>
      <c r="AE16" s="86">
        <v>16</v>
      </c>
      <c r="AF16" s="86" t="s">
        <v>285</v>
      </c>
    </row>
    <row r="17" spans="1:41" ht="120" customHeight="1">
      <c r="A17" s="98">
        <v>1</v>
      </c>
      <c r="B17" s="763" t="str">
        <f>Z17&amp;AA17</f>
        <v>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or such other sums as may be determined in accordance with the terms and conditions of the Bidding Documents.</v>
      </c>
      <c r="C17" s="763"/>
      <c r="D17" s="763"/>
      <c r="E17" s="763"/>
      <c r="F17" s="763"/>
      <c r="Z17" s="123" t="s">
        <v>299</v>
      </c>
      <c r="AA17" s="481" t="s">
        <v>300</v>
      </c>
      <c r="AB17" s="124" t="e">
        <f>'Sch-5 After Discount'!D25</f>
        <v>#REF!</v>
      </c>
      <c r="AC17" s="125" t="e">
        <f>" ("&amp;'N to W'!A4&amp;")"</f>
        <v>#REF!</v>
      </c>
      <c r="AE17" s="86">
        <v>17</v>
      </c>
      <c r="AF17" s="86" t="s">
        <v>285</v>
      </c>
    </row>
    <row r="18" spans="1:41" ht="43.5" customHeight="1">
      <c r="B18" s="769" t="s">
        <v>301</v>
      </c>
      <c r="C18" s="769"/>
      <c r="D18" s="769"/>
      <c r="E18" s="769"/>
      <c r="F18" s="769"/>
      <c r="AE18" s="86">
        <v>18</v>
      </c>
      <c r="AF18" s="86" t="s">
        <v>285</v>
      </c>
    </row>
    <row r="19" spans="1:41" s="81" customFormat="1" ht="33" customHeight="1">
      <c r="A19" s="99">
        <v>2</v>
      </c>
      <c r="B19" s="770" t="s">
        <v>302</v>
      </c>
      <c r="C19" s="770"/>
      <c r="D19" s="770"/>
      <c r="E19" s="770"/>
      <c r="F19" s="770"/>
      <c r="Z19" s="126"/>
      <c r="AA19" s="126"/>
      <c r="AB19" s="126"/>
      <c r="AC19" s="126"/>
      <c r="AD19" s="126"/>
      <c r="AE19" s="86">
        <v>19</v>
      </c>
      <c r="AF19" s="86" t="s">
        <v>285</v>
      </c>
      <c r="AG19" s="126"/>
      <c r="AH19" s="126"/>
      <c r="AI19" s="126"/>
      <c r="AJ19" s="126"/>
      <c r="AK19" s="126"/>
      <c r="AL19" s="126"/>
      <c r="AM19" s="126"/>
      <c r="AN19" s="126"/>
      <c r="AO19" s="126"/>
    </row>
    <row r="20" spans="1:41" ht="45" customHeight="1">
      <c r="A20" s="98">
        <v>2.1</v>
      </c>
      <c r="B20" s="763" t="s">
        <v>303</v>
      </c>
      <c r="C20" s="763"/>
      <c r="D20" s="763"/>
      <c r="E20" s="763"/>
      <c r="F20" s="763"/>
      <c r="AE20" s="86">
        <v>20</v>
      </c>
      <c r="AF20" s="86" t="s">
        <v>285</v>
      </c>
    </row>
    <row r="21" spans="1:41" ht="36.75" customHeight="1">
      <c r="B21" s="100" t="str">
        <f>"Schedule 1A to 1O "</f>
        <v xml:space="preserve">Schedule 1A to 1O </v>
      </c>
      <c r="C21" s="101"/>
      <c r="D21" s="771" t="s">
        <v>304</v>
      </c>
      <c r="E21" s="771"/>
      <c r="F21" s="771"/>
      <c r="AE21" s="86">
        <v>21</v>
      </c>
      <c r="AF21" s="86" t="s">
        <v>278</v>
      </c>
    </row>
    <row r="22" spans="1:41" ht="30.75" customHeight="1">
      <c r="B22" s="100" t="str">
        <f>"Schedule 2("&amp;'Basic Data'!C9&amp;") "</f>
        <v xml:space="preserve">Schedule 2() </v>
      </c>
      <c r="C22" s="101"/>
      <c r="D22" s="772" t="s">
        <v>305</v>
      </c>
      <c r="E22" s="773"/>
      <c r="F22" s="773"/>
      <c r="AE22" s="86">
        <v>22</v>
      </c>
      <c r="AF22" s="86" t="s">
        <v>285</v>
      </c>
    </row>
    <row r="23" spans="1:41" ht="33" customHeight="1">
      <c r="B23" s="100" t="str">
        <f>"Schedule 3("&amp;'Basic Data'!C9&amp;") "</f>
        <v xml:space="preserve">Schedule 3() </v>
      </c>
      <c r="C23" s="101"/>
      <c r="D23" s="101" t="s">
        <v>306</v>
      </c>
      <c r="E23" s="101"/>
      <c r="F23" s="102"/>
      <c r="H23" s="103">
        <f>'Names of Bidder'!D6</f>
        <v>0</v>
      </c>
      <c r="AE23" s="86">
        <v>23</v>
      </c>
      <c r="AF23" s="86" t="s">
        <v>285</v>
      </c>
    </row>
    <row r="24" spans="1:41" ht="33" hidden="1" customHeight="1">
      <c r="B24" s="100" t="str">
        <f>"Schedule 4("&amp;'Basic Data'!C9&amp;") "</f>
        <v xml:space="preserve">Schedule 4() </v>
      </c>
      <c r="C24" s="101"/>
      <c r="D24" s="101" t="s">
        <v>307</v>
      </c>
      <c r="E24" s="101"/>
      <c r="F24" s="102"/>
      <c r="AE24" s="86">
        <v>24</v>
      </c>
      <c r="AF24" s="86" t="s">
        <v>285</v>
      </c>
    </row>
    <row r="25" spans="1:41" ht="33" hidden="1" customHeight="1">
      <c r="B25" s="100" t="str">
        <f>"Schedule 5("&amp;'Basic Data'!C9&amp;") "</f>
        <v xml:space="preserve">Schedule 5() </v>
      </c>
      <c r="C25" s="101"/>
      <c r="D25" s="101" t="s">
        <v>308</v>
      </c>
      <c r="E25" s="101"/>
      <c r="F25" s="102"/>
      <c r="AE25" s="86">
        <v>25</v>
      </c>
      <c r="AF25" s="86" t="s">
        <v>285</v>
      </c>
    </row>
    <row r="26" spans="1:41" ht="33" hidden="1" customHeight="1">
      <c r="B26" s="100" t="str">
        <f>"Schedule 6("&amp;'Basic Data'!C10&amp;") "</f>
        <v xml:space="preserve">Schedule 6() </v>
      </c>
      <c r="C26" s="101"/>
      <c r="D26" s="101" t="s">
        <v>309</v>
      </c>
      <c r="E26" s="101"/>
      <c r="F26" s="102"/>
    </row>
    <row r="27" spans="1:41" ht="104.25" customHeight="1">
      <c r="A27" s="104">
        <v>2.2000000000000002</v>
      </c>
      <c r="B27" s="763" t="s">
        <v>310</v>
      </c>
      <c r="C27" s="763"/>
      <c r="D27" s="763"/>
      <c r="E27" s="763"/>
      <c r="F27" s="763"/>
      <c r="AE27" s="86">
        <v>28</v>
      </c>
      <c r="AF27" s="86" t="s">
        <v>285</v>
      </c>
    </row>
    <row r="28" spans="1:41" ht="67.5" customHeight="1">
      <c r="A28" s="104">
        <v>2.2999999999999998</v>
      </c>
      <c r="B28" s="763" t="s">
        <v>311</v>
      </c>
      <c r="C28" s="763"/>
      <c r="D28" s="763"/>
      <c r="E28" s="763"/>
      <c r="F28" s="763"/>
      <c r="AE28" s="86">
        <v>29</v>
      </c>
      <c r="AF28" s="86" t="s">
        <v>285</v>
      </c>
    </row>
    <row r="29" spans="1:41" ht="149.25" customHeight="1">
      <c r="A29" s="104">
        <v>2.4</v>
      </c>
      <c r="B29" s="763" t="s">
        <v>312</v>
      </c>
      <c r="C29" s="763"/>
      <c r="D29" s="763"/>
      <c r="E29" s="763"/>
      <c r="F29" s="763"/>
      <c r="AE29" s="86">
        <v>30</v>
      </c>
      <c r="AF29" s="86" t="s">
        <v>285</v>
      </c>
    </row>
    <row r="30" spans="1:41" ht="90.75" customHeight="1">
      <c r="A30" s="104">
        <v>2.5</v>
      </c>
      <c r="B30" s="763" t="s">
        <v>313</v>
      </c>
      <c r="C30" s="763"/>
      <c r="D30" s="763"/>
      <c r="E30" s="763"/>
      <c r="F30" s="763"/>
      <c r="AE30" s="86">
        <v>31</v>
      </c>
      <c r="AF30" s="86" t="s">
        <v>278</v>
      </c>
    </row>
    <row r="31" spans="1:41" ht="89.25" customHeight="1">
      <c r="A31" s="98">
        <v>3</v>
      </c>
      <c r="B31" s="763" t="s">
        <v>314</v>
      </c>
      <c r="C31" s="763"/>
      <c r="D31" s="763"/>
      <c r="E31" s="763"/>
      <c r="F31" s="763"/>
    </row>
    <row r="32" spans="1:41" ht="69" customHeight="1">
      <c r="A32" s="104">
        <v>3.1</v>
      </c>
      <c r="B32" s="763" t="s">
        <v>315</v>
      </c>
      <c r="C32" s="763"/>
      <c r="D32" s="763"/>
      <c r="E32" s="763"/>
      <c r="F32" s="763"/>
    </row>
    <row r="33" spans="1:41" ht="81" customHeight="1">
      <c r="A33" s="104">
        <v>3.2</v>
      </c>
      <c r="B33" s="763" t="s">
        <v>316</v>
      </c>
      <c r="C33" s="763"/>
      <c r="D33" s="763"/>
      <c r="E33" s="763"/>
      <c r="F33" s="763"/>
    </row>
    <row r="34" spans="1:41" ht="45.75" customHeight="1">
      <c r="A34" s="104">
        <v>3.3</v>
      </c>
      <c r="B34" s="764" t="s">
        <v>317</v>
      </c>
      <c r="C34" s="764"/>
      <c r="D34" s="764"/>
      <c r="E34" s="764"/>
      <c r="F34" s="764"/>
    </row>
    <row r="35" spans="1:41" ht="70.5" hidden="1" customHeight="1">
      <c r="A35" s="98">
        <v>4</v>
      </c>
      <c r="B35" s="763" t="s">
        <v>318</v>
      </c>
      <c r="C35" s="763"/>
      <c r="D35" s="763"/>
      <c r="E35" s="763"/>
      <c r="F35" s="763"/>
    </row>
    <row r="36" spans="1:41" ht="98.25" customHeight="1">
      <c r="A36" s="98">
        <v>4</v>
      </c>
      <c r="B36" s="763" t="s">
        <v>319</v>
      </c>
      <c r="C36" s="763"/>
      <c r="D36" s="763"/>
      <c r="E36" s="763"/>
      <c r="F36" s="763"/>
    </row>
    <row r="37" spans="1:41" ht="21" customHeight="1">
      <c r="B37" s="105"/>
      <c r="C37" s="105"/>
      <c r="D37" s="105"/>
      <c r="E37" s="106"/>
      <c r="F37" s="106"/>
    </row>
    <row r="38" spans="1:41" ht="21" customHeight="1">
      <c r="B38" s="105" t="s">
        <v>248</v>
      </c>
      <c r="C38" s="107"/>
      <c r="D38" s="108"/>
      <c r="E38" s="108"/>
      <c r="F38" s="108"/>
    </row>
    <row r="39" spans="1:41" ht="21" customHeight="1">
      <c r="B39" s="109"/>
      <c r="C39" s="108"/>
      <c r="D39" s="108"/>
      <c r="E39" s="105"/>
      <c r="F39" s="110" t="s">
        <v>249</v>
      </c>
    </row>
    <row r="40" spans="1:41" ht="21" customHeight="1">
      <c r="B40" s="109"/>
      <c r="C40" s="108"/>
      <c r="D40" s="105"/>
      <c r="E40" s="105"/>
      <c r="F40" s="110" t="str">
        <f>"For and on behalf of "&amp;'Names of Bidder'!D8</f>
        <v xml:space="preserve">For and on behalf of </v>
      </c>
    </row>
    <row r="41" spans="1:41" ht="25.15" customHeight="1">
      <c r="A41" s="84"/>
      <c r="B41" s="84"/>
      <c r="C41" s="111"/>
      <c r="D41" s="84"/>
      <c r="E41" s="112"/>
      <c r="F41" s="83"/>
    </row>
    <row r="42" spans="1:41" ht="25.15" customHeight="1">
      <c r="A42" s="113" t="s">
        <v>250</v>
      </c>
      <c r="B42" s="765">
        <f>'Names of Bidder'!D21</f>
        <v>0</v>
      </c>
      <c r="C42" s="765"/>
      <c r="D42" s="84"/>
      <c r="E42" s="112" t="s">
        <v>251</v>
      </c>
      <c r="F42" s="114">
        <f>'Names of Bidder'!D18</f>
        <v>0</v>
      </c>
    </row>
    <row r="43" spans="1:41" ht="25.15" customHeight="1">
      <c r="A43" s="113" t="s">
        <v>252</v>
      </c>
      <c r="B43" s="114">
        <f>'Names of Bidder'!D22</f>
        <v>0</v>
      </c>
      <c r="C43" s="115"/>
      <c r="D43" s="84"/>
      <c r="E43" s="112" t="s">
        <v>253</v>
      </c>
      <c r="F43" s="114">
        <f>'Names of Bidder'!D19</f>
        <v>0</v>
      </c>
    </row>
    <row r="44" spans="1:41" ht="25.15" customHeight="1">
      <c r="B44" s="82"/>
      <c r="D44" s="84"/>
      <c r="E44" s="112"/>
      <c r="F44" s="82"/>
    </row>
    <row r="45" spans="1:41" s="81" customFormat="1" ht="33" customHeight="1">
      <c r="A45" s="116" t="s">
        <v>320</v>
      </c>
      <c r="B45" s="117"/>
      <c r="C45" s="118"/>
      <c r="D45" s="105"/>
      <c r="E45" s="110"/>
      <c r="F45" s="119"/>
      <c r="H45" s="120"/>
      <c r="Z45" s="126"/>
      <c r="AA45" s="126"/>
      <c r="AB45" s="126"/>
      <c r="AC45" s="126"/>
      <c r="AD45" s="126"/>
      <c r="AE45" s="86"/>
      <c r="AF45" s="86"/>
      <c r="AG45" s="126"/>
      <c r="AH45" s="126"/>
      <c r="AI45" s="126"/>
      <c r="AJ45" s="126"/>
      <c r="AK45" s="126"/>
      <c r="AL45" s="126"/>
      <c r="AM45" s="126"/>
      <c r="AN45" s="126"/>
      <c r="AO45" s="126"/>
    </row>
    <row r="46" spans="1:41" s="81" customFormat="1" ht="33" customHeight="1">
      <c r="A46" s="760" t="s">
        <v>321</v>
      </c>
      <c r="B46" s="760"/>
      <c r="C46" s="760"/>
      <c r="D46" s="121"/>
      <c r="E46" s="121"/>
      <c r="F46" s="121"/>
      <c r="H46" s="120"/>
      <c r="Z46" s="126"/>
      <c r="AA46" s="126"/>
      <c r="AB46" s="126"/>
      <c r="AC46" s="126"/>
      <c r="AD46" s="126"/>
      <c r="AE46" s="86"/>
      <c r="AF46" s="86"/>
      <c r="AG46" s="126"/>
      <c r="AH46" s="126"/>
      <c r="AI46" s="126"/>
      <c r="AJ46" s="126"/>
      <c r="AK46" s="126"/>
      <c r="AL46" s="126"/>
      <c r="AM46" s="126"/>
      <c r="AN46" s="126"/>
      <c r="AO46" s="126"/>
    </row>
    <row r="47" spans="1:41" s="81" customFormat="1" ht="33" customHeight="1">
      <c r="A47" s="761"/>
      <c r="B47" s="761"/>
      <c r="C47" s="761"/>
      <c r="D47" s="121"/>
      <c r="E47" s="121"/>
      <c r="F47" s="121"/>
      <c r="H47" s="120"/>
      <c r="Z47" s="126"/>
      <c r="AA47" s="126"/>
      <c r="AB47" s="126"/>
      <c r="AC47" s="126"/>
      <c r="AD47" s="126"/>
      <c r="AE47" s="86"/>
      <c r="AF47" s="86"/>
      <c r="AG47" s="126"/>
      <c r="AH47" s="126"/>
      <c r="AI47" s="126"/>
      <c r="AJ47" s="126"/>
      <c r="AK47" s="126"/>
      <c r="AL47" s="126"/>
      <c r="AM47" s="126"/>
      <c r="AN47" s="126"/>
      <c r="AO47" s="126"/>
    </row>
    <row r="48" spans="1:41" s="81" customFormat="1" ht="33" customHeight="1">
      <c r="A48" s="762"/>
      <c r="B48" s="762"/>
      <c r="C48" s="762"/>
      <c r="D48" s="121"/>
      <c r="E48" s="121"/>
      <c r="F48" s="121"/>
      <c r="H48" s="120"/>
      <c r="Z48" s="126"/>
      <c r="AA48" s="126"/>
      <c r="AB48" s="126"/>
      <c r="AC48" s="126"/>
      <c r="AD48" s="126"/>
      <c r="AE48" s="86"/>
      <c r="AF48" s="86"/>
      <c r="AG48" s="126"/>
      <c r="AH48" s="126"/>
      <c r="AI48" s="126"/>
      <c r="AJ48" s="126"/>
      <c r="AK48" s="126"/>
      <c r="AL48" s="126"/>
      <c r="AM48" s="126"/>
      <c r="AN48" s="126"/>
      <c r="AO48" s="126"/>
    </row>
    <row r="49" spans="1:41" s="81" customFormat="1" ht="33" customHeight="1">
      <c r="A49" s="759" t="s">
        <v>322</v>
      </c>
      <c r="B49" s="759"/>
      <c r="C49" s="759"/>
      <c r="D49" s="121"/>
      <c r="E49" s="121"/>
      <c r="F49" s="121"/>
      <c r="H49" s="120"/>
      <c r="Z49" s="126"/>
      <c r="AA49" s="126"/>
      <c r="AB49" s="126"/>
      <c r="AC49" s="126"/>
      <c r="AD49" s="126"/>
      <c r="AE49" s="86"/>
      <c r="AF49" s="86"/>
      <c r="AG49" s="126"/>
      <c r="AH49" s="126"/>
      <c r="AI49" s="126"/>
      <c r="AJ49" s="126"/>
      <c r="AK49" s="126"/>
      <c r="AL49" s="126"/>
      <c r="AM49" s="126"/>
      <c r="AN49" s="126"/>
      <c r="AO49" s="126"/>
    </row>
    <row r="50" spans="1:41" s="81" customFormat="1" ht="33" customHeight="1">
      <c r="A50" s="759" t="s">
        <v>323</v>
      </c>
      <c r="B50" s="759"/>
      <c r="C50" s="759"/>
      <c r="D50" s="121"/>
      <c r="E50" s="121"/>
      <c r="F50" s="121"/>
      <c r="H50" s="120"/>
      <c r="Z50" s="126"/>
      <c r="AA50" s="126"/>
      <c r="AB50" s="126"/>
      <c r="AC50" s="126"/>
      <c r="AD50" s="126"/>
      <c r="AE50" s="86"/>
      <c r="AF50" s="86"/>
      <c r="AG50" s="126"/>
      <c r="AH50" s="126"/>
      <c r="AI50" s="126"/>
      <c r="AJ50" s="126"/>
      <c r="AK50" s="126"/>
      <c r="AL50" s="126"/>
      <c r="AM50" s="126"/>
      <c r="AN50" s="126"/>
      <c r="AO50" s="126"/>
    </row>
    <row r="51" spans="1:41" s="81" customFormat="1" ht="33" customHeight="1">
      <c r="A51" s="759" t="s">
        <v>324</v>
      </c>
      <c r="B51" s="759"/>
      <c r="C51" s="759"/>
      <c r="D51" s="121"/>
      <c r="E51" s="121"/>
      <c r="F51" s="121"/>
      <c r="H51" s="120"/>
      <c r="Z51" s="126"/>
      <c r="AA51" s="126"/>
      <c r="AB51" s="126"/>
      <c r="AC51" s="126"/>
      <c r="AD51" s="126"/>
      <c r="AE51" s="86"/>
      <c r="AF51" s="86"/>
      <c r="AG51" s="126"/>
      <c r="AH51" s="126"/>
      <c r="AI51" s="126"/>
      <c r="AJ51" s="126"/>
      <c r="AK51" s="126"/>
      <c r="AL51" s="126"/>
      <c r="AM51" s="126"/>
      <c r="AN51" s="126"/>
      <c r="AO51" s="126"/>
    </row>
    <row r="52" spans="1:41" s="81" customFormat="1" ht="33" customHeight="1">
      <c r="A52" s="760" t="s">
        <v>325</v>
      </c>
      <c r="B52" s="760"/>
      <c r="C52" s="760"/>
      <c r="D52" s="121"/>
      <c r="E52" s="121"/>
      <c r="F52" s="121"/>
      <c r="H52" s="120"/>
      <c r="Z52" s="126"/>
      <c r="AA52" s="126"/>
      <c r="AB52" s="126"/>
      <c r="AC52" s="126"/>
      <c r="AD52" s="126"/>
      <c r="AE52" s="86"/>
      <c r="AF52" s="86"/>
      <c r="AG52" s="126"/>
      <c r="AH52" s="126"/>
      <c r="AI52" s="126"/>
      <c r="AJ52" s="126"/>
      <c r="AK52" s="126"/>
      <c r="AL52" s="126"/>
      <c r="AM52" s="126"/>
      <c r="AN52" s="126"/>
      <c r="AO52" s="126"/>
    </row>
    <row r="53" spans="1:41" s="81" customFormat="1" ht="33" customHeight="1">
      <c r="A53" s="761"/>
      <c r="B53" s="761"/>
      <c r="C53" s="761"/>
      <c r="D53" s="121"/>
      <c r="E53" s="121"/>
      <c r="F53" s="121"/>
      <c r="H53" s="120"/>
      <c r="Z53" s="126"/>
      <c r="AA53" s="126"/>
      <c r="AB53" s="126"/>
      <c r="AC53" s="126"/>
      <c r="AD53" s="126"/>
      <c r="AE53" s="86"/>
      <c r="AF53" s="86"/>
      <c r="AG53" s="126"/>
      <c r="AH53" s="126"/>
      <c r="AI53" s="126"/>
      <c r="AJ53" s="126"/>
      <c r="AK53" s="126"/>
      <c r="AL53" s="126"/>
      <c r="AM53" s="126"/>
      <c r="AN53" s="126"/>
      <c r="AO53" s="126"/>
    </row>
    <row r="54" spans="1:41" s="81" customFormat="1" ht="33" customHeight="1">
      <c r="A54" s="762"/>
      <c r="B54" s="762"/>
      <c r="C54" s="762"/>
      <c r="D54" s="758"/>
      <c r="E54" s="758"/>
      <c r="F54" s="758"/>
      <c r="H54" s="120"/>
      <c r="Z54" s="126"/>
      <c r="AA54" s="126"/>
      <c r="AB54" s="126"/>
      <c r="AC54" s="126"/>
      <c r="AD54" s="126"/>
      <c r="AE54" s="86"/>
      <c r="AF54" s="86"/>
      <c r="AG54" s="126"/>
      <c r="AH54" s="126"/>
      <c r="AI54" s="126"/>
      <c r="AJ54" s="126"/>
      <c r="AK54" s="126"/>
      <c r="AL54" s="126"/>
      <c r="AM54" s="126"/>
      <c r="AN54" s="126"/>
      <c r="AO54" s="126"/>
    </row>
    <row r="55" spans="1:41" s="81" customFormat="1" ht="33" customHeight="1">
      <c r="A55" s="116"/>
      <c r="B55" s="116"/>
      <c r="C55" s="116"/>
      <c r="D55" s="122"/>
      <c r="E55" s="122"/>
      <c r="F55" s="122"/>
      <c r="H55" s="120"/>
      <c r="Z55" s="126"/>
      <c r="AA55" s="126"/>
      <c r="AB55" s="126"/>
      <c r="AC55" s="126"/>
      <c r="AD55" s="126"/>
      <c r="AE55" s="86"/>
      <c r="AF55" s="86"/>
      <c r="AG55" s="126"/>
      <c r="AH55" s="126"/>
      <c r="AI55" s="126"/>
      <c r="AJ55" s="126"/>
      <c r="AK55" s="126"/>
      <c r="AL55" s="126"/>
      <c r="AM55" s="126"/>
      <c r="AN55" s="126"/>
      <c r="AO55" s="126"/>
    </row>
    <row r="56" spans="1:41" s="81" customFormat="1" ht="33" customHeight="1">
      <c r="A56" s="120"/>
      <c r="B56" s="83"/>
      <c r="C56" s="82"/>
      <c r="D56" s="82"/>
      <c r="E56" s="82"/>
      <c r="H56" s="120"/>
      <c r="Z56" s="126"/>
      <c r="AA56" s="126"/>
      <c r="AB56" s="126"/>
      <c r="AC56" s="126"/>
      <c r="AD56" s="126"/>
      <c r="AE56" s="86"/>
      <c r="AF56" s="86"/>
      <c r="AG56" s="126"/>
      <c r="AH56" s="126"/>
      <c r="AI56" s="126"/>
      <c r="AJ56" s="126"/>
      <c r="AK56" s="126"/>
      <c r="AL56" s="126"/>
      <c r="AM56" s="126"/>
      <c r="AN56" s="126"/>
      <c r="AO56" s="126"/>
    </row>
    <row r="57" spans="1:41" s="81" customFormat="1" ht="33" customHeight="1">
      <c r="A57" s="120"/>
      <c r="B57" s="83"/>
      <c r="C57" s="82"/>
      <c r="D57" s="82"/>
      <c r="E57" s="82"/>
      <c r="H57" s="120"/>
      <c r="Z57" s="126"/>
      <c r="AA57" s="126"/>
      <c r="AB57" s="126"/>
      <c r="AC57" s="126"/>
      <c r="AD57" s="126"/>
      <c r="AE57" s="86"/>
      <c r="AF57" s="86"/>
      <c r="AG57" s="126"/>
      <c r="AH57" s="126"/>
      <c r="AI57" s="126"/>
      <c r="AJ57" s="126"/>
      <c r="AK57" s="126"/>
      <c r="AL57" s="126"/>
      <c r="AM57" s="126"/>
      <c r="AN57" s="126"/>
      <c r="AO57" s="126"/>
    </row>
    <row r="58" spans="1:41" s="81" customFormat="1" ht="33" customHeight="1">
      <c r="A58" s="120"/>
      <c r="B58" s="83"/>
      <c r="C58" s="82"/>
      <c r="D58" s="82"/>
      <c r="E58" s="82"/>
      <c r="H58" s="120"/>
      <c r="Z58" s="126"/>
      <c r="AA58" s="126"/>
      <c r="AB58" s="126"/>
      <c r="AC58" s="126"/>
      <c r="AD58" s="126"/>
      <c r="AE58" s="86"/>
      <c r="AF58" s="86"/>
      <c r="AG58" s="126"/>
      <c r="AH58" s="126"/>
      <c r="AI58" s="126"/>
      <c r="AJ58" s="126"/>
      <c r="AK58" s="126"/>
      <c r="AL58" s="126"/>
      <c r="AM58" s="126"/>
      <c r="AN58" s="126"/>
      <c r="AO58" s="126"/>
    </row>
    <row r="59" spans="1:41">
      <c r="A59" s="83"/>
    </row>
    <row r="60" spans="1:41">
      <c r="A60" s="83"/>
    </row>
    <row r="61" spans="1:41">
      <c r="A61" s="83"/>
    </row>
    <row r="62" spans="1:41">
      <c r="A62" s="83"/>
    </row>
    <row r="63" spans="1:41">
      <c r="A63" s="83"/>
    </row>
    <row r="64" spans="1:41">
      <c r="A64" s="83"/>
    </row>
    <row r="65" spans="1:1">
      <c r="A65" s="83"/>
    </row>
    <row r="66" spans="1:1">
      <c r="A66" s="83"/>
    </row>
    <row r="67" spans="1:1">
      <c r="A67" s="83"/>
    </row>
    <row r="68" spans="1:1">
      <c r="A68" s="83"/>
    </row>
    <row r="69" spans="1:1">
      <c r="A69" s="83"/>
    </row>
    <row r="70" spans="1:1">
      <c r="A70" s="83"/>
    </row>
  </sheetData>
  <sheetProtection algorithmName="SHA-512" hashValue="FnVbc9x1t3rFl89lqbOE/ArOWePh09l5nWawcj0YaiSQYNHweLIXqd3bFQIk51eDEV05wQMklI5AHVBmFGdUWA==" saltValue="YLgvuzfvboSkKjUHQ5DH3Q==" spinCount="100000" sheet="1" objects="1" formatColumns="0" formatRows="0" selectLockedCells="1"/>
  <customSheetViews>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s>
  <mergeCells count="31">
    <mergeCell ref="B28:F28"/>
    <mergeCell ref="A3:F3"/>
    <mergeCell ref="C5:F5"/>
    <mergeCell ref="B6:C6"/>
    <mergeCell ref="C15:F15"/>
    <mergeCell ref="B17:F17"/>
    <mergeCell ref="B18:F18"/>
    <mergeCell ref="B19:F19"/>
    <mergeCell ref="B20:F20"/>
    <mergeCell ref="D21:F21"/>
    <mergeCell ref="D22:F22"/>
    <mergeCell ref="B27:F27"/>
    <mergeCell ref="A48:C48"/>
    <mergeCell ref="B29:F29"/>
    <mergeCell ref="B30:F30"/>
    <mergeCell ref="B31:F31"/>
    <mergeCell ref="B32:F32"/>
    <mergeCell ref="B33:F33"/>
    <mergeCell ref="B34:F34"/>
    <mergeCell ref="B35:F35"/>
    <mergeCell ref="B36:F36"/>
    <mergeCell ref="B42:C42"/>
    <mergeCell ref="A46:C46"/>
    <mergeCell ref="A47:C47"/>
    <mergeCell ref="D54:F54"/>
    <mergeCell ref="A49:C49"/>
    <mergeCell ref="A50:C50"/>
    <mergeCell ref="A51:C51"/>
    <mergeCell ref="A52:C52"/>
    <mergeCell ref="A53:C53"/>
    <mergeCell ref="A54:C54"/>
  </mergeCells>
  <pageMargins left="0.75" right="0.77" top="0.73" bottom="0.75" header="0.52" footer="0.45"/>
  <pageSetup scale="75" orientation="portrait" r:id="rId1"/>
  <headerFooter alignWithMargins="0"/>
  <rowBreaks count="2" manualBreakCount="2">
    <brk id="26" max="5" man="1"/>
    <brk id="33"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3"/>
  <sheetViews>
    <sheetView view="pageBreakPreview" topLeftCell="A31" zoomScaleNormal="100" workbookViewId="0">
      <selection activeCell="H12" sqref="H12"/>
    </sheetView>
  </sheetViews>
  <sheetFormatPr defaultColWidth="8" defaultRowHeight="16.5"/>
  <cols>
    <col min="1" max="1" width="7.5" style="31" customWidth="1"/>
    <col min="2" max="2" width="46.875" style="31" customWidth="1"/>
    <col min="3" max="3" width="2.25" style="31" customWidth="1"/>
    <col min="4" max="4" width="17.625" style="32" customWidth="1"/>
    <col min="5" max="5" width="4.125" style="32" customWidth="1"/>
    <col min="6" max="6" width="17.625" style="32" customWidth="1"/>
    <col min="7" max="7" width="29.625" style="30" customWidth="1"/>
    <col min="8" max="8" width="15.25" style="30" customWidth="1"/>
    <col min="9" max="9" width="8.875" style="30" bestFit="1" customWidth="1"/>
    <col min="10" max="11" width="8" style="30"/>
    <col min="12" max="12" width="14" style="30" customWidth="1"/>
    <col min="13" max="16384" width="8" style="30"/>
  </cols>
  <sheetData>
    <row r="1" spans="1:8" ht="16.149999999999999" customHeight="1">
      <c r="B1" s="787" t="s">
        <v>326</v>
      </c>
      <c r="C1" s="788"/>
      <c r="D1" s="788"/>
      <c r="E1" s="788"/>
      <c r="F1" s="788"/>
    </row>
    <row r="2" spans="1:8" ht="16.149999999999999" customHeight="1">
      <c r="B2" s="33"/>
      <c r="C2" s="34"/>
      <c r="D2" s="35"/>
      <c r="E2" s="35"/>
      <c r="F2" s="35"/>
    </row>
    <row r="3" spans="1:8" s="28" customFormat="1" ht="16.149999999999999" customHeight="1">
      <c r="A3" s="31"/>
      <c r="B3" s="31"/>
      <c r="C3" s="31"/>
      <c r="D3" s="789" t="s">
        <v>327</v>
      </c>
      <c r="E3" s="789"/>
      <c r="F3" s="789"/>
    </row>
    <row r="4" spans="1:8" s="28" customFormat="1" ht="20.25" customHeight="1">
      <c r="A4" s="790" t="s">
        <v>328</v>
      </c>
      <c r="B4" s="790"/>
      <c r="C4" s="790"/>
      <c r="D4" s="791" t="e">
        <f>#REF!</f>
        <v>#REF!</v>
      </c>
      <c r="E4" s="791"/>
      <c r="F4" s="791"/>
    </row>
    <row r="5" spans="1:8" s="29" customFormat="1" ht="21" customHeight="1">
      <c r="A5" s="37" t="s">
        <v>149</v>
      </c>
      <c r="B5" s="792" t="s">
        <v>329</v>
      </c>
      <c r="C5" s="793"/>
      <c r="D5" s="38" t="s">
        <v>330</v>
      </c>
      <c r="E5" s="794" t="s">
        <v>331</v>
      </c>
      <c r="F5" s="795"/>
    </row>
    <row r="6" spans="1:8" s="28" customFormat="1" ht="36" customHeight="1">
      <c r="A6" s="41">
        <v>1</v>
      </c>
      <c r="B6" s="42" t="s">
        <v>332</v>
      </c>
      <c r="C6" s="43"/>
      <c r="D6" s="44">
        <f>'Sch-3'!D15</f>
        <v>0</v>
      </c>
      <c r="E6" s="45" t="s">
        <v>333</v>
      </c>
      <c r="F6" s="46">
        <f>D6</f>
        <v>0</v>
      </c>
      <c r="G6" s="47"/>
    </row>
    <row r="7" spans="1:8" s="28" customFormat="1" ht="34.5" customHeight="1">
      <c r="A7" s="41">
        <v>2</v>
      </c>
      <c r="B7" s="42" t="s">
        <v>334</v>
      </c>
      <c r="C7" s="43"/>
      <c r="D7" s="44">
        <f>'Sch-3'!D17</f>
        <v>0</v>
      </c>
      <c r="E7" s="45"/>
      <c r="F7" s="46">
        <f>D7</f>
        <v>0</v>
      </c>
      <c r="G7" s="47"/>
    </row>
    <row r="8" spans="1:8" s="28" customFormat="1" ht="21" customHeight="1">
      <c r="A8" s="41">
        <v>3</v>
      </c>
      <c r="B8" s="42" t="s">
        <v>335</v>
      </c>
      <c r="C8" s="43"/>
      <c r="D8" s="48">
        <f>'Sch-3'!D19</f>
        <v>0</v>
      </c>
      <c r="E8" s="39"/>
      <c r="F8" s="40">
        <f>D8</f>
        <v>0</v>
      </c>
      <c r="G8" s="47"/>
    </row>
    <row r="9" spans="1:8" s="28" customFormat="1" ht="21" customHeight="1">
      <c r="A9" s="41">
        <v>4</v>
      </c>
      <c r="B9" s="42" t="s">
        <v>336</v>
      </c>
      <c r="C9" s="43"/>
      <c r="D9" s="48" t="s">
        <v>199</v>
      </c>
      <c r="E9" s="45"/>
      <c r="F9" s="40" t="str">
        <f>D9</f>
        <v>Not Applicable</v>
      </c>
    </row>
    <row r="10" spans="1:8" s="28" customFormat="1" ht="21" customHeight="1">
      <c r="A10" s="41">
        <v>5</v>
      </c>
      <c r="B10" s="42" t="s">
        <v>337</v>
      </c>
      <c r="C10" s="43"/>
      <c r="D10" s="49">
        <f>SUM(D6,D7,D8)</f>
        <v>0</v>
      </c>
      <c r="E10" s="45"/>
      <c r="F10" s="50">
        <f>SUM(F6,F7,F8)</f>
        <v>0</v>
      </c>
    </row>
    <row r="11" spans="1:8" s="28" customFormat="1" ht="21" customHeight="1">
      <c r="A11" s="41">
        <v>6</v>
      </c>
      <c r="B11" s="51" t="s">
        <v>338</v>
      </c>
      <c r="C11" s="52" t="s">
        <v>333</v>
      </c>
      <c r="D11" s="44" t="e">
        <f>H11</f>
        <v>#REF!</v>
      </c>
      <c r="E11" s="53" t="s">
        <v>333</v>
      </c>
      <c r="F11" s="46" t="e">
        <f>D11</f>
        <v>#REF!</v>
      </c>
      <c r="H11" s="54" t="e">
        <f>ROUND((#REF!-'Sch-1 Dis'!G23)+(#REF!-'Sch-2 Dis'!G17),0)</f>
        <v>#REF!</v>
      </c>
    </row>
    <row r="12" spans="1:8" s="28" customFormat="1" ht="22.15" customHeight="1">
      <c r="A12" s="41">
        <v>7</v>
      </c>
      <c r="B12" s="51" t="s">
        <v>339</v>
      </c>
      <c r="C12" s="43"/>
      <c r="D12" s="38" t="e">
        <f>D10-D11</f>
        <v>#REF!</v>
      </c>
      <c r="E12" s="45"/>
      <c r="F12" s="50" t="e">
        <f>F10-F11</f>
        <v>#REF!</v>
      </c>
      <c r="G12" s="55"/>
    </row>
    <row r="13" spans="1:8" s="28" customFormat="1" ht="22.15" customHeight="1">
      <c r="A13" s="41">
        <v>8</v>
      </c>
      <c r="B13" s="42" t="s">
        <v>340</v>
      </c>
      <c r="C13" s="43"/>
      <c r="D13" s="44"/>
      <c r="E13" s="45"/>
      <c r="F13" s="46"/>
    </row>
    <row r="14" spans="1:8" s="28" customFormat="1" ht="22.15" customHeight="1">
      <c r="A14" s="41" t="s">
        <v>333</v>
      </c>
      <c r="B14" s="42" t="s">
        <v>341</v>
      </c>
      <c r="C14" s="56"/>
      <c r="D14" s="57" t="e">
        <f>'Sch-4 Dis'!D14:E14</f>
        <v>#REF!</v>
      </c>
      <c r="E14" s="58"/>
      <c r="F14" s="40" t="e">
        <f>F32</f>
        <v>#REF!</v>
      </c>
      <c r="G14" s="47"/>
    </row>
    <row r="15" spans="1:8" s="28" customFormat="1" ht="22.15" customHeight="1">
      <c r="A15" s="41"/>
      <c r="B15" s="42" t="s">
        <v>342</v>
      </c>
      <c r="C15" s="43"/>
      <c r="D15" s="57" t="e">
        <f>'Sch-4 Dis'!D17:E17</f>
        <v>#REF!</v>
      </c>
      <c r="E15" s="59"/>
      <c r="F15" s="40" t="e">
        <f>F34</f>
        <v>#REF!</v>
      </c>
      <c r="G15" s="47"/>
    </row>
    <row r="16" spans="1:8" s="28" customFormat="1" ht="22.15" customHeight="1">
      <c r="A16" s="41"/>
      <c r="B16" s="42" t="s">
        <v>343</v>
      </c>
      <c r="C16" s="43"/>
      <c r="D16" s="57" t="e">
        <f>'Sch-4 Dis'!D22:E22</f>
        <v>#REF!</v>
      </c>
      <c r="E16" s="59"/>
      <c r="F16" s="40" t="e">
        <f>F35</f>
        <v>#REF!</v>
      </c>
      <c r="G16" s="47"/>
    </row>
    <row r="17" spans="1:12" s="28" customFormat="1" ht="22.15" customHeight="1">
      <c r="A17" s="41"/>
      <c r="B17" s="42" t="s">
        <v>344</v>
      </c>
      <c r="C17" s="43"/>
      <c r="D17" s="57" t="e">
        <f>SUM('Sch-4 Dis'!D27:E27,'Sch-4 Dis'!D30:E30)</f>
        <v>#REF!</v>
      </c>
      <c r="E17" s="59"/>
      <c r="F17" s="40" t="e">
        <f>F38</f>
        <v>#REF!</v>
      </c>
      <c r="G17" s="47"/>
    </row>
    <row r="18" spans="1:12" s="28" customFormat="1" ht="22.15" customHeight="1">
      <c r="A18" s="41"/>
      <c r="B18" s="42" t="s">
        <v>345</v>
      </c>
      <c r="C18" s="43"/>
      <c r="D18" s="48" t="e">
        <f>'Sch-2 '!#REF!</f>
        <v>#REF!</v>
      </c>
      <c r="E18" s="39"/>
      <c r="F18" s="40" t="e">
        <f>F36</f>
        <v>#REF!</v>
      </c>
    </row>
    <row r="19" spans="1:12" s="28" customFormat="1" ht="27" customHeight="1">
      <c r="A19" s="41"/>
      <c r="B19" s="42" t="s">
        <v>346</v>
      </c>
      <c r="C19" s="60"/>
      <c r="D19" s="61" t="e">
        <f>SUM(D14,D15,D16,D17,D18)</f>
        <v>#REF!</v>
      </c>
      <c r="E19" s="62"/>
      <c r="F19" s="60" t="e">
        <f>SUM(F14:F18)</f>
        <v>#REF!</v>
      </c>
      <c r="G19" s="47"/>
    </row>
    <row r="20" spans="1:12" s="28" customFormat="1" ht="33.75" customHeight="1">
      <c r="A20" s="41">
        <v>8</v>
      </c>
      <c r="B20" s="42" t="s">
        <v>347</v>
      </c>
      <c r="C20" s="43"/>
      <c r="D20" s="38" t="e">
        <f>D10+D19</f>
        <v>#REF!</v>
      </c>
      <c r="E20" s="63" t="s">
        <v>333</v>
      </c>
      <c r="F20" s="64" t="e">
        <f>F10+F19</f>
        <v>#REF!</v>
      </c>
      <c r="G20" s="47"/>
    </row>
    <row r="21" spans="1:12" s="28" customFormat="1" ht="51" customHeight="1">
      <c r="A21" s="41">
        <v>9</v>
      </c>
      <c r="B21" s="42" t="s">
        <v>348</v>
      </c>
      <c r="C21" s="43"/>
      <c r="D21" s="44" t="e">
        <f>#REF!</f>
        <v>#REF!</v>
      </c>
      <c r="E21" s="45"/>
      <c r="F21" s="46" t="e">
        <f>D21</f>
        <v>#REF!</v>
      </c>
    </row>
    <row r="22" spans="1:12" s="28" customFormat="1" ht="23.25" customHeight="1">
      <c r="A22" s="65" t="s">
        <v>333</v>
      </c>
      <c r="B22" s="66" t="s">
        <v>333</v>
      </c>
      <c r="C22" s="66"/>
      <c r="D22" s="67"/>
      <c r="E22" s="68"/>
      <c r="F22" s="69"/>
    </row>
    <row r="23" spans="1:12" s="28" customFormat="1" ht="18.75" customHeight="1">
      <c r="A23" s="70" t="s">
        <v>349</v>
      </c>
      <c r="B23" s="774" t="s">
        <v>350</v>
      </c>
      <c r="C23" s="774"/>
      <c r="D23" s="774"/>
      <c r="E23" s="774"/>
      <c r="F23" s="778"/>
    </row>
    <row r="24" spans="1:12" s="28" customFormat="1" ht="18.75" customHeight="1">
      <c r="A24" s="70"/>
      <c r="B24" s="779" t="e">
        <f>H24&amp;" "&amp;G24&amp;" "&amp;I24&amp;" "&amp;J24&amp;"%"&amp;" as"&amp;" "&amp;K24&amp;" "&amp;L24</f>
        <v>#REF!</v>
      </c>
      <c r="C24" s="780"/>
      <c r="D24" s="780"/>
      <c r="E24" s="780"/>
      <c r="F24" s="781"/>
      <c r="G24" s="71" t="e">
        <f>IF('Sch-2 '!D15=0,"",'Sch-2 '!D15)</f>
        <v>#REF!</v>
      </c>
      <c r="H24" s="11" t="s">
        <v>351</v>
      </c>
      <c r="I24" s="11" t="e">
        <f>IF(J24="","","@")</f>
        <v>#REF!</v>
      </c>
      <c r="J24" s="79" t="e">
        <f>IF('Sch-2 '!#REF!*100=0,"",'Sch-2 '!#REF!*100)</f>
        <v>#REF!</v>
      </c>
      <c r="K24" s="26" t="e">
        <f>IF(OR(L24=0,L24=""),"","Rs.")</f>
        <v>#REF!</v>
      </c>
      <c r="L24" s="27" t="e">
        <f>IF(D14=0,"",D14)</f>
        <v>#REF!</v>
      </c>
    </row>
    <row r="25" spans="1:12" s="28" customFormat="1" ht="19.5" customHeight="1">
      <c r="B25" s="779" t="e">
        <f>H25&amp;" "&amp;G25&amp;" "&amp;I25&amp;" "&amp;J25&amp;"%"&amp;" as"&amp;" "&amp;K25&amp;" "&amp;L25</f>
        <v>#REF!</v>
      </c>
      <c r="C25" s="780"/>
      <c r="D25" s="780"/>
      <c r="E25" s="780"/>
      <c r="F25" s="781"/>
      <c r="G25" s="71">
        <f>IF('Sch-2 '!D17=0,"",'Sch-2 '!D17)</f>
        <v>0.7505999999999996</v>
      </c>
      <c r="H25" s="11" t="s">
        <v>352</v>
      </c>
      <c r="I25" s="11" t="e">
        <f>IF(J25="","","@")</f>
        <v>#REF!</v>
      </c>
      <c r="J25" s="79" t="e">
        <f>IF('Sch-2 '!#REF!*100=0,"",'Sch-2 '!#REF!*100)</f>
        <v>#REF!</v>
      </c>
      <c r="K25" s="26" t="e">
        <f>IF(OR(L25=0,L25=""),"","Rs.")</f>
        <v>#REF!</v>
      </c>
      <c r="L25" s="27" t="e">
        <f>IF(D15=0,"",D15)</f>
        <v>#REF!</v>
      </c>
    </row>
    <row r="26" spans="1:12" s="28" customFormat="1" ht="19.5" customHeight="1">
      <c r="B26" s="779" t="e">
        <f>H26&amp;" "&amp;G26&amp;" "&amp;I26&amp;" "&amp;J26&amp;"%"&amp;" as"&amp;" "&amp;K26&amp;" "&amp;L26</f>
        <v>#REF!</v>
      </c>
      <c r="C26" s="780"/>
      <c r="D26" s="780"/>
      <c r="E26" s="780"/>
      <c r="F26" s="781"/>
      <c r="G26" s="71" t="e">
        <f>IF('Sch-2 '!#REF!=0,"",'Sch-2 '!#REF!)</f>
        <v>#REF!</v>
      </c>
      <c r="H26" s="11" t="s">
        <v>353</v>
      </c>
      <c r="I26" s="11" t="e">
        <f>IF(J26="","","@")</f>
        <v>#REF!</v>
      </c>
      <c r="J26" s="79" t="e">
        <f>IF('Sch-2 '!#REF!*100=0,"",'Sch-2 '!#REF!*100)</f>
        <v>#REF!</v>
      </c>
      <c r="K26" s="26" t="e">
        <f>IF(OR(L26=0,L26=""),"","Rs.")</f>
        <v>#REF!</v>
      </c>
      <c r="L26" s="27" t="e">
        <f>IF(D16=0,"",D16)</f>
        <v>#REF!</v>
      </c>
    </row>
    <row r="27" spans="1:12" s="28" customFormat="1" ht="19.5" customHeight="1">
      <c r="B27" s="779" t="e">
        <f>H27&amp;" "&amp;G27&amp;" "&amp;I27&amp;" "&amp;J27&amp;" as"&amp;" "&amp;K27&amp;" "&amp;L27</f>
        <v>#REF!</v>
      </c>
      <c r="C27" s="780"/>
      <c r="D27" s="780"/>
      <c r="E27" s="780"/>
      <c r="F27" s="781"/>
      <c r="G27" s="71" t="e">
        <f>IF('Sch-2 '!#REF!=0,"",'Sch-2 '!#REF!)</f>
        <v>#REF!</v>
      </c>
      <c r="H27" s="11" t="s">
        <v>354</v>
      </c>
      <c r="I27" s="11"/>
      <c r="J27" s="25"/>
      <c r="K27" s="26" t="e">
        <f>IF(OR(L27=0,L27=""),"","Rs.")</f>
        <v>#REF!</v>
      </c>
      <c r="L27" s="27" t="e">
        <f>IF(D17=0,"",D17)</f>
        <v>#REF!</v>
      </c>
    </row>
    <row r="28" spans="1:12" s="28" customFormat="1" ht="19.5" customHeight="1">
      <c r="B28" s="779" t="e">
        <f>H28&amp;" "&amp;G28&amp;" "&amp;I28&amp;" "&amp;J28&amp;" as"&amp;" "&amp;K28&amp;" "&amp;L28</f>
        <v>#REF!</v>
      </c>
      <c r="C28" s="780"/>
      <c r="D28" s="780"/>
      <c r="E28" s="780"/>
      <c r="F28" s="781"/>
      <c r="G28" s="71" t="e">
        <f>IF('Sch-2 '!#REF!=0,"",'Sch-2 '!#REF!)</f>
        <v>#REF!</v>
      </c>
      <c r="H28" s="26" t="s">
        <v>355</v>
      </c>
      <c r="I28" s="26"/>
      <c r="J28" s="26"/>
      <c r="K28" s="26" t="e">
        <f>IF(OR(L28=0,L28=""),"","Rs.")</f>
        <v>#REF!</v>
      </c>
      <c r="L28" s="80" t="e">
        <f>IF(D18=0,"",D18)</f>
        <v>#REF!</v>
      </c>
    </row>
    <row r="29" spans="1:12" s="28" customFormat="1" ht="19.5" customHeight="1">
      <c r="B29" s="782"/>
      <c r="C29" s="782"/>
      <c r="D29" s="782"/>
      <c r="E29" s="782"/>
      <c r="F29" s="783"/>
    </row>
    <row r="30" spans="1:12" ht="59.25" customHeight="1">
      <c r="A30" s="72" t="s">
        <v>356</v>
      </c>
      <c r="B30" s="784" t="s">
        <v>357</v>
      </c>
      <c r="C30" s="785"/>
      <c r="D30" s="785"/>
      <c r="E30" s="785"/>
      <c r="F30" s="786"/>
    </row>
    <row r="31" spans="1:12" s="28" customFormat="1" ht="19.5" customHeight="1">
      <c r="A31" s="73" t="s">
        <v>141</v>
      </c>
      <c r="B31" s="774" t="s">
        <v>358</v>
      </c>
      <c r="C31" s="774"/>
      <c r="D31" s="774"/>
      <c r="E31" s="26" t="s">
        <v>359</v>
      </c>
      <c r="F31" s="27" t="e">
        <f>#REF!</f>
        <v>#REF!</v>
      </c>
    </row>
    <row r="32" spans="1:12" s="28" customFormat="1" ht="19.5" customHeight="1">
      <c r="A32" s="73" t="s">
        <v>143</v>
      </c>
      <c r="B32" s="11" t="s">
        <v>360</v>
      </c>
      <c r="C32" s="11"/>
      <c r="D32" s="74">
        <v>0.10299999999999999</v>
      </c>
      <c r="E32" s="26" t="s">
        <v>359</v>
      </c>
      <c r="F32" s="27" t="e">
        <f>ROUND(D32*F31,0)</f>
        <v>#REF!</v>
      </c>
      <c r="H32" s="774"/>
      <c r="I32" s="774"/>
      <c r="J32" s="774"/>
    </row>
    <row r="33" spans="1:10" s="28" customFormat="1" ht="19.5" customHeight="1">
      <c r="A33" s="73" t="s">
        <v>144</v>
      </c>
      <c r="B33" s="11" t="s">
        <v>361</v>
      </c>
      <c r="C33" s="11"/>
      <c r="D33" s="75" t="e">
        <f>'Sch-4 Dis'!C19</f>
        <v>#REF!</v>
      </c>
      <c r="E33" s="26"/>
      <c r="F33" s="27" t="e">
        <f>D33</f>
        <v>#REF!</v>
      </c>
      <c r="H33" s="26"/>
      <c r="I33" s="26"/>
      <c r="J33" s="26"/>
    </row>
    <row r="34" spans="1:10" s="28" customFormat="1" ht="19.5" customHeight="1">
      <c r="A34" s="73" t="s">
        <v>362</v>
      </c>
      <c r="B34" s="11" t="s">
        <v>363</v>
      </c>
      <c r="D34" s="74">
        <v>0</v>
      </c>
      <c r="E34" s="26" t="s">
        <v>359</v>
      </c>
      <c r="F34" s="27" t="e">
        <f>ROUND((F33+(F33*D32))*D34,0)</f>
        <v>#REF!</v>
      </c>
    </row>
    <row r="35" spans="1:10" s="28" customFormat="1" ht="19.5" customHeight="1">
      <c r="A35" s="73" t="s">
        <v>364</v>
      </c>
      <c r="B35" s="11" t="s">
        <v>365</v>
      </c>
      <c r="C35" s="26"/>
      <c r="D35" s="74">
        <v>0</v>
      </c>
      <c r="E35" s="26"/>
      <c r="F35" s="27" t="e">
        <f>ROUND(((F31-F33)+((F31-F33)*D32))*D35,0)</f>
        <v>#REF!</v>
      </c>
    </row>
    <row r="36" spans="1:10" s="28" customFormat="1" ht="19.5" customHeight="1">
      <c r="A36" s="73" t="s">
        <v>366</v>
      </c>
      <c r="B36" s="26" t="s">
        <v>367</v>
      </c>
      <c r="C36" s="26"/>
      <c r="D36" s="26"/>
      <c r="E36" s="26" t="s">
        <v>359</v>
      </c>
      <c r="F36" s="76" t="e">
        <f>L28</f>
        <v>#REF!</v>
      </c>
    </row>
    <row r="37" spans="1:10" s="28" customFormat="1" ht="19.5" customHeight="1">
      <c r="A37" s="73" t="s">
        <v>368</v>
      </c>
      <c r="B37" s="774" t="s">
        <v>369</v>
      </c>
      <c r="C37" s="774"/>
      <c r="D37" s="774"/>
      <c r="E37" s="26" t="s">
        <v>359</v>
      </c>
      <c r="F37" s="77" t="e">
        <f>SUM(F31,F32,F34,F35,F36)</f>
        <v>#REF!</v>
      </c>
    </row>
    <row r="38" spans="1:10" s="28" customFormat="1" ht="19.5" customHeight="1">
      <c r="A38" s="73" t="s">
        <v>370</v>
      </c>
      <c r="B38" s="26" t="s">
        <v>371</v>
      </c>
      <c r="C38" s="26"/>
      <c r="D38" s="74"/>
      <c r="E38" s="26" t="s">
        <v>359</v>
      </c>
      <c r="F38" s="76" t="e">
        <f>ROUND(D38*F37,0)</f>
        <v>#REF!</v>
      </c>
    </row>
    <row r="39" spans="1:10" s="28" customFormat="1" ht="19.5" customHeight="1">
      <c r="A39" s="73"/>
      <c r="B39" s="26"/>
      <c r="C39" s="26"/>
      <c r="D39" s="26"/>
      <c r="E39" s="26"/>
      <c r="F39" s="78"/>
    </row>
    <row r="40" spans="1:10" s="28" customFormat="1" ht="15" customHeight="1">
      <c r="A40" s="73"/>
      <c r="B40" s="26"/>
      <c r="C40" s="26"/>
      <c r="D40" s="26"/>
      <c r="E40" s="26"/>
      <c r="F40" s="78"/>
    </row>
    <row r="41" spans="1:10" s="28" customFormat="1" ht="15" customHeight="1">
      <c r="A41" s="73"/>
      <c r="B41" s="26"/>
      <c r="C41" s="26"/>
      <c r="D41" s="26"/>
      <c r="E41" s="26"/>
      <c r="F41" s="78"/>
    </row>
    <row r="42" spans="1:10" s="28" customFormat="1" ht="19.5" customHeight="1">
      <c r="A42" s="73"/>
      <c r="B42" s="26"/>
      <c r="C42" s="26"/>
      <c r="D42" s="26"/>
      <c r="E42" s="26"/>
      <c r="F42" s="78"/>
    </row>
    <row r="43" spans="1:10" ht="49.5" customHeight="1">
      <c r="A43" s="775" t="str">
        <f>Cover!B2</f>
        <v>Construction of Academic cum Administrative Building for Govt. Industrial Training Institute (ITI) at Dharamgarh Sub-division of Kalahandi district under CSR initiative of POWERGRID</v>
      </c>
      <c r="B43" s="775"/>
      <c r="C43" s="775"/>
      <c r="D43" s="776" t="s">
        <v>372</v>
      </c>
      <c r="E43" s="777"/>
      <c r="F43" s="36" t="s">
        <v>373</v>
      </c>
    </row>
  </sheetData>
  <sheetProtection selectLockedCells="1" selectUnlockedCells="1"/>
  <customSheetViews>
    <customSheetView guid="{08A645C4-A23F-4400-B0CE-1685BC312A6F}"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s>
  <mergeCells count="19">
    <mergeCell ref="B1:F1"/>
    <mergeCell ref="D3:F3"/>
    <mergeCell ref="A4:C4"/>
    <mergeCell ref="D4:F4"/>
    <mergeCell ref="B5:C5"/>
    <mergeCell ref="E5:F5"/>
    <mergeCell ref="H32:J32"/>
    <mergeCell ref="B37:D37"/>
    <mergeCell ref="A43:C43"/>
    <mergeCell ref="D43:E43"/>
    <mergeCell ref="B23:F23"/>
    <mergeCell ref="B24:F24"/>
    <mergeCell ref="B25:F25"/>
    <mergeCell ref="B26:F26"/>
    <mergeCell ref="B27:F27"/>
    <mergeCell ref="B28:F28"/>
    <mergeCell ref="B29:F29"/>
    <mergeCell ref="B30:F30"/>
    <mergeCell ref="B31:D31"/>
  </mergeCells>
  <printOptions horizontalCentered="1"/>
  <pageMargins left="0.79000000000000015" right="0.37" top="0.65" bottom="0.45" header="0.38" footer="0"/>
  <pageSetup paperSize="9" scale="87" fitToHeight="0" orientation="portrait" horizontalDpi="1200" verticalDpi="1200" r:id="rId1"/>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workbookViewId="0">
      <selection activeCell="I10" sqref="I10"/>
    </sheetView>
  </sheetViews>
  <sheetFormatPr defaultRowHeight="16.5"/>
  <cols>
    <col min="1" max="1" width="7.5" customWidth="1"/>
    <col min="2" max="2" width="13" customWidth="1"/>
    <col min="3" max="3" width="44.625" style="9" customWidth="1"/>
    <col min="4" max="4" width="34.625" customWidth="1"/>
    <col min="5" max="5" width="26.5" customWidth="1"/>
    <col min="7" max="7" width="15.25" customWidth="1"/>
    <col min="12" max="12" width="18.25" customWidth="1"/>
  </cols>
  <sheetData>
    <row r="1" spans="1:12" ht="33">
      <c r="G1" s="10" t="e">
        <f>'Q &amp; C'!G24</f>
        <v>#REF!</v>
      </c>
      <c r="H1" s="11" t="str">
        <f>'Q &amp; C'!H24</f>
        <v xml:space="preserve">Excise Duty </v>
      </c>
      <c r="I1" s="11" t="e">
        <f>'Q &amp; C'!I24</f>
        <v>#REF!</v>
      </c>
      <c r="J1" s="25" t="e">
        <f>'Q &amp; C'!J24</f>
        <v>#REF!</v>
      </c>
      <c r="K1" s="26" t="e">
        <f>'Q &amp; C'!K24</f>
        <v>#REF!</v>
      </c>
      <c r="L1" s="27" t="e">
        <f>'Q &amp; C'!L24</f>
        <v>#REF!</v>
      </c>
    </row>
    <row r="2" spans="1:12">
      <c r="A2" s="12" t="s">
        <v>149</v>
      </c>
      <c r="B2" s="12" t="s">
        <v>374</v>
      </c>
      <c r="C2" s="13" t="s">
        <v>375</v>
      </c>
      <c r="D2" s="12" t="s">
        <v>376</v>
      </c>
      <c r="E2" s="12" t="s">
        <v>377</v>
      </c>
      <c r="G2" s="14">
        <f>'Q &amp; C'!G25</f>
        <v>0.7505999999999996</v>
      </c>
      <c r="H2" s="14" t="str">
        <f>'Q &amp; C'!H25</f>
        <v xml:space="preserve">CST </v>
      </c>
      <c r="I2" s="14" t="e">
        <f>'Q &amp; C'!I25</f>
        <v>#REF!</v>
      </c>
      <c r="J2" s="14" t="e">
        <f>'Q &amp; C'!J25</f>
        <v>#REF!</v>
      </c>
      <c r="K2" s="14" t="e">
        <f>'Q &amp; C'!K25</f>
        <v>#REF!</v>
      </c>
      <c r="L2" s="14" t="e">
        <f>'Q &amp; C'!L25</f>
        <v>#REF!</v>
      </c>
    </row>
    <row r="3" spans="1:12" ht="23.25" customHeight="1">
      <c r="A3" s="15">
        <v>1</v>
      </c>
      <c r="B3" s="16" t="s">
        <v>378</v>
      </c>
      <c r="C3" s="17" t="s">
        <v>379</v>
      </c>
      <c r="D3" s="18"/>
      <c r="E3" s="18"/>
      <c r="G3" s="14" t="e">
        <f>'Q &amp; C'!G26</f>
        <v>#REF!</v>
      </c>
      <c r="H3" s="14" t="str">
        <f>'Q &amp; C'!H26</f>
        <v xml:space="preserve">VAT </v>
      </c>
      <c r="I3" s="14" t="e">
        <f>'Q &amp; C'!I26</f>
        <v>#REF!</v>
      </c>
      <c r="J3" s="14" t="e">
        <f>'Q &amp; C'!J26</f>
        <v>#REF!</v>
      </c>
      <c r="K3" s="14" t="e">
        <f>'Q &amp; C'!K26</f>
        <v>#REF!</v>
      </c>
      <c r="L3" s="14" t="e">
        <f>'Q &amp; C'!L26</f>
        <v>#REF!</v>
      </c>
    </row>
    <row r="4" spans="1:12" ht="30" customHeight="1">
      <c r="A4" s="18"/>
      <c r="B4" s="18"/>
      <c r="C4" s="19" t="s">
        <v>380</v>
      </c>
      <c r="D4" s="16" t="e">
        <f>H1&amp;" "&amp;G1&amp;" "&amp;I1&amp;" "&amp;J1&amp;"%"&amp;" as"&amp;" "&amp;K1&amp;" "&amp;L1</f>
        <v>#REF!</v>
      </c>
      <c r="E4" s="16"/>
      <c r="G4" s="14" t="e">
        <f>'Q &amp; C'!G27</f>
        <v>#REF!</v>
      </c>
      <c r="H4" s="14" t="str">
        <f>'Q &amp; C'!H27</f>
        <v>Entry Tax/ Octroi</v>
      </c>
      <c r="K4" s="14" t="e">
        <f>'Q &amp; C'!K27</f>
        <v>#REF!</v>
      </c>
      <c r="L4" s="14" t="e">
        <f>'Q &amp; C'!L27</f>
        <v>#REF!</v>
      </c>
    </row>
    <row r="5" spans="1:12" ht="40.5" customHeight="1">
      <c r="A5" s="18"/>
      <c r="B5" s="18"/>
      <c r="C5" s="19" t="s">
        <v>381</v>
      </c>
      <c r="D5" s="16" t="e">
        <f>H2&amp;" "&amp;G2&amp;" "&amp;I2&amp;" "&amp;J2&amp;"%"&amp;" as"&amp;" "&amp;K2&amp;" "&amp;L2</f>
        <v>#REF!</v>
      </c>
      <c r="E5" s="16"/>
      <c r="G5" s="14" t="e">
        <f>'Q &amp; C'!G28</f>
        <v>#REF!</v>
      </c>
      <c r="H5" s="14" t="str">
        <f>'Q &amp; C'!H28</f>
        <v xml:space="preserve">Others </v>
      </c>
      <c r="K5" s="14" t="e">
        <f>'Q &amp; C'!K28</f>
        <v>#REF!</v>
      </c>
      <c r="L5" s="14" t="e">
        <f>'Q &amp; C'!L28</f>
        <v>#REF!</v>
      </c>
    </row>
    <row r="6" spans="1:12" ht="42" customHeight="1">
      <c r="A6" s="18"/>
      <c r="B6" s="18"/>
      <c r="C6" s="19" t="s">
        <v>382</v>
      </c>
      <c r="D6" s="16" t="e">
        <f>H3&amp;" "&amp;G3&amp;" "&amp;I3&amp;" "&amp;J3&amp;"%"&amp;" as"&amp;" "&amp;K3&amp;" "&amp;L3</f>
        <v>#REF!</v>
      </c>
      <c r="E6" s="16"/>
      <c r="G6" s="14"/>
      <c r="H6" s="14"/>
      <c r="I6" s="14"/>
      <c r="J6" s="14"/>
      <c r="K6" s="14"/>
      <c r="L6" s="14"/>
    </row>
    <row r="7" spans="1:12" ht="59.25" customHeight="1">
      <c r="A7" s="18"/>
      <c r="B7" s="18"/>
      <c r="C7" s="19" t="s">
        <v>383</v>
      </c>
      <c r="D7" s="16" t="e">
        <f>H4&amp;" "&amp;G4&amp;" "&amp;I4&amp;" "&amp;J4&amp;" as"&amp;" "&amp;K4&amp;" "&amp;L4</f>
        <v>#REF!</v>
      </c>
      <c r="E7" s="16"/>
    </row>
    <row r="8" spans="1:12" ht="27">
      <c r="A8" s="18"/>
      <c r="B8" s="18"/>
      <c r="C8" s="19" t="s">
        <v>384</v>
      </c>
      <c r="D8" s="16" t="e">
        <f>H5&amp;" "&amp;G5&amp;" "&amp;I5&amp;" "&amp;J5&amp;" as"&amp;" "&amp;K5&amp;" "&amp;L5</f>
        <v>#REF!</v>
      </c>
      <c r="E8" s="16"/>
    </row>
    <row r="9" spans="1:12" ht="40.5">
      <c r="A9" s="18"/>
      <c r="B9" s="18"/>
      <c r="C9" s="19" t="s">
        <v>385</v>
      </c>
      <c r="D9" s="16"/>
      <c r="E9" s="16"/>
    </row>
    <row r="10" spans="1:12" ht="94.5">
      <c r="A10" s="18"/>
      <c r="B10" s="18"/>
      <c r="C10" s="19" t="s">
        <v>386</v>
      </c>
      <c r="D10" s="16"/>
      <c r="E10" s="16"/>
    </row>
    <row r="11" spans="1:12" ht="67.5">
      <c r="A11" s="18"/>
      <c r="B11" s="18"/>
      <c r="C11" s="19" t="s">
        <v>387</v>
      </c>
      <c r="D11" s="16"/>
      <c r="E11" s="16"/>
    </row>
    <row r="12" spans="1:12" ht="99">
      <c r="A12" s="20">
        <v>2</v>
      </c>
      <c r="B12" s="21" t="s">
        <v>388</v>
      </c>
      <c r="C12" s="22" t="s">
        <v>389</v>
      </c>
      <c r="D12" s="21"/>
      <c r="E12" s="21"/>
    </row>
    <row r="13" spans="1:12">
      <c r="C13" s="23"/>
      <c r="D13" s="23"/>
      <c r="E13" s="23"/>
    </row>
    <row r="14" spans="1:12">
      <c r="C14" s="23"/>
      <c r="D14" s="23"/>
      <c r="E14" s="23"/>
    </row>
    <row r="15" spans="1:12">
      <c r="C15" s="23"/>
      <c r="D15" s="23"/>
      <c r="E15" s="23"/>
    </row>
    <row r="16" spans="1:12">
      <c r="C16" s="23"/>
      <c r="D16" s="23"/>
      <c r="E16" s="23"/>
    </row>
    <row r="17" spans="3:5">
      <c r="C17" s="23"/>
      <c r="D17" s="23"/>
      <c r="E17" s="24"/>
    </row>
    <row r="18" spans="3:5">
      <c r="C18" s="23"/>
      <c r="D18" s="23"/>
      <c r="E18" s="23"/>
    </row>
    <row r="19" spans="3:5">
      <c r="C19" s="23"/>
      <c r="D19" s="23"/>
      <c r="E19" s="23"/>
    </row>
    <row r="20" spans="3:5">
      <c r="C20" s="23"/>
      <c r="D20" s="23"/>
      <c r="E20" s="23"/>
    </row>
    <row r="21" spans="3:5">
      <c r="C21" s="23"/>
      <c r="D21" s="23"/>
      <c r="E21" s="23"/>
    </row>
    <row r="22" spans="3:5">
      <c r="C22" s="23"/>
      <c r="D22" s="23"/>
      <c r="E22" s="23"/>
    </row>
    <row r="23" spans="3:5">
      <c r="C23" s="23"/>
      <c r="D23" s="23"/>
      <c r="E23" s="23"/>
    </row>
    <row r="24" spans="3:5">
      <c r="C24" s="23"/>
      <c r="D24" s="23"/>
      <c r="E24" s="23"/>
    </row>
    <row r="25" spans="3:5">
      <c r="C25" s="23"/>
      <c r="D25" s="23"/>
      <c r="E25" s="23"/>
    </row>
    <row r="26" spans="3:5">
      <c r="C26" s="23"/>
      <c r="D26" s="23"/>
      <c r="E26" s="23"/>
    </row>
  </sheetData>
  <customSheetViews>
    <customSheetView guid="{08A645C4-A23F-4400-B0CE-1685BC312A6F}" scale="80" showPageBreaks="1" printArea="1" state="hidden" view="pageBreakPreview" topLeftCell="B7">
      <selection activeCell="I10" sqref="I10"/>
      <pageMargins left="0.7" right="0.7" top="0.75" bottom="0.75" header="0.3" footer="0.3"/>
      <pageSetup scale="99" orientation="landscape"/>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customSheetView>
  </customSheetViews>
  <pageMargins left="0.7" right="0.7" top="0.75" bottom="0.75" header="0.3" footer="0.3"/>
  <pageSetup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2" customWidth="1"/>
    <col min="2" max="2" width="10.375" style="2" customWidth="1"/>
    <col min="3" max="16384" width="8" style="2"/>
  </cols>
  <sheetData>
    <row r="1" spans="1:4" s="1" customFormat="1" ht="30" customHeight="1">
      <c r="A1" s="796" t="e">
        <f>'Bid Form 2nd Envelope'!AB17</f>
        <v>#REF!</v>
      </c>
      <c r="B1" s="796"/>
    </row>
    <row r="2" spans="1:4" s="1" customFormat="1" ht="30" customHeight="1"/>
    <row r="3" spans="1:4">
      <c r="A3" s="1"/>
    </row>
    <row r="4" spans="1:4">
      <c r="A4" s="3" t="e">
        <f>IF(OR((A1&gt;9999999999),(A1&lt;0)),"Invalid Entry - More than 1000 crore OR -ve value",IF(A1=0,"Rs. Zero Only ",+CONCATENATE("Rs. ",B11,D11,B10,D10,B9,D9,B8,D8,B7,D7,B6," Only")))</f>
        <v>#REF!</v>
      </c>
    </row>
    <row r="5" spans="1:4">
      <c r="A5" s="1"/>
    </row>
    <row r="6" spans="1:4">
      <c r="A6" s="4" t="e">
        <f>-INT(A1/100)*100+ROUND(A1,0)</f>
        <v>#REF!</v>
      </c>
      <c r="B6" s="2" t="e">
        <f t="shared" ref="B6:B11" si="0">IF(A6=0,"",LOOKUP(A6,$A$13:$A$112,$B$13:$B$112))</f>
        <v>#REF!</v>
      </c>
      <c r="D6" s="3"/>
    </row>
    <row r="7" spans="1:4">
      <c r="A7" s="4" t="e">
        <f>-INT(A1/1000)*10+INT(A1/100)</f>
        <v>#REF!</v>
      </c>
      <c r="B7" s="2" t="e">
        <f t="shared" si="0"/>
        <v>#REF!</v>
      </c>
      <c r="D7" s="3" t="e">
        <f>+IF(B7="",""," Hundred ")</f>
        <v>#REF!</v>
      </c>
    </row>
    <row r="8" spans="1:4">
      <c r="A8" s="4" t="e">
        <f>-INT(A1/100000)*100+INT(A1/1000)</f>
        <v>#REF!</v>
      </c>
      <c r="B8" s="2" t="e">
        <f t="shared" si="0"/>
        <v>#REF!</v>
      </c>
      <c r="D8" s="3" t="e">
        <f>IF((B8=""),IF(C8="",""," Thousand ")," Thousand ")</f>
        <v>#REF!</v>
      </c>
    </row>
    <row r="9" spans="1:4">
      <c r="A9" s="4" t="e">
        <f>-INT(A1/10000000)*100+INT(A1/100000)</f>
        <v>#REF!</v>
      </c>
      <c r="B9" s="2" t="e">
        <f t="shared" si="0"/>
        <v>#REF!</v>
      </c>
      <c r="D9" s="3" t="e">
        <f>IF((B9=""),IF(C9="",""," Lac ")," Lac ")</f>
        <v>#REF!</v>
      </c>
    </row>
    <row r="10" spans="1:4">
      <c r="A10" s="4" t="e">
        <f>-INT(A1/1000000000)*100+INT(A1/10000000)</f>
        <v>#REF!</v>
      </c>
      <c r="B10" s="5" t="e">
        <f t="shared" si="0"/>
        <v>#REF!</v>
      </c>
      <c r="D10" s="3" t="e">
        <f>IF((B10=""),IF(C10="",""," Crore ")," Crore ")</f>
        <v>#REF!</v>
      </c>
    </row>
    <row r="11" spans="1:4">
      <c r="A11" s="6" t="e">
        <f>-INT(A1/10000000000)*1000+INT(A1/1000000000)</f>
        <v>#REF!</v>
      </c>
      <c r="B11" s="5" t="e">
        <f t="shared" si="0"/>
        <v>#REF!</v>
      </c>
      <c r="D11" s="3" t="e">
        <f>IF((B11=""),IF(C11="",""," Hundred ")," Hundred ")</f>
        <v>#REF!</v>
      </c>
    </row>
    <row r="13" spans="1:4">
      <c r="A13" s="7">
        <v>1</v>
      </c>
      <c r="B13" s="8" t="s">
        <v>390</v>
      </c>
    </row>
    <row r="14" spans="1:4">
      <c r="A14" s="7">
        <v>2</v>
      </c>
      <c r="B14" s="8" t="s">
        <v>391</v>
      </c>
    </row>
    <row r="15" spans="1:4">
      <c r="A15" s="7">
        <v>3</v>
      </c>
      <c r="B15" s="8" t="s">
        <v>392</v>
      </c>
    </row>
    <row r="16" spans="1:4">
      <c r="A16" s="7">
        <v>4</v>
      </c>
      <c r="B16" s="8" t="s">
        <v>393</v>
      </c>
    </row>
    <row r="17" spans="1:2">
      <c r="A17" s="7">
        <v>5</v>
      </c>
      <c r="B17" s="8" t="s">
        <v>394</v>
      </c>
    </row>
    <row r="18" spans="1:2">
      <c r="A18" s="7">
        <v>6</v>
      </c>
      <c r="B18" s="8" t="s">
        <v>395</v>
      </c>
    </row>
    <row r="19" spans="1:2">
      <c r="A19" s="7">
        <v>7</v>
      </c>
      <c r="B19" s="8" t="s">
        <v>396</v>
      </c>
    </row>
    <row r="20" spans="1:2">
      <c r="A20" s="7">
        <v>8</v>
      </c>
      <c r="B20" s="8" t="s">
        <v>397</v>
      </c>
    </row>
    <row r="21" spans="1:2">
      <c r="A21" s="7">
        <v>9</v>
      </c>
      <c r="B21" s="8" t="s">
        <v>398</v>
      </c>
    </row>
    <row r="22" spans="1:2">
      <c r="A22" s="7">
        <v>10</v>
      </c>
      <c r="B22" s="8" t="s">
        <v>399</v>
      </c>
    </row>
    <row r="23" spans="1:2">
      <c r="A23" s="7">
        <v>11</v>
      </c>
      <c r="B23" s="8" t="s">
        <v>400</v>
      </c>
    </row>
    <row r="24" spans="1:2">
      <c r="A24" s="7">
        <v>12</v>
      </c>
      <c r="B24" s="8" t="s">
        <v>401</v>
      </c>
    </row>
    <row r="25" spans="1:2">
      <c r="A25" s="7">
        <v>13</v>
      </c>
      <c r="B25" s="8" t="s">
        <v>402</v>
      </c>
    </row>
    <row r="26" spans="1:2">
      <c r="A26" s="7">
        <v>14</v>
      </c>
      <c r="B26" s="8" t="s">
        <v>403</v>
      </c>
    </row>
    <row r="27" spans="1:2">
      <c r="A27" s="7">
        <v>15</v>
      </c>
      <c r="B27" s="8" t="s">
        <v>404</v>
      </c>
    </row>
    <row r="28" spans="1:2">
      <c r="A28" s="7">
        <v>16</v>
      </c>
      <c r="B28" s="8" t="s">
        <v>405</v>
      </c>
    </row>
    <row r="29" spans="1:2">
      <c r="A29" s="7">
        <v>17</v>
      </c>
      <c r="B29" s="8" t="s">
        <v>406</v>
      </c>
    </row>
    <row r="30" spans="1:2">
      <c r="A30" s="7">
        <v>18</v>
      </c>
      <c r="B30" s="8" t="s">
        <v>407</v>
      </c>
    </row>
    <row r="31" spans="1:2">
      <c r="A31" s="7">
        <v>19</v>
      </c>
      <c r="B31" s="8" t="s">
        <v>408</v>
      </c>
    </row>
    <row r="32" spans="1:2">
      <c r="A32" s="7">
        <v>20</v>
      </c>
      <c r="B32" s="8" t="s">
        <v>409</v>
      </c>
    </row>
    <row r="33" spans="1:2">
      <c r="A33" s="7">
        <v>21</v>
      </c>
      <c r="B33" s="8" t="s">
        <v>410</v>
      </c>
    </row>
    <row r="34" spans="1:2">
      <c r="A34" s="7">
        <v>22</v>
      </c>
      <c r="B34" s="8" t="s">
        <v>411</v>
      </c>
    </row>
    <row r="35" spans="1:2">
      <c r="A35" s="7">
        <v>23</v>
      </c>
      <c r="B35" s="8" t="s">
        <v>412</v>
      </c>
    </row>
    <row r="36" spans="1:2">
      <c r="A36" s="7">
        <v>24</v>
      </c>
      <c r="B36" s="8" t="s">
        <v>413</v>
      </c>
    </row>
    <row r="37" spans="1:2">
      <c r="A37" s="7">
        <v>25</v>
      </c>
      <c r="B37" s="8" t="s">
        <v>414</v>
      </c>
    </row>
    <row r="38" spans="1:2">
      <c r="A38" s="7">
        <v>26</v>
      </c>
      <c r="B38" s="8" t="s">
        <v>415</v>
      </c>
    </row>
    <row r="39" spans="1:2">
      <c r="A39" s="7">
        <v>27</v>
      </c>
      <c r="B39" s="8" t="s">
        <v>416</v>
      </c>
    </row>
    <row r="40" spans="1:2">
      <c r="A40" s="7">
        <v>28</v>
      </c>
      <c r="B40" s="8" t="s">
        <v>417</v>
      </c>
    </row>
    <row r="41" spans="1:2">
      <c r="A41" s="7">
        <v>29</v>
      </c>
      <c r="B41" s="8" t="s">
        <v>418</v>
      </c>
    </row>
    <row r="42" spans="1:2">
      <c r="A42" s="7">
        <v>30</v>
      </c>
      <c r="B42" s="8" t="s">
        <v>419</v>
      </c>
    </row>
    <row r="43" spans="1:2">
      <c r="A43" s="7">
        <v>31</v>
      </c>
      <c r="B43" s="8" t="s">
        <v>420</v>
      </c>
    </row>
    <row r="44" spans="1:2">
      <c r="A44" s="7">
        <v>32</v>
      </c>
      <c r="B44" s="8" t="s">
        <v>421</v>
      </c>
    </row>
    <row r="45" spans="1:2">
      <c r="A45" s="7">
        <v>33</v>
      </c>
      <c r="B45" s="8" t="s">
        <v>422</v>
      </c>
    </row>
    <row r="46" spans="1:2">
      <c r="A46" s="7">
        <v>34</v>
      </c>
      <c r="B46" s="8" t="s">
        <v>423</v>
      </c>
    </row>
    <row r="47" spans="1:2">
      <c r="A47" s="7">
        <v>35</v>
      </c>
      <c r="B47" s="8" t="s">
        <v>424</v>
      </c>
    </row>
    <row r="48" spans="1:2">
      <c r="A48" s="7">
        <v>36</v>
      </c>
      <c r="B48" s="8" t="s">
        <v>425</v>
      </c>
    </row>
    <row r="49" spans="1:2">
      <c r="A49" s="7">
        <v>37</v>
      </c>
      <c r="B49" s="8" t="s">
        <v>426</v>
      </c>
    </row>
    <row r="50" spans="1:2">
      <c r="A50" s="7">
        <v>38</v>
      </c>
      <c r="B50" s="8" t="s">
        <v>427</v>
      </c>
    </row>
    <row r="51" spans="1:2">
      <c r="A51" s="7">
        <v>39</v>
      </c>
      <c r="B51" s="8" t="s">
        <v>428</v>
      </c>
    </row>
    <row r="52" spans="1:2">
      <c r="A52" s="7">
        <v>40</v>
      </c>
      <c r="B52" s="8" t="s">
        <v>429</v>
      </c>
    </row>
    <row r="53" spans="1:2">
      <c r="A53" s="7">
        <v>41</v>
      </c>
      <c r="B53" s="8" t="s">
        <v>430</v>
      </c>
    </row>
    <row r="54" spans="1:2">
      <c r="A54" s="7">
        <v>42</v>
      </c>
      <c r="B54" s="8" t="s">
        <v>431</v>
      </c>
    </row>
    <row r="55" spans="1:2">
      <c r="A55" s="7">
        <v>43</v>
      </c>
      <c r="B55" s="8" t="s">
        <v>432</v>
      </c>
    </row>
    <row r="56" spans="1:2">
      <c r="A56" s="7">
        <v>44</v>
      </c>
      <c r="B56" s="8" t="s">
        <v>433</v>
      </c>
    </row>
    <row r="57" spans="1:2">
      <c r="A57" s="7">
        <v>45</v>
      </c>
      <c r="B57" s="8" t="s">
        <v>434</v>
      </c>
    </row>
    <row r="58" spans="1:2">
      <c r="A58" s="7">
        <v>46</v>
      </c>
      <c r="B58" s="8" t="s">
        <v>435</v>
      </c>
    </row>
    <row r="59" spans="1:2">
      <c r="A59" s="7">
        <v>47</v>
      </c>
      <c r="B59" s="8" t="s">
        <v>436</v>
      </c>
    </row>
    <row r="60" spans="1:2">
      <c r="A60" s="7">
        <v>48</v>
      </c>
      <c r="B60" s="8" t="s">
        <v>437</v>
      </c>
    </row>
    <row r="61" spans="1:2">
      <c r="A61" s="7">
        <v>49</v>
      </c>
      <c r="B61" s="8" t="s">
        <v>438</v>
      </c>
    </row>
    <row r="62" spans="1:2">
      <c r="A62" s="7">
        <v>50</v>
      </c>
      <c r="B62" s="8" t="s">
        <v>439</v>
      </c>
    </row>
    <row r="63" spans="1:2">
      <c r="A63" s="7">
        <v>51</v>
      </c>
      <c r="B63" s="8" t="s">
        <v>440</v>
      </c>
    </row>
    <row r="64" spans="1:2">
      <c r="A64" s="7">
        <v>52</v>
      </c>
      <c r="B64" s="8" t="s">
        <v>441</v>
      </c>
    </row>
    <row r="65" spans="1:2">
      <c r="A65" s="7">
        <v>53</v>
      </c>
      <c r="B65" s="8" t="s">
        <v>442</v>
      </c>
    </row>
    <row r="66" spans="1:2">
      <c r="A66" s="7">
        <v>54</v>
      </c>
      <c r="B66" s="8" t="s">
        <v>443</v>
      </c>
    </row>
    <row r="67" spans="1:2">
      <c r="A67" s="7">
        <v>55</v>
      </c>
      <c r="B67" s="8" t="s">
        <v>444</v>
      </c>
    </row>
    <row r="68" spans="1:2">
      <c r="A68" s="7">
        <v>56</v>
      </c>
      <c r="B68" s="8" t="s">
        <v>445</v>
      </c>
    </row>
    <row r="69" spans="1:2">
      <c r="A69" s="7">
        <v>57</v>
      </c>
      <c r="B69" s="8" t="s">
        <v>446</v>
      </c>
    </row>
    <row r="70" spans="1:2">
      <c r="A70" s="7">
        <v>58</v>
      </c>
      <c r="B70" s="8" t="s">
        <v>447</v>
      </c>
    </row>
    <row r="71" spans="1:2">
      <c r="A71" s="7">
        <v>59</v>
      </c>
      <c r="B71" s="8" t="s">
        <v>448</v>
      </c>
    </row>
    <row r="72" spans="1:2">
      <c r="A72" s="7">
        <v>60</v>
      </c>
      <c r="B72" s="8" t="s">
        <v>449</v>
      </c>
    </row>
    <row r="73" spans="1:2">
      <c r="A73" s="7">
        <v>61</v>
      </c>
      <c r="B73" s="8" t="s">
        <v>450</v>
      </c>
    </row>
    <row r="74" spans="1:2">
      <c r="A74" s="7">
        <v>62</v>
      </c>
      <c r="B74" s="8" t="s">
        <v>451</v>
      </c>
    </row>
    <row r="75" spans="1:2">
      <c r="A75" s="7">
        <v>63</v>
      </c>
      <c r="B75" s="8" t="s">
        <v>452</v>
      </c>
    </row>
    <row r="76" spans="1:2">
      <c r="A76" s="7">
        <v>64</v>
      </c>
      <c r="B76" s="8" t="s">
        <v>453</v>
      </c>
    </row>
    <row r="77" spans="1:2">
      <c r="A77" s="7">
        <v>65</v>
      </c>
      <c r="B77" s="8" t="s">
        <v>454</v>
      </c>
    </row>
    <row r="78" spans="1:2">
      <c r="A78" s="7">
        <v>66</v>
      </c>
      <c r="B78" s="8" t="s">
        <v>455</v>
      </c>
    </row>
    <row r="79" spans="1:2">
      <c r="A79" s="7">
        <v>67</v>
      </c>
      <c r="B79" s="8" t="s">
        <v>456</v>
      </c>
    </row>
    <row r="80" spans="1:2">
      <c r="A80" s="7">
        <v>68</v>
      </c>
      <c r="B80" s="8" t="s">
        <v>457</v>
      </c>
    </row>
    <row r="81" spans="1:2">
      <c r="A81" s="7">
        <v>69</v>
      </c>
      <c r="B81" s="8" t="s">
        <v>458</v>
      </c>
    </row>
    <row r="82" spans="1:2">
      <c r="A82" s="7">
        <v>70</v>
      </c>
      <c r="B82" s="8" t="s">
        <v>459</v>
      </c>
    </row>
    <row r="83" spans="1:2">
      <c r="A83" s="7">
        <v>71</v>
      </c>
      <c r="B83" s="8" t="s">
        <v>460</v>
      </c>
    </row>
    <row r="84" spans="1:2">
      <c r="A84" s="7">
        <v>72</v>
      </c>
      <c r="B84" s="8" t="s">
        <v>461</v>
      </c>
    </row>
    <row r="85" spans="1:2">
      <c r="A85" s="7">
        <v>73</v>
      </c>
      <c r="B85" s="8" t="s">
        <v>462</v>
      </c>
    </row>
    <row r="86" spans="1:2">
      <c r="A86" s="7">
        <v>74</v>
      </c>
      <c r="B86" s="8" t="s">
        <v>463</v>
      </c>
    </row>
    <row r="87" spans="1:2">
      <c r="A87" s="7">
        <v>75</v>
      </c>
      <c r="B87" s="8" t="s">
        <v>464</v>
      </c>
    </row>
    <row r="88" spans="1:2">
      <c r="A88" s="7">
        <v>76</v>
      </c>
      <c r="B88" s="8" t="s">
        <v>465</v>
      </c>
    </row>
    <row r="89" spans="1:2">
      <c r="A89" s="7">
        <v>77</v>
      </c>
      <c r="B89" s="8" t="s">
        <v>466</v>
      </c>
    </row>
    <row r="90" spans="1:2">
      <c r="A90" s="7">
        <v>78</v>
      </c>
      <c r="B90" s="8" t="s">
        <v>467</v>
      </c>
    </row>
    <row r="91" spans="1:2">
      <c r="A91" s="7">
        <v>79</v>
      </c>
      <c r="B91" s="8" t="s">
        <v>468</v>
      </c>
    </row>
    <row r="92" spans="1:2">
      <c r="A92" s="7">
        <v>80</v>
      </c>
      <c r="B92" s="8" t="s">
        <v>469</v>
      </c>
    </row>
    <row r="93" spans="1:2">
      <c r="A93" s="7">
        <v>81</v>
      </c>
      <c r="B93" s="8" t="s">
        <v>470</v>
      </c>
    </row>
    <row r="94" spans="1:2">
      <c r="A94" s="7">
        <v>82</v>
      </c>
      <c r="B94" s="8" t="s">
        <v>471</v>
      </c>
    </row>
    <row r="95" spans="1:2">
      <c r="A95" s="7">
        <v>83</v>
      </c>
      <c r="B95" s="8" t="s">
        <v>472</v>
      </c>
    </row>
    <row r="96" spans="1:2">
      <c r="A96" s="7">
        <v>84</v>
      </c>
      <c r="B96" s="8" t="s">
        <v>473</v>
      </c>
    </row>
    <row r="97" spans="1:2">
      <c r="A97" s="7">
        <v>85</v>
      </c>
      <c r="B97" s="8" t="s">
        <v>474</v>
      </c>
    </row>
    <row r="98" spans="1:2">
      <c r="A98" s="7">
        <v>86</v>
      </c>
      <c r="B98" s="8" t="s">
        <v>475</v>
      </c>
    </row>
    <row r="99" spans="1:2">
      <c r="A99" s="7">
        <v>87</v>
      </c>
      <c r="B99" s="8" t="s">
        <v>476</v>
      </c>
    </row>
    <row r="100" spans="1:2">
      <c r="A100" s="7">
        <v>88</v>
      </c>
      <c r="B100" s="8" t="s">
        <v>477</v>
      </c>
    </row>
    <row r="101" spans="1:2">
      <c r="A101" s="7">
        <v>89</v>
      </c>
      <c r="B101" s="8" t="s">
        <v>478</v>
      </c>
    </row>
    <row r="102" spans="1:2">
      <c r="A102" s="7">
        <v>90</v>
      </c>
      <c r="B102" s="8" t="s">
        <v>479</v>
      </c>
    </row>
    <row r="103" spans="1:2">
      <c r="A103" s="7">
        <v>91</v>
      </c>
      <c r="B103" s="8" t="s">
        <v>480</v>
      </c>
    </row>
    <row r="104" spans="1:2">
      <c r="A104" s="7">
        <v>92</v>
      </c>
      <c r="B104" s="8" t="s">
        <v>481</v>
      </c>
    </row>
    <row r="105" spans="1:2">
      <c r="A105" s="7">
        <v>93</v>
      </c>
      <c r="B105" s="8" t="s">
        <v>482</v>
      </c>
    </row>
    <row r="106" spans="1:2">
      <c r="A106" s="7">
        <v>94</v>
      </c>
      <c r="B106" s="8" t="s">
        <v>483</v>
      </c>
    </row>
    <row r="107" spans="1:2">
      <c r="A107" s="7">
        <v>95</v>
      </c>
      <c r="B107" s="8" t="s">
        <v>484</v>
      </c>
    </row>
    <row r="108" spans="1:2">
      <c r="A108" s="7">
        <v>96</v>
      </c>
      <c r="B108" s="8" t="s">
        <v>485</v>
      </c>
    </row>
    <row r="109" spans="1:2">
      <c r="A109" s="7">
        <v>97</v>
      </c>
      <c r="B109" s="8" t="s">
        <v>486</v>
      </c>
    </row>
    <row r="110" spans="1:2">
      <c r="A110" s="7">
        <v>98</v>
      </c>
      <c r="B110" s="8" t="s">
        <v>487</v>
      </c>
    </row>
    <row r="111" spans="1:2">
      <c r="A111" s="7">
        <v>99</v>
      </c>
      <c r="B111" s="8" t="s">
        <v>488</v>
      </c>
    </row>
    <row r="112" spans="1:2">
      <c r="A112" s="7">
        <v>100</v>
      </c>
      <c r="B112" s="8" t="s">
        <v>489</v>
      </c>
    </row>
  </sheetData>
  <sheetProtection password="E848" sheet="1" objects="1" selectLockedCells="1" selectUnlockedCells="1"/>
  <customSheetViews>
    <customSheetView guid="{08A645C4-A23F-4400-B0CE-1685BC312A6F}" state="hidden">
      <selection activeCell="E8" sqref="E8"/>
      <pageMargins left="0.75" right="0.75" top="1" bottom="1" header="0.5" footer="0.5"/>
      <pageSetup orientation="portrait"/>
      <headerFooter alignWithMargins="0"/>
    </customSheetView>
    <customSheetView guid="{E95B21C1-D936-4435-AF6F-90CF0B6A7506}" state="hidden">
      <selection activeCell="E8" sqref="E8"/>
      <pageMargins left="0.75" right="0.75" top="1" bottom="1" header="0.5" footer="0.5"/>
      <pageSetup orientation="portrait"/>
      <headerFooter alignWithMargins="0"/>
    </customSheetView>
    <customSheetView guid="{B0EE7D76-5806-4718-BDAD-3A3EA691E5E4}" state="hidden">
      <selection activeCell="E8" sqref="E8"/>
      <pageMargins left="0.75" right="0.75" top="1" bottom="1" header="0.5" footer="0.5"/>
      <pageSetup orientation="portrait"/>
      <headerFooter alignWithMargins="0"/>
    </customSheetView>
    <customSheetView guid="{696D9240-6693-44E8-B9A4-2BFADD101EE2}" state="hidden">
      <selection activeCell="E8" sqref="E8"/>
      <pageMargins left="0.75" right="0.75" top="1" bottom="1" header="0.5" footer="0.5"/>
      <pageSetup orientation="portrait"/>
      <headerFooter alignWithMargins="0"/>
    </customSheetView>
    <customSheetView guid="{58D82F59-8CF6-455F-B9F4-081499FDF243}" state="hidden">
      <selection activeCell="E8" sqref="E8"/>
      <pageMargins left="0.75" right="0.75" top="1" bottom="1" header="0.5" footer="0.5"/>
      <pageSetup orientation="portrait"/>
      <headerFooter alignWithMargins="0"/>
    </customSheetView>
    <customSheetView guid="{B1277D53-29D6-4226-81E2-084FB62977B6}" state="hidden">
      <selection activeCell="E8" sqref="E8"/>
      <pageMargins left="0.75" right="0.75" top="1" bottom="1" header="0.5" footer="0.5"/>
      <pageSetup orientation="portrait"/>
      <headerFooter alignWithMargins="0"/>
    </customSheetView>
    <customSheetView guid="{C39F923C-6CD3-45D8-86F8-6C4D806DDD7E}" state="hidden">
      <selection activeCell="E8" sqref="E8"/>
      <pageMargins left="0.75" right="0.75" top="1" bottom="1" header="0.5" footer="0.5"/>
      <pageSetup orientation="portrait"/>
      <headerFooter alignWithMargins="0"/>
    </customSheetView>
    <customSheetView guid="{9CA44E70-650F-49CD-967F-298619682CA2}" state="hidden">
      <selection activeCell="E8" sqref="E8"/>
      <pageMargins left="0.75" right="0.75" top="1" bottom="1" header="0.5" footer="0.5"/>
      <pageSetup orientation="portrait"/>
      <headerFooter alignWithMargins="0"/>
    </customSheetView>
  </customSheetViews>
  <mergeCells count="1">
    <mergeCell ref="A1:B1"/>
  </mergeCell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34</vt:i4>
      </vt:variant>
    </vt:vector>
  </HeadingPairs>
  <TitlesOfParts>
    <vt:vector size="58" baseType="lpstr">
      <vt:lpstr>Basic Data</vt:lpstr>
      <vt:lpstr>Cover</vt:lpstr>
      <vt:lpstr>Instructions</vt:lpstr>
      <vt:lpstr>Names of Bidder</vt:lpstr>
      <vt:lpstr>Sch-1 Dis</vt:lpstr>
      <vt:lpstr>Sch-2 Dis</vt:lpstr>
      <vt:lpstr>Sch-1A (Civil Works) </vt:lpstr>
      <vt:lpstr>Sch-1B (Plumbing Works)</vt:lpstr>
      <vt:lpstr>Sch-1C (Electrical Works)</vt:lpstr>
      <vt:lpstr>Sch-1D (FIRE FIGHTING WORKS)</vt:lpstr>
      <vt:lpstr>Sch-1E (HVAC)</vt:lpstr>
      <vt:lpstr>Sch-2 </vt:lpstr>
      <vt:lpstr>Sch-4 Dis</vt:lpstr>
      <vt:lpstr>Sch-3</vt:lpstr>
      <vt:lpstr>Sch-5 After Discount</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 Dis'!Print_Area</vt:lpstr>
      <vt:lpstr>'Sch-1A (Civil Works) '!Print_Area</vt:lpstr>
      <vt:lpstr>'Sch-1B (Plumbing Works)'!Print_Area</vt:lpstr>
      <vt:lpstr>'Sch-1C (Electrical Works)'!Print_Area</vt:lpstr>
      <vt:lpstr>'Sch-1D (FIRE FIGHTING WORKS)'!Print_Area</vt:lpstr>
      <vt:lpstr>'Sch-1E (HVAC)'!Print_Area</vt:lpstr>
      <vt:lpstr>'Sch-2 '!Print_Area</vt:lpstr>
      <vt:lpstr>'Sch-2 Dis'!Print_Area</vt:lpstr>
      <vt:lpstr>'Sch-3'!Print_Area</vt:lpstr>
      <vt:lpstr>'Sch-4 Dis'!Print_Area</vt:lpstr>
      <vt:lpstr>'Sch-5 After Discount'!Print_Area</vt:lpstr>
      <vt:lpstr>'Sch-6 Dis'!Print_Area</vt:lpstr>
      <vt:lpstr>'T &amp; D'!Print_Area</vt:lpstr>
      <vt:lpstr>'Sch-1 Dis'!Print_Titles</vt:lpstr>
      <vt:lpstr>'Sch-1A (Civil Works) '!Print_Titles</vt:lpstr>
      <vt:lpstr>'Sch-1B (Plumbing Works)'!Print_Titles</vt:lpstr>
      <vt:lpstr>'Sch-1C (Electrical Works)'!Print_Titles</vt:lpstr>
      <vt:lpstr>'Sch-1D (FIRE FIGHTING WORKS)'!Print_Titles</vt:lpstr>
      <vt:lpstr>'Sch-1E (HVAC)'!Print_Titles</vt:lpstr>
      <vt:lpstr>'Sch-2 '!Print_Titles</vt:lpstr>
      <vt:lpstr>'Sch-2 Dis'!Print_Titles</vt:lpstr>
      <vt:lpstr>'Sch-3'!Print_Titles</vt:lpstr>
      <vt:lpstr>'Sch-4 Dis'!Print_Titles</vt:lpstr>
      <vt:lpstr>'Sch-5 After Discount'!Print_Titles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Udugundla Harish {उदुगुन्ड्ला हरीश}</cp:lastModifiedBy>
  <cp:lastPrinted>2021-03-16T16:35:05Z</cp:lastPrinted>
  <dcterms:created xsi:type="dcterms:W3CDTF">2001-07-26T10:23:15Z</dcterms:created>
  <dcterms:modified xsi:type="dcterms:W3CDTF">2024-08-14T06:44:46Z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