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showInkAnnotation="0" codeName="ThisWorkbook" hidePivotFieldList="1"/>
  <mc:AlternateContent xmlns:mc="http://schemas.openxmlformats.org/markup-compatibility/2006">
    <mc:Choice Requires="x15">
      <x15ac:absPath xmlns:x15ac="http://schemas.microsoft.com/office/spreadsheetml/2010/11/ac" url="C:\Users\hasrishu\OneDrive - Power Grid Corporation of India Limited\C&amp;M\00 Updating Folder\01 Open Tender\2024-25\9) Academic-cum-Admin building under CSR at ITI Dharamgarh\Bid docs\"/>
    </mc:Choice>
  </mc:AlternateContent>
  <xr:revisionPtr revIDLastSave="21" documentId="13_ncr:4800b_{35D93A5C-46EA-46F2-9DE3-D7E2F90F4FDE}" xr6:coauthVersionLast="36" xr6:coauthVersionMax="47" xr10:uidLastSave="{E25328F6-4287-4057-A19F-4D4FC956379B}"/>
  <workbookProtection workbookAlgorithmName="SHA-512" workbookHashValue="hIUcnrEYLCNHsjbGaI3IRYsoSK7Ya7cn9BKuRwiJJ3EUZtAAd71ljYyLS9CUMzM+N/rNU4Z9c2ih+URJ+wGMAg==" workbookSaltValue="ZT3d/AQ13kPtL4aroTCn8Q==" workbookSpinCount="100000" lockStructure="1"/>
  <bookViews>
    <workbookView xWindow="-120" yWindow="-120" windowWidth="29040" windowHeight="15840" tabRatio="875" firstSheet="1" activeTab="1" xr2:uid="{00000000-000D-0000-FFFF-FFFF00000000}"/>
  </bookViews>
  <sheets>
    <sheet name="Basic Data" sheetId="1" state="hidden" r:id="rId1"/>
    <sheet name="Cover" sheetId="2" r:id="rId2"/>
    <sheet name="Instructions" sheetId="3" r:id="rId3"/>
    <sheet name="Names of Bidder" sheetId="4" r:id="rId4"/>
    <sheet name="Sch-1 Dis" sheetId="6" state="hidden" r:id="rId5"/>
    <sheet name="Sch-2 Dis" sheetId="8" state="hidden" r:id="rId6"/>
    <sheet name="Sch-1A (Civil Works) " sheetId="9" r:id="rId7"/>
    <sheet name="Sch-1B (Plumbing Works)" sheetId="30" r:id="rId8"/>
    <sheet name="Sch-1C (Electrical Works)" sheetId="29" r:id="rId9"/>
    <sheet name="Sch-1D (FIRE FIGHTING WORKS)" sheetId="32" r:id="rId10"/>
    <sheet name="Sch-1E (HVAC)" sheetId="43" r:id="rId11"/>
    <sheet name="Sch-2 " sheetId="10" r:id="rId12"/>
    <sheet name="Sch-4 Dis" sheetId="11" state="hidden" r:id="rId13"/>
    <sheet name="Sch-3" sheetId="12" r:id="rId14"/>
    <sheet name="Sch-5 After Discount" sheetId="13" state="hidden" r:id="rId15"/>
    <sheet name="Sch-6 Dis" sheetId="15" state="hidden" r:id="rId16"/>
    <sheet name="Discount" sheetId="16" state="hidden" r:id="rId17"/>
    <sheet name="Octroi" sheetId="17" state="hidden" r:id="rId18"/>
    <sheet name="Entry Tax" sheetId="18" state="hidden" r:id="rId19"/>
    <sheet name="Other Taxes &amp; Duties" sheetId="19" state="hidden" r:id="rId20"/>
    <sheet name="Bid Form 2nd Envelope" sheetId="20" r:id="rId21"/>
    <sheet name="Q &amp; C" sheetId="21" state="hidden" r:id="rId22"/>
    <sheet name="T &amp; D" sheetId="22" state="hidden" r:id="rId23"/>
    <sheet name="N to W" sheetId="23" state="hidden" r:id="rId24"/>
  </sheets>
  <externalReferences>
    <externalReference r:id="rId25"/>
    <externalReference r:id="rId26"/>
  </externalReferences>
  <definedNames>
    <definedName name="\A" localSheetId="10">#REF!</definedName>
    <definedName name="\A">#REF!</definedName>
    <definedName name="\B" localSheetId="10">#REF!</definedName>
    <definedName name="\B">#REF!</definedName>
    <definedName name="\C" localSheetId="10">#REF!</definedName>
    <definedName name="\C">#REF!</definedName>
    <definedName name="\M" localSheetId="10">#REF!</definedName>
    <definedName name="\M">#REF!</definedName>
    <definedName name="\N" localSheetId="10">#REF!</definedName>
    <definedName name="\N">#REF!</definedName>
    <definedName name="\P" localSheetId="10">#REF!</definedName>
    <definedName name="\P">#REF!</definedName>
    <definedName name="\R" localSheetId="10">#REF!</definedName>
    <definedName name="\R">#REF!</definedName>
    <definedName name="\U" localSheetId="10">#REF!</definedName>
    <definedName name="\U">#REF!</definedName>
    <definedName name="\V" localSheetId="10">#REF!</definedName>
    <definedName name="\V">#REF!</definedName>
    <definedName name="_xlnm._FilterDatabase" localSheetId="6" hidden="1">'Sch-1A (Civil Works) '!$A$15:$M$136</definedName>
    <definedName name="_xlnm._FilterDatabase" localSheetId="7" hidden="1">'Sch-1B (Plumbing Works)'!$A$15:$M$163</definedName>
    <definedName name="_xlnm._FilterDatabase" localSheetId="8" hidden="1">'Sch-1C (Electrical Works)'!$A$15:$M$253</definedName>
    <definedName name="_xlnm._FilterDatabase" localSheetId="9" hidden="1">'Sch-1D (FIRE FIGHTING WORKS)'!$A$15:$M$74</definedName>
    <definedName name="_xlnm._FilterDatabase" localSheetId="10" hidden="1">'Sch-1E (HVAC)'!$A$15:$M$203</definedName>
    <definedName name="ab" localSheetId="10">#REF!</definedName>
    <definedName name="ab">#REF!</definedName>
    <definedName name="logo1">"Picture 7"</definedName>
    <definedName name="_xlnm.Print_Area" localSheetId="20">'Bid Form 2nd Envelope'!$A$1:$F$52</definedName>
    <definedName name="_xlnm.Print_Area" localSheetId="1">Cover!$B$1:$E$15</definedName>
    <definedName name="_xlnm.Print_Area" localSheetId="16">Discount!$A$2:$G$41</definedName>
    <definedName name="_xlnm.Print_Area" localSheetId="18">'Entry Tax'!$A$1:$E$16</definedName>
    <definedName name="_xlnm.Print_Area" localSheetId="2">Instructions!$A$1:$C$49</definedName>
    <definedName name="_xlnm.Print_Area" localSheetId="3">'Names of Bidder'!$B$1:$D$22</definedName>
    <definedName name="_xlnm.Print_Area" localSheetId="17">Octroi!$A$1:$E$16</definedName>
    <definedName name="_xlnm.Print_Area" localSheetId="19">'Other Taxes &amp; Duties'!$A$1:$F$16</definedName>
    <definedName name="_xlnm.Print_Area" localSheetId="21">'Q &amp; C'!$A$1:$F$43</definedName>
    <definedName name="_xlnm.Print_Area" localSheetId="4">'Sch-1 Dis'!$A$1:$H$32</definedName>
    <definedName name="_xlnm.Print_Area" localSheetId="6">'Sch-1A (Civil Works) '!$A$1:$M$143</definedName>
    <definedName name="_xlnm.Print_Area" localSheetId="7">'Sch-1B (Plumbing Works)'!$A$1:$M$170</definedName>
    <definedName name="_xlnm.Print_Area" localSheetId="8">'Sch-1C (Electrical Works)'!$A$1:$M$260</definedName>
    <definedName name="_xlnm.Print_Area" localSheetId="9">'Sch-1D (FIRE FIGHTING WORKS)'!$A$1:$M$81</definedName>
    <definedName name="_xlnm.Print_Area" localSheetId="10">'Sch-1E (HVAC)'!$A$1:$M$210</definedName>
    <definedName name="_xlnm.Print_Area" localSheetId="11">'Sch-2 '!$A$1:$E$24</definedName>
    <definedName name="_xlnm.Print_Area" localSheetId="5">'Sch-2 Dis'!$A$1:$G$24</definedName>
    <definedName name="_xlnm.Print_Area" localSheetId="13">'Sch-3'!$A$1:$D$29</definedName>
    <definedName name="_xlnm.Print_Area" localSheetId="12">'Sch-4 Dis'!$A$1:$E$44</definedName>
    <definedName name="_xlnm.Print_Area" localSheetId="14">'Sch-5 After Discount'!$A$1:$D$32</definedName>
    <definedName name="_xlnm.Print_Area" localSheetId="15">'Sch-6 Dis'!$A$1:$F$28</definedName>
    <definedName name="_xlnm.Print_Area" localSheetId="22">'T &amp; D'!$A$1:$E$12</definedName>
    <definedName name="_xlnm.Print_Titles" localSheetId="4">'Sch-1 Dis'!$15:$17</definedName>
    <definedName name="_xlnm.Print_Titles" localSheetId="6">'Sch-1A (Civil Works) '!$15:$16</definedName>
    <definedName name="_xlnm.Print_Titles" localSheetId="7">'Sch-1B (Plumbing Works)'!$15:$16</definedName>
    <definedName name="_xlnm.Print_Titles" localSheetId="8">'Sch-1C (Electrical Works)'!$15:$16</definedName>
    <definedName name="_xlnm.Print_Titles" localSheetId="9">'Sch-1D (FIRE FIGHTING WORKS)'!$15:$16</definedName>
    <definedName name="_xlnm.Print_Titles" localSheetId="10">'Sch-1E (HVAC)'!$15:$16</definedName>
    <definedName name="_xlnm.Print_Titles" localSheetId="11">'Sch-2 '!$3:$13</definedName>
    <definedName name="_xlnm.Print_Titles" localSheetId="5">'Sch-2 Dis'!$13:$15</definedName>
    <definedName name="_xlnm.Print_Titles" localSheetId="13">'Sch-3'!$3:$13</definedName>
    <definedName name="_xlnm.Print_Titles" localSheetId="12">'Sch-4 Dis'!$3:$13</definedName>
    <definedName name="_xlnm.Print_Titles" localSheetId="14">'Sch-5 After Discount'!$3:$13</definedName>
    <definedName name="_xlnm.Print_Titles" localSheetId="15">'Sch-6 Dis'!$14:$14</definedName>
    <definedName name="_xlnm.Recorder" localSheetId="10" hidden="1">#REF!</definedName>
    <definedName name="_xlnm.Recorder" hidden="1">#REF!</definedName>
    <definedName name="TEST" localSheetId="10">#REF!</definedName>
    <definedName name="TEST">#REF!</definedName>
    <definedName name="Z_01ACF2E1_8E61_4459_ABC1_B6C183DEED61_.wvu.PrintArea" localSheetId="18" hidden="1">'Entry Tax'!$A$1:$E$16</definedName>
    <definedName name="Z_01ACF2E1_8E61_4459_ABC1_B6C183DEED61_.wvu.PrintArea" localSheetId="17" hidden="1">Octroi!$A$1:$E$16</definedName>
    <definedName name="Z_01ACF2E1_8E61_4459_ABC1_B6C183DEED61_.wvu.PrintArea" localSheetId="19" hidden="1">'Other Taxes &amp; Duties'!$A$1:$F$16</definedName>
    <definedName name="Z_08A645C4_A23F_4400_B0CE_1685BC312A6F_.wvu.Cols" localSheetId="16" hidden="1">Discount!$H:$O</definedName>
    <definedName name="Z_08A645C4_A23F_4400_B0CE_1685BC312A6F_.wvu.Cols" localSheetId="3" hidden="1">'Names of Bidder'!$AA:$AA</definedName>
    <definedName name="Z_08A645C4_A23F_4400_B0CE_1685BC312A6F_.wvu.Cols" localSheetId="4" hidden="1">'Sch-1 Dis'!$K:$K</definedName>
    <definedName name="Z_08A645C4_A23F_4400_B0CE_1685BC312A6F_.wvu.Cols" localSheetId="11" hidden="1">'Sch-2 '!$G:$G</definedName>
    <definedName name="Z_08A645C4_A23F_4400_B0CE_1685BC312A6F_.wvu.PrintArea" localSheetId="20" hidden="1">'Bid Form 2nd Envelope'!$A$1:$F$52</definedName>
    <definedName name="Z_08A645C4_A23F_4400_B0CE_1685BC312A6F_.wvu.PrintArea" localSheetId="1" hidden="1">Cover!$B$1:$E$15</definedName>
    <definedName name="Z_08A645C4_A23F_4400_B0CE_1685BC312A6F_.wvu.PrintArea" localSheetId="16" hidden="1">Discount!$A$2:$G$41</definedName>
    <definedName name="Z_08A645C4_A23F_4400_B0CE_1685BC312A6F_.wvu.PrintArea" localSheetId="18" hidden="1">'Entry Tax'!$A$1:$E$16</definedName>
    <definedName name="Z_08A645C4_A23F_4400_B0CE_1685BC312A6F_.wvu.PrintArea" localSheetId="2" hidden="1">Instructions!$A$1:$C$49</definedName>
    <definedName name="Z_08A645C4_A23F_4400_B0CE_1685BC312A6F_.wvu.PrintArea" localSheetId="3" hidden="1">'Names of Bidder'!$B$1:$D$22</definedName>
    <definedName name="Z_08A645C4_A23F_4400_B0CE_1685BC312A6F_.wvu.PrintArea" localSheetId="17" hidden="1">Octroi!$A$1:$E$16</definedName>
    <definedName name="Z_08A645C4_A23F_4400_B0CE_1685BC312A6F_.wvu.PrintArea" localSheetId="19" hidden="1">'Other Taxes &amp; Duties'!$A$1:$F$16</definedName>
    <definedName name="Z_08A645C4_A23F_4400_B0CE_1685BC312A6F_.wvu.PrintArea" localSheetId="21" hidden="1">'Q &amp; C'!$A$1:$F$43</definedName>
    <definedName name="Z_08A645C4_A23F_4400_B0CE_1685BC312A6F_.wvu.PrintArea" localSheetId="4" hidden="1">'Sch-1 Dis'!$A$1:$H$32</definedName>
    <definedName name="Z_08A645C4_A23F_4400_B0CE_1685BC312A6F_.wvu.PrintArea" localSheetId="6" hidden="1">'Sch-1A (Civil Works) '!$A$1:$M$143</definedName>
    <definedName name="Z_08A645C4_A23F_4400_B0CE_1685BC312A6F_.wvu.PrintArea" localSheetId="7" hidden="1">'Sch-1B (Plumbing Works)'!$A$1:$M$170</definedName>
    <definedName name="Z_08A645C4_A23F_4400_B0CE_1685BC312A6F_.wvu.PrintArea" localSheetId="8" hidden="1">'Sch-1C (Electrical Works)'!$A$1:$M$260</definedName>
    <definedName name="Z_08A645C4_A23F_4400_B0CE_1685BC312A6F_.wvu.PrintArea" localSheetId="9" hidden="1">'Sch-1D (FIRE FIGHTING WORKS)'!$A$1:$M$81</definedName>
    <definedName name="Z_08A645C4_A23F_4400_B0CE_1685BC312A6F_.wvu.PrintArea" localSheetId="10" hidden="1">'Sch-1E (HVAC)'!$A$1:$M$210</definedName>
    <definedName name="Z_08A645C4_A23F_4400_B0CE_1685BC312A6F_.wvu.PrintArea" localSheetId="11" hidden="1">'Sch-2 '!$A$1:$E$24</definedName>
    <definedName name="Z_08A645C4_A23F_4400_B0CE_1685BC312A6F_.wvu.PrintArea" localSheetId="5" hidden="1">'Sch-2 Dis'!$A$1:$G$24</definedName>
    <definedName name="Z_08A645C4_A23F_4400_B0CE_1685BC312A6F_.wvu.PrintArea" localSheetId="13" hidden="1">'Sch-3'!$A$1:$D$29</definedName>
    <definedName name="Z_08A645C4_A23F_4400_B0CE_1685BC312A6F_.wvu.PrintArea" localSheetId="12" hidden="1">'Sch-4 Dis'!$A$1:$E$44</definedName>
    <definedName name="Z_08A645C4_A23F_4400_B0CE_1685BC312A6F_.wvu.PrintArea" localSheetId="14" hidden="1">'Sch-5 After Discount'!$A$1:$D$32</definedName>
    <definedName name="Z_08A645C4_A23F_4400_B0CE_1685BC312A6F_.wvu.PrintArea" localSheetId="15" hidden="1">'Sch-6 Dis'!$A$1:$F$28</definedName>
    <definedName name="Z_08A645C4_A23F_4400_B0CE_1685BC312A6F_.wvu.PrintArea" localSheetId="22" hidden="1">'T &amp; D'!$A$1:$E$12</definedName>
    <definedName name="Z_08A645C4_A23F_4400_B0CE_1685BC312A6F_.wvu.PrintTitles" localSheetId="4" hidden="1">'Sch-1 Dis'!$15:$17</definedName>
    <definedName name="Z_08A645C4_A23F_4400_B0CE_1685BC312A6F_.wvu.PrintTitles" localSheetId="6" hidden="1">'Sch-1A (Civil Works) '!$14:$143</definedName>
    <definedName name="Z_08A645C4_A23F_4400_B0CE_1685BC312A6F_.wvu.PrintTitles" localSheetId="7" hidden="1">'Sch-1B (Plumbing Works)'!$14:$170</definedName>
    <definedName name="Z_08A645C4_A23F_4400_B0CE_1685BC312A6F_.wvu.PrintTitles" localSheetId="8" hidden="1">'Sch-1C (Electrical Works)'!$14:$260</definedName>
    <definedName name="Z_08A645C4_A23F_4400_B0CE_1685BC312A6F_.wvu.PrintTitles" localSheetId="9" hidden="1">'Sch-1D (FIRE FIGHTING WORKS)'!$14:$81</definedName>
    <definedName name="Z_08A645C4_A23F_4400_B0CE_1685BC312A6F_.wvu.PrintTitles" localSheetId="10" hidden="1">'Sch-1E (HVAC)'!$14:$210</definedName>
    <definedName name="Z_08A645C4_A23F_4400_B0CE_1685BC312A6F_.wvu.PrintTitles" localSheetId="11" hidden="1">'Sch-2 '!$3:$13</definedName>
    <definedName name="Z_08A645C4_A23F_4400_B0CE_1685BC312A6F_.wvu.PrintTitles" localSheetId="5" hidden="1">'Sch-2 Dis'!$13:$15</definedName>
    <definedName name="Z_08A645C4_A23F_4400_B0CE_1685BC312A6F_.wvu.PrintTitles" localSheetId="13" hidden="1">'Sch-3'!$3:$13</definedName>
    <definedName name="Z_08A645C4_A23F_4400_B0CE_1685BC312A6F_.wvu.PrintTitles" localSheetId="12" hidden="1">'Sch-4 Dis'!$3:$13</definedName>
    <definedName name="Z_08A645C4_A23F_4400_B0CE_1685BC312A6F_.wvu.PrintTitles" localSheetId="14" hidden="1">'Sch-5 After Discount'!$3:$13</definedName>
    <definedName name="Z_08A645C4_A23F_4400_B0CE_1685BC312A6F_.wvu.PrintTitles" localSheetId="15" hidden="1">'Sch-6 Dis'!$14:$14</definedName>
    <definedName name="Z_08A645C4_A23F_4400_B0CE_1685BC312A6F_.wvu.Rows" localSheetId="0" hidden="1">'Basic Data'!$11:$12,'Basic Data'!$15:$18</definedName>
    <definedName name="Z_08A645C4_A23F_4400_B0CE_1685BC312A6F_.wvu.Rows" localSheetId="20" hidden="1">'Bid Form 2nd Envelope'!$23:$23</definedName>
    <definedName name="Z_08A645C4_A23F_4400_B0CE_1685BC312A6F_.wvu.Rows" localSheetId="1" hidden="1">Cover!$7:$7,Cover!$10:$10</definedName>
    <definedName name="Z_08A645C4_A23F_4400_B0CE_1685BC312A6F_.wvu.Rows" localSheetId="16" hidden="1">Discount!$21:$22,Discount!$27:$28,Discount!$30:$31</definedName>
    <definedName name="Z_08A645C4_A23F_4400_B0CE_1685BC312A6F_.wvu.Rows" localSheetId="2" hidden="1">Instructions!$16:$17,Instructions!$25:$25,Instructions!$31:$31,Instructions!$38:$40</definedName>
    <definedName name="Z_14D7F02E_BCCA_4517_ABC7_537FF4AEB67A_.wvu.PrintArea" localSheetId="2" hidden="1">Instructions!$A$1:$C$49</definedName>
    <definedName name="Z_27A45B7A_04F2_4516_B80B_5ED0825D4ED3_.wvu.PrintArea" localSheetId="2" hidden="1">Instructions!$A$1:$C$49</definedName>
    <definedName name="Z_374BB220_87F1_4A3E_ABA5_7B2BD812CABA_.wvu.PrintArea" localSheetId="2" hidden="1">Instructions!$A$1:$C$49</definedName>
    <definedName name="Z_374BB220_87F1_4A3E_ABA5_7B2BD812CABA_.wvu.Rows" localSheetId="2" hidden="1">Instructions!$25:$25,Instructions!$38:$40</definedName>
    <definedName name="Z_3D662AA8_535D_445A_A535_5FFD33E1146F_.wvu.PrintArea" localSheetId="21" hidden="1">'Q &amp; C'!$A$1:$F$43</definedName>
    <definedName name="Z_420F5FBD_E556_4311_8218_D9BF2725836B_.wvu.PrintArea" localSheetId="21" hidden="1">'Q &amp; C'!$A$1:$F$43</definedName>
    <definedName name="Z_4F65FF32_EC61_4022_A399_2986D7B6B8B3_.wvu.PrintArea" localSheetId="16" hidden="1">Discount!$A$2:$G$39</definedName>
    <definedName name="Z_4F65FF32_EC61_4022_A399_2986D7B6B8B3_.wvu.PrintArea" localSheetId="18" hidden="1">'Entry Tax'!$A$1:$E$16</definedName>
    <definedName name="Z_4F65FF32_EC61_4022_A399_2986D7B6B8B3_.wvu.PrintArea" localSheetId="2" hidden="1">Instructions!$A$1:$C$49</definedName>
    <definedName name="Z_4F65FF32_EC61_4022_A399_2986D7B6B8B3_.wvu.PrintArea" localSheetId="17" hidden="1">Octroi!$A$1:$E$16</definedName>
    <definedName name="Z_4F65FF32_EC61_4022_A399_2986D7B6B8B3_.wvu.PrintArea" localSheetId="19" hidden="1">'Other Taxes &amp; Duties'!$A$1:$F$16</definedName>
    <definedName name="Z_4F65FF32_EC61_4022_A399_2986D7B6B8B3_.wvu.PrintArea" localSheetId="4" hidden="1">'Sch-1 Dis'!$A$1:$H$32</definedName>
    <definedName name="Z_4F65FF32_EC61_4022_A399_2986D7B6B8B3_.wvu.PrintArea" localSheetId="6" hidden="1">'Sch-1A (Civil Works) '!$A$1:$M$143</definedName>
    <definedName name="Z_4F65FF32_EC61_4022_A399_2986D7B6B8B3_.wvu.PrintArea" localSheetId="7" hidden="1">'Sch-1B (Plumbing Works)'!$A$1:$M$170</definedName>
    <definedName name="Z_4F65FF32_EC61_4022_A399_2986D7B6B8B3_.wvu.PrintArea" localSheetId="8" hidden="1">'Sch-1C (Electrical Works)'!$A$1:$M$260</definedName>
    <definedName name="Z_4F65FF32_EC61_4022_A399_2986D7B6B8B3_.wvu.PrintArea" localSheetId="9" hidden="1">'Sch-1D (FIRE FIGHTING WORKS)'!$A$1:$M$81</definedName>
    <definedName name="Z_4F65FF32_EC61_4022_A399_2986D7B6B8B3_.wvu.PrintArea" localSheetId="10" hidden="1">'Sch-1E (HVAC)'!$A$1:$M$210</definedName>
    <definedName name="Z_4F65FF32_EC61_4022_A399_2986D7B6B8B3_.wvu.PrintArea" localSheetId="11" hidden="1">'Sch-2 '!$A$1:$E$25</definedName>
    <definedName name="Z_4F65FF32_EC61_4022_A399_2986D7B6B8B3_.wvu.PrintArea" localSheetId="5" hidden="1">'Sch-2 Dis'!$A$1:$G$24</definedName>
    <definedName name="Z_4F65FF32_EC61_4022_A399_2986D7B6B8B3_.wvu.PrintArea" localSheetId="13" hidden="1">'Sch-3'!$A$1:$D$29</definedName>
    <definedName name="Z_4F65FF32_EC61_4022_A399_2986D7B6B8B3_.wvu.PrintArea" localSheetId="12" hidden="1">'Sch-4 Dis'!$A$1:$E$44</definedName>
    <definedName name="Z_4F65FF32_EC61_4022_A399_2986D7B6B8B3_.wvu.PrintArea" localSheetId="14" hidden="1">'Sch-5 After Discount'!$A$1:$D$32</definedName>
    <definedName name="Z_4F65FF32_EC61_4022_A399_2986D7B6B8B3_.wvu.PrintArea" localSheetId="15" hidden="1">'Sch-6 Dis'!$A$1:$F$29</definedName>
    <definedName name="Z_4F65FF32_EC61_4022_A399_2986D7B6B8B3_.wvu.PrintTitles" localSheetId="4" hidden="1">'Sch-1 Dis'!$15:$17</definedName>
    <definedName name="Z_4F65FF32_EC61_4022_A399_2986D7B6B8B3_.wvu.PrintTitles" localSheetId="6" hidden="1">'Sch-1A (Civil Works) '!$14:$143</definedName>
    <definedName name="Z_4F65FF32_EC61_4022_A399_2986D7B6B8B3_.wvu.PrintTitles" localSheetId="7" hidden="1">'Sch-1B (Plumbing Works)'!$14:$170</definedName>
    <definedName name="Z_4F65FF32_EC61_4022_A399_2986D7B6B8B3_.wvu.PrintTitles" localSheetId="8" hidden="1">'Sch-1C (Electrical Works)'!$14:$260</definedName>
    <definedName name="Z_4F65FF32_EC61_4022_A399_2986D7B6B8B3_.wvu.PrintTitles" localSheetId="9" hidden="1">'Sch-1D (FIRE FIGHTING WORKS)'!$14:$81</definedName>
    <definedName name="Z_4F65FF32_EC61_4022_A399_2986D7B6B8B3_.wvu.PrintTitles" localSheetId="10" hidden="1">'Sch-1E (HVAC)'!$14:$210</definedName>
    <definedName name="Z_4F65FF32_EC61_4022_A399_2986D7B6B8B3_.wvu.PrintTitles" localSheetId="11" hidden="1">'Sch-2 '!$3:$13</definedName>
    <definedName name="Z_4F65FF32_EC61_4022_A399_2986D7B6B8B3_.wvu.PrintTitles" localSheetId="5" hidden="1">'Sch-2 Dis'!$13:$15</definedName>
    <definedName name="Z_4F65FF32_EC61_4022_A399_2986D7B6B8B3_.wvu.PrintTitles" localSheetId="13" hidden="1">'Sch-3'!$3:$13</definedName>
    <definedName name="Z_4F65FF32_EC61_4022_A399_2986D7B6B8B3_.wvu.PrintTitles" localSheetId="12" hidden="1">'Sch-4 Dis'!$3:$13</definedName>
    <definedName name="Z_4F65FF32_EC61_4022_A399_2986D7B6B8B3_.wvu.PrintTitles" localSheetId="14" hidden="1">'Sch-5 After Discount'!$3:$13</definedName>
    <definedName name="Z_4F65FF32_EC61_4022_A399_2986D7B6B8B3_.wvu.PrintTitles" localSheetId="15" hidden="1">'Sch-6 Dis'!$14:$14</definedName>
    <definedName name="Z_58D82F59_8CF6_455F_B9F4_081499FDF243_.wvu.Cols" localSheetId="16" hidden="1">Discount!$I:$P</definedName>
    <definedName name="Z_58D82F59_8CF6_455F_B9F4_081499FDF243_.wvu.Cols" localSheetId="4" hidden="1">'Sch-1 Dis'!$K:$K</definedName>
    <definedName name="Z_58D82F59_8CF6_455F_B9F4_081499FDF243_.wvu.PrintArea" localSheetId="20" hidden="1">'Bid Form 2nd Envelope'!$A$1:$F$54</definedName>
    <definedName name="Z_58D82F59_8CF6_455F_B9F4_081499FDF243_.wvu.PrintArea" localSheetId="1" hidden="1">Cover!$B$1:$E$15</definedName>
    <definedName name="Z_58D82F59_8CF6_455F_B9F4_081499FDF243_.wvu.PrintArea" localSheetId="16" hidden="1">Discount!$A$2:$G$41</definedName>
    <definedName name="Z_58D82F59_8CF6_455F_B9F4_081499FDF243_.wvu.PrintArea" localSheetId="18" hidden="1">'Entry Tax'!$A$1:$E$16</definedName>
    <definedName name="Z_58D82F59_8CF6_455F_B9F4_081499FDF243_.wvu.PrintArea" localSheetId="3" hidden="1">'Names of Bidder'!$B$1:$E$20</definedName>
    <definedName name="Z_58D82F59_8CF6_455F_B9F4_081499FDF243_.wvu.PrintArea" localSheetId="17" hidden="1">Octroi!$A$1:$E$16</definedName>
    <definedName name="Z_58D82F59_8CF6_455F_B9F4_081499FDF243_.wvu.PrintArea" localSheetId="19" hidden="1">'Other Taxes &amp; Duties'!$A$1:$F$16</definedName>
    <definedName name="Z_58D82F59_8CF6_455F_B9F4_081499FDF243_.wvu.PrintArea" localSheetId="21" hidden="1">'Q &amp; C'!$A$1:$F$43</definedName>
    <definedName name="Z_58D82F59_8CF6_455F_B9F4_081499FDF243_.wvu.PrintArea" localSheetId="4" hidden="1">'Sch-1 Dis'!$A$1:$H$32</definedName>
    <definedName name="Z_58D82F59_8CF6_455F_B9F4_081499FDF243_.wvu.PrintArea" localSheetId="6" hidden="1">'Sch-1A (Civil Works) '!$A$1:$M$143</definedName>
    <definedName name="Z_58D82F59_8CF6_455F_B9F4_081499FDF243_.wvu.PrintArea" localSheetId="7" hidden="1">'Sch-1B (Plumbing Works)'!$A$1:$M$170</definedName>
    <definedName name="Z_58D82F59_8CF6_455F_B9F4_081499FDF243_.wvu.PrintArea" localSheetId="8" hidden="1">'Sch-1C (Electrical Works)'!$A$1:$M$260</definedName>
    <definedName name="Z_58D82F59_8CF6_455F_B9F4_081499FDF243_.wvu.PrintArea" localSheetId="9" hidden="1">'Sch-1D (FIRE FIGHTING WORKS)'!$A$1:$M$81</definedName>
    <definedName name="Z_58D82F59_8CF6_455F_B9F4_081499FDF243_.wvu.PrintArea" localSheetId="10" hidden="1">'Sch-1E (HVAC)'!$A$1:$M$210</definedName>
    <definedName name="Z_58D82F59_8CF6_455F_B9F4_081499FDF243_.wvu.PrintArea" localSheetId="11" hidden="1">'Sch-2 '!$A$1:$E$24</definedName>
    <definedName name="Z_58D82F59_8CF6_455F_B9F4_081499FDF243_.wvu.PrintArea" localSheetId="5" hidden="1">'Sch-2 Dis'!$A$1:$G$24</definedName>
    <definedName name="Z_58D82F59_8CF6_455F_B9F4_081499FDF243_.wvu.PrintArea" localSheetId="13" hidden="1">'Sch-3'!$A$1:$D$29</definedName>
    <definedName name="Z_58D82F59_8CF6_455F_B9F4_081499FDF243_.wvu.PrintArea" localSheetId="12" hidden="1">'Sch-4 Dis'!$A$1:$E$44</definedName>
    <definedName name="Z_58D82F59_8CF6_455F_B9F4_081499FDF243_.wvu.PrintArea" localSheetId="14" hidden="1">'Sch-5 After Discount'!$A$1:$D$32</definedName>
    <definedName name="Z_58D82F59_8CF6_455F_B9F4_081499FDF243_.wvu.PrintArea" localSheetId="15" hidden="1">'Sch-6 Dis'!$A$1:$F$28</definedName>
    <definedName name="Z_58D82F59_8CF6_455F_B9F4_081499FDF243_.wvu.PrintTitles" localSheetId="4" hidden="1">'Sch-1 Dis'!$15:$17</definedName>
    <definedName name="Z_58D82F59_8CF6_455F_B9F4_081499FDF243_.wvu.PrintTitles" localSheetId="6" hidden="1">'Sch-1A (Civil Works) '!$14:$143</definedName>
    <definedName name="Z_58D82F59_8CF6_455F_B9F4_081499FDF243_.wvu.PrintTitles" localSheetId="7" hidden="1">'Sch-1B (Plumbing Works)'!$14:$170</definedName>
    <definedName name="Z_58D82F59_8CF6_455F_B9F4_081499FDF243_.wvu.PrintTitles" localSheetId="8" hidden="1">'Sch-1C (Electrical Works)'!$14:$260</definedName>
    <definedName name="Z_58D82F59_8CF6_455F_B9F4_081499FDF243_.wvu.PrintTitles" localSheetId="9" hidden="1">'Sch-1D (FIRE FIGHTING WORKS)'!$14:$81</definedName>
    <definedName name="Z_58D82F59_8CF6_455F_B9F4_081499FDF243_.wvu.PrintTitles" localSheetId="10" hidden="1">'Sch-1E (HVAC)'!$14:$210</definedName>
    <definedName name="Z_58D82F59_8CF6_455F_B9F4_081499FDF243_.wvu.PrintTitles" localSheetId="11" hidden="1">'Sch-2 '!$3:$13</definedName>
    <definedName name="Z_58D82F59_8CF6_455F_B9F4_081499FDF243_.wvu.PrintTitles" localSheetId="5" hidden="1">'Sch-2 Dis'!$13:$15</definedName>
    <definedName name="Z_58D82F59_8CF6_455F_B9F4_081499FDF243_.wvu.PrintTitles" localSheetId="13" hidden="1">'Sch-3'!$3:$13</definedName>
    <definedName name="Z_58D82F59_8CF6_455F_B9F4_081499FDF243_.wvu.PrintTitles" localSheetId="12" hidden="1">'Sch-4 Dis'!$3:$13</definedName>
    <definedName name="Z_58D82F59_8CF6_455F_B9F4_081499FDF243_.wvu.PrintTitles" localSheetId="14" hidden="1">'Sch-5 After Discount'!$3:$13</definedName>
    <definedName name="Z_58D82F59_8CF6_455F_B9F4_081499FDF243_.wvu.PrintTitles" localSheetId="15" hidden="1">'Sch-6 Dis'!$14:$14</definedName>
    <definedName name="Z_58D82F59_8CF6_455F_B9F4_081499FDF243_.wvu.Rows" localSheetId="0" hidden="1">'Basic Data'!$11:$12</definedName>
    <definedName name="Z_58D82F59_8CF6_455F_B9F4_081499FDF243_.wvu.Rows" localSheetId="20" hidden="1">'Bid Form 2nd Envelope'!$23:$23</definedName>
    <definedName name="Z_58D82F59_8CF6_455F_B9F4_081499FDF243_.wvu.Rows" localSheetId="1" hidden="1">Cover!$7:$7,Cover!$10:$10</definedName>
    <definedName name="Z_58D82F59_8CF6_455F_B9F4_081499FDF243_.wvu.Rows" localSheetId="16" hidden="1">Discount!$21:$21,Discount!$27:$27</definedName>
    <definedName name="Z_59ACD8B6_730E_4199_8297_1160D2A0693D_.wvu.PrintArea" localSheetId="21" hidden="1">'Q &amp; C'!$A$1:$F$43</definedName>
    <definedName name="Z_5C6610A7_30B1_43C5_B47D_FDA0FBB789C6_.wvu.PrintArea" localSheetId="2" hidden="1">Instructions!$A$1:$C$49</definedName>
    <definedName name="Z_606714DA_2176_4491_94C0_B9ECC35CF656_.wvu.PrintArea" localSheetId="2" hidden="1">Instructions!$A$1:$C$49</definedName>
    <definedName name="Z_606714DA_2176_4491_94C0_B9ECC35CF656_.wvu.Rows" localSheetId="2" hidden="1">Instructions!$25:$25,Instructions!$38:$40</definedName>
    <definedName name="Z_696D9240_6693_44E8_B9A4_2BFADD101EE2_.wvu.Cols" localSheetId="16" hidden="1">Discount!$I:$P</definedName>
    <definedName name="Z_696D9240_6693_44E8_B9A4_2BFADD101EE2_.wvu.Cols" localSheetId="4" hidden="1">'Sch-1 Dis'!$K:$K</definedName>
    <definedName name="Z_696D9240_6693_44E8_B9A4_2BFADD101EE2_.wvu.PrintArea" localSheetId="20" hidden="1">'Bid Form 2nd Envelope'!$A$1:$F$58</definedName>
    <definedName name="Z_696D9240_6693_44E8_B9A4_2BFADD101EE2_.wvu.PrintArea" localSheetId="1" hidden="1">Cover!$B$1:$E$15</definedName>
    <definedName name="Z_696D9240_6693_44E8_B9A4_2BFADD101EE2_.wvu.PrintArea" localSheetId="16" hidden="1">Discount!$A$2:$G$41</definedName>
    <definedName name="Z_696D9240_6693_44E8_B9A4_2BFADD101EE2_.wvu.PrintArea" localSheetId="18" hidden="1">'Entry Tax'!$A$1:$E$16</definedName>
    <definedName name="Z_696D9240_6693_44E8_B9A4_2BFADD101EE2_.wvu.PrintArea" localSheetId="3" hidden="1">'Names of Bidder'!$B$1:$E$20</definedName>
    <definedName name="Z_696D9240_6693_44E8_B9A4_2BFADD101EE2_.wvu.PrintArea" localSheetId="17" hidden="1">Octroi!$A$1:$E$16</definedName>
    <definedName name="Z_696D9240_6693_44E8_B9A4_2BFADD101EE2_.wvu.PrintArea" localSheetId="19" hidden="1">'Other Taxes &amp; Duties'!$A$1:$F$16</definedName>
    <definedName name="Z_696D9240_6693_44E8_B9A4_2BFADD101EE2_.wvu.PrintArea" localSheetId="21" hidden="1">'Q &amp; C'!$A$1:$F$43</definedName>
    <definedName name="Z_696D9240_6693_44E8_B9A4_2BFADD101EE2_.wvu.PrintArea" localSheetId="4" hidden="1">'Sch-1 Dis'!$A$1:$H$32</definedName>
    <definedName name="Z_696D9240_6693_44E8_B9A4_2BFADD101EE2_.wvu.PrintArea" localSheetId="6" hidden="1">'Sch-1A (Civil Works) '!$A$1:$M$143</definedName>
    <definedName name="Z_696D9240_6693_44E8_B9A4_2BFADD101EE2_.wvu.PrintArea" localSheetId="7" hidden="1">'Sch-1B (Plumbing Works)'!$A$1:$M$170</definedName>
    <definedName name="Z_696D9240_6693_44E8_B9A4_2BFADD101EE2_.wvu.PrintArea" localSheetId="8" hidden="1">'Sch-1C (Electrical Works)'!$A$1:$M$260</definedName>
    <definedName name="Z_696D9240_6693_44E8_B9A4_2BFADD101EE2_.wvu.PrintArea" localSheetId="9" hidden="1">'Sch-1D (FIRE FIGHTING WORKS)'!$A$1:$M$81</definedName>
    <definedName name="Z_696D9240_6693_44E8_B9A4_2BFADD101EE2_.wvu.PrintArea" localSheetId="10" hidden="1">'Sch-1E (HVAC)'!$A$1:$M$210</definedName>
    <definedName name="Z_696D9240_6693_44E8_B9A4_2BFADD101EE2_.wvu.PrintArea" localSheetId="11" hidden="1">'Sch-2 '!$A$1:$E$24</definedName>
    <definedName name="Z_696D9240_6693_44E8_B9A4_2BFADD101EE2_.wvu.PrintArea" localSheetId="5" hidden="1">'Sch-2 Dis'!$A$1:$G$24</definedName>
    <definedName name="Z_696D9240_6693_44E8_B9A4_2BFADD101EE2_.wvu.PrintArea" localSheetId="13" hidden="1">'Sch-3'!$A$1:$D$29</definedName>
    <definedName name="Z_696D9240_6693_44E8_B9A4_2BFADD101EE2_.wvu.PrintArea" localSheetId="12" hidden="1">'Sch-4 Dis'!$A$1:$E$44</definedName>
    <definedName name="Z_696D9240_6693_44E8_B9A4_2BFADD101EE2_.wvu.PrintArea" localSheetId="14" hidden="1">'Sch-5 After Discount'!$A$1:$D$32</definedName>
    <definedName name="Z_696D9240_6693_44E8_B9A4_2BFADD101EE2_.wvu.PrintArea" localSheetId="15" hidden="1">'Sch-6 Dis'!$A$1:$F$28</definedName>
    <definedName name="Z_696D9240_6693_44E8_B9A4_2BFADD101EE2_.wvu.PrintTitles" localSheetId="4" hidden="1">'Sch-1 Dis'!$15:$17</definedName>
    <definedName name="Z_696D9240_6693_44E8_B9A4_2BFADD101EE2_.wvu.PrintTitles" localSheetId="6" hidden="1">'Sch-1A (Civil Works) '!$14:$143</definedName>
    <definedName name="Z_696D9240_6693_44E8_B9A4_2BFADD101EE2_.wvu.PrintTitles" localSheetId="7" hidden="1">'Sch-1B (Plumbing Works)'!$14:$170</definedName>
    <definedName name="Z_696D9240_6693_44E8_B9A4_2BFADD101EE2_.wvu.PrintTitles" localSheetId="8" hidden="1">'Sch-1C (Electrical Works)'!$14:$260</definedName>
    <definedName name="Z_696D9240_6693_44E8_B9A4_2BFADD101EE2_.wvu.PrintTitles" localSheetId="9" hidden="1">'Sch-1D (FIRE FIGHTING WORKS)'!$14:$81</definedName>
    <definedName name="Z_696D9240_6693_44E8_B9A4_2BFADD101EE2_.wvu.PrintTitles" localSheetId="10" hidden="1">'Sch-1E (HVAC)'!$14:$210</definedName>
    <definedName name="Z_696D9240_6693_44E8_B9A4_2BFADD101EE2_.wvu.PrintTitles" localSheetId="11" hidden="1">'Sch-2 '!$3:$13</definedName>
    <definedName name="Z_696D9240_6693_44E8_B9A4_2BFADD101EE2_.wvu.PrintTitles" localSheetId="5" hidden="1">'Sch-2 Dis'!$13:$15</definedName>
    <definedName name="Z_696D9240_6693_44E8_B9A4_2BFADD101EE2_.wvu.PrintTitles" localSheetId="13" hidden="1">'Sch-3'!$3:$13</definedName>
    <definedName name="Z_696D9240_6693_44E8_B9A4_2BFADD101EE2_.wvu.PrintTitles" localSheetId="12" hidden="1">'Sch-4 Dis'!$3:$13</definedName>
    <definedName name="Z_696D9240_6693_44E8_B9A4_2BFADD101EE2_.wvu.PrintTitles" localSheetId="14" hidden="1">'Sch-5 After Discount'!$3:$13</definedName>
    <definedName name="Z_696D9240_6693_44E8_B9A4_2BFADD101EE2_.wvu.PrintTitles" localSheetId="15" hidden="1">'Sch-6 Dis'!$14:$14</definedName>
    <definedName name="Z_696D9240_6693_44E8_B9A4_2BFADD101EE2_.wvu.Rows" localSheetId="0" hidden="1">'Basic Data'!$11:$12</definedName>
    <definedName name="Z_696D9240_6693_44E8_B9A4_2BFADD101EE2_.wvu.Rows" localSheetId="20" hidden="1">'Bid Form 2nd Envelope'!$23:$23</definedName>
    <definedName name="Z_696D9240_6693_44E8_B9A4_2BFADD101EE2_.wvu.Rows" localSheetId="1" hidden="1">Cover!$7:$7,Cover!$10:$10</definedName>
    <definedName name="Z_696D9240_6693_44E8_B9A4_2BFADD101EE2_.wvu.Rows" localSheetId="16" hidden="1">Discount!$21:$21,Discount!$27:$27</definedName>
    <definedName name="Z_6E345679_47E0_4044_94F8_40B7719CE719_.wvu.PrintArea" localSheetId="21" hidden="1">'Q &amp; C'!$A$1:$F$43</definedName>
    <definedName name="Z_9CA44E70_650F_49CD_967F_298619682CA2_.wvu.Cols" localSheetId="16" hidden="1">Discount!$I:$O</definedName>
    <definedName name="Z_9CA44E70_650F_49CD_967F_298619682CA2_.wvu.Cols" localSheetId="4" hidden="1">'Sch-1 Dis'!$K:$K</definedName>
    <definedName name="Z_9CA44E70_650F_49CD_967F_298619682CA2_.wvu.PrintArea" localSheetId="20" hidden="1">'Bid Form 2nd Envelope'!$A$1:$F$52</definedName>
    <definedName name="Z_9CA44E70_650F_49CD_967F_298619682CA2_.wvu.PrintArea" localSheetId="1" hidden="1">Cover!$B$1:$E$15</definedName>
    <definedName name="Z_9CA44E70_650F_49CD_967F_298619682CA2_.wvu.PrintArea" localSheetId="16" hidden="1">Discount!$A$2:$G$41</definedName>
    <definedName name="Z_9CA44E70_650F_49CD_967F_298619682CA2_.wvu.PrintArea" localSheetId="18" hidden="1">'Entry Tax'!$A$1:$E$16</definedName>
    <definedName name="Z_9CA44E70_650F_49CD_967F_298619682CA2_.wvu.PrintArea" localSheetId="3" hidden="1">'Names of Bidder'!$B$1:$D$22</definedName>
    <definedName name="Z_9CA44E70_650F_49CD_967F_298619682CA2_.wvu.PrintArea" localSheetId="17" hidden="1">Octroi!$A$1:$E$16</definedName>
    <definedName name="Z_9CA44E70_650F_49CD_967F_298619682CA2_.wvu.PrintArea" localSheetId="19" hidden="1">'Other Taxes &amp; Duties'!$A$1:$F$16</definedName>
    <definedName name="Z_9CA44E70_650F_49CD_967F_298619682CA2_.wvu.PrintArea" localSheetId="21" hidden="1">'Q &amp; C'!$A$1:$F$43</definedName>
    <definedName name="Z_9CA44E70_650F_49CD_967F_298619682CA2_.wvu.PrintArea" localSheetId="4" hidden="1">'Sch-1 Dis'!$A$1:$H$32</definedName>
    <definedName name="Z_9CA44E70_650F_49CD_967F_298619682CA2_.wvu.PrintArea" localSheetId="6" hidden="1">'Sch-1A (Civil Works) '!$A$1:$M$143</definedName>
    <definedName name="Z_9CA44E70_650F_49CD_967F_298619682CA2_.wvu.PrintArea" localSheetId="7" hidden="1">'Sch-1B (Plumbing Works)'!$A$1:$M$170</definedName>
    <definedName name="Z_9CA44E70_650F_49CD_967F_298619682CA2_.wvu.PrintArea" localSheetId="8" hidden="1">'Sch-1C (Electrical Works)'!$A$1:$M$260</definedName>
    <definedName name="Z_9CA44E70_650F_49CD_967F_298619682CA2_.wvu.PrintArea" localSheetId="9" hidden="1">'Sch-1D (FIRE FIGHTING WORKS)'!$A$1:$M$81</definedName>
    <definedName name="Z_9CA44E70_650F_49CD_967F_298619682CA2_.wvu.PrintArea" localSheetId="10" hidden="1">'Sch-1E (HVAC)'!$A$1:$M$210</definedName>
    <definedName name="Z_9CA44E70_650F_49CD_967F_298619682CA2_.wvu.PrintArea" localSheetId="11" hidden="1">'Sch-2 '!$A$1:$E$24</definedName>
    <definedName name="Z_9CA44E70_650F_49CD_967F_298619682CA2_.wvu.PrintArea" localSheetId="5" hidden="1">'Sch-2 Dis'!$A$1:$G$24</definedName>
    <definedName name="Z_9CA44E70_650F_49CD_967F_298619682CA2_.wvu.PrintArea" localSheetId="13" hidden="1">'Sch-3'!$A$1:$D$29</definedName>
    <definedName name="Z_9CA44E70_650F_49CD_967F_298619682CA2_.wvu.PrintArea" localSheetId="12" hidden="1">'Sch-4 Dis'!$A$1:$E$44</definedName>
    <definedName name="Z_9CA44E70_650F_49CD_967F_298619682CA2_.wvu.PrintArea" localSheetId="14" hidden="1">'Sch-5 After Discount'!$A$1:$D$32</definedName>
    <definedName name="Z_9CA44E70_650F_49CD_967F_298619682CA2_.wvu.PrintArea" localSheetId="15" hidden="1">'Sch-6 Dis'!$A$1:$F$28</definedName>
    <definedName name="Z_9CA44E70_650F_49CD_967F_298619682CA2_.wvu.PrintArea" localSheetId="22" hidden="1">'T &amp; D'!$A$1:$E$12</definedName>
    <definedName name="Z_9CA44E70_650F_49CD_967F_298619682CA2_.wvu.PrintTitles" localSheetId="4" hidden="1">'Sch-1 Dis'!$15:$17</definedName>
    <definedName name="Z_9CA44E70_650F_49CD_967F_298619682CA2_.wvu.PrintTitles" localSheetId="6" hidden="1">'Sch-1A (Civil Works) '!$14:$143</definedName>
    <definedName name="Z_9CA44E70_650F_49CD_967F_298619682CA2_.wvu.PrintTitles" localSheetId="7" hidden="1">'Sch-1B (Plumbing Works)'!$14:$170</definedName>
    <definedName name="Z_9CA44E70_650F_49CD_967F_298619682CA2_.wvu.PrintTitles" localSheetId="8" hidden="1">'Sch-1C (Electrical Works)'!$14:$260</definedName>
    <definedName name="Z_9CA44E70_650F_49CD_967F_298619682CA2_.wvu.PrintTitles" localSheetId="9" hidden="1">'Sch-1D (FIRE FIGHTING WORKS)'!$14:$81</definedName>
    <definedName name="Z_9CA44E70_650F_49CD_967F_298619682CA2_.wvu.PrintTitles" localSheetId="10" hidden="1">'Sch-1E (HVAC)'!$14:$210</definedName>
    <definedName name="Z_9CA44E70_650F_49CD_967F_298619682CA2_.wvu.PrintTitles" localSheetId="11" hidden="1">'Sch-2 '!$3:$13</definedName>
    <definedName name="Z_9CA44E70_650F_49CD_967F_298619682CA2_.wvu.PrintTitles" localSheetId="5" hidden="1">'Sch-2 Dis'!$13:$15</definedName>
    <definedName name="Z_9CA44E70_650F_49CD_967F_298619682CA2_.wvu.PrintTitles" localSheetId="13" hidden="1">'Sch-3'!$3:$13</definedName>
    <definedName name="Z_9CA44E70_650F_49CD_967F_298619682CA2_.wvu.PrintTitles" localSheetId="12" hidden="1">'Sch-4 Dis'!$3:$13</definedName>
    <definedName name="Z_9CA44E70_650F_49CD_967F_298619682CA2_.wvu.PrintTitles" localSheetId="14" hidden="1">'Sch-5 After Discount'!$3:$13</definedName>
    <definedName name="Z_9CA44E70_650F_49CD_967F_298619682CA2_.wvu.PrintTitles" localSheetId="15" hidden="1">'Sch-6 Dis'!$14:$14</definedName>
    <definedName name="Z_9CA44E70_650F_49CD_967F_298619682CA2_.wvu.Rows" localSheetId="0" hidden="1">'Basic Data'!$11:$12</definedName>
    <definedName name="Z_9CA44E70_650F_49CD_967F_298619682CA2_.wvu.Rows" localSheetId="20" hidden="1">'Bid Form 2nd Envelope'!$23:$23</definedName>
    <definedName name="Z_9CA44E70_650F_49CD_967F_298619682CA2_.wvu.Rows" localSheetId="1" hidden="1">Cover!$7:$7,Cover!$10:$10</definedName>
    <definedName name="Z_9CA44E70_650F_49CD_967F_298619682CA2_.wvu.Rows" localSheetId="16" hidden="1">Discount!$19:$19,Discount!$21:$21,Discount!$25:$25,Discount!$27:$27,Discount!$30:$31</definedName>
    <definedName name="Z_B0EE7D76_5806_4718_BDAD_3A3EA691E5E4_.wvu.Cols" localSheetId="16" hidden="1">Discount!$I:$P</definedName>
    <definedName name="Z_B0EE7D76_5806_4718_BDAD_3A3EA691E5E4_.wvu.Cols" localSheetId="4" hidden="1">'Sch-1 Dis'!$K:$K</definedName>
    <definedName name="Z_B0EE7D76_5806_4718_BDAD_3A3EA691E5E4_.wvu.PrintArea" localSheetId="20" hidden="1">'Bid Form 2nd Envelope'!$A$1:$F$54</definedName>
    <definedName name="Z_B0EE7D76_5806_4718_BDAD_3A3EA691E5E4_.wvu.PrintArea" localSheetId="1" hidden="1">Cover!$B$1:$E$15</definedName>
    <definedName name="Z_B0EE7D76_5806_4718_BDAD_3A3EA691E5E4_.wvu.PrintArea" localSheetId="16" hidden="1">Discount!$A$2:$G$41</definedName>
    <definedName name="Z_B0EE7D76_5806_4718_BDAD_3A3EA691E5E4_.wvu.PrintArea" localSheetId="18" hidden="1">'Entry Tax'!$A$1:$E$16</definedName>
    <definedName name="Z_B0EE7D76_5806_4718_BDAD_3A3EA691E5E4_.wvu.PrintArea" localSheetId="3" hidden="1">'Names of Bidder'!$B$1:$E$20</definedName>
    <definedName name="Z_B0EE7D76_5806_4718_BDAD_3A3EA691E5E4_.wvu.PrintArea" localSheetId="17" hidden="1">Octroi!$A$1:$E$16</definedName>
    <definedName name="Z_B0EE7D76_5806_4718_BDAD_3A3EA691E5E4_.wvu.PrintArea" localSheetId="19" hidden="1">'Other Taxes &amp; Duties'!$A$1:$F$16</definedName>
    <definedName name="Z_B0EE7D76_5806_4718_BDAD_3A3EA691E5E4_.wvu.PrintArea" localSheetId="4" hidden="1">'Sch-1 Dis'!$A$1:$H$32</definedName>
    <definedName name="Z_B0EE7D76_5806_4718_BDAD_3A3EA691E5E4_.wvu.PrintArea" localSheetId="6" hidden="1">'Sch-1A (Civil Works) '!$A$1:$M$143</definedName>
    <definedName name="Z_B0EE7D76_5806_4718_BDAD_3A3EA691E5E4_.wvu.PrintArea" localSheetId="7" hidden="1">'Sch-1B (Plumbing Works)'!$A$1:$M$170</definedName>
    <definedName name="Z_B0EE7D76_5806_4718_BDAD_3A3EA691E5E4_.wvu.PrintArea" localSheetId="8" hidden="1">'Sch-1C (Electrical Works)'!$A$1:$M$260</definedName>
    <definedName name="Z_B0EE7D76_5806_4718_BDAD_3A3EA691E5E4_.wvu.PrintArea" localSheetId="9" hidden="1">'Sch-1D (FIRE FIGHTING WORKS)'!$A$1:$M$81</definedName>
    <definedName name="Z_B0EE7D76_5806_4718_BDAD_3A3EA691E5E4_.wvu.PrintArea" localSheetId="10" hidden="1">'Sch-1E (HVAC)'!$A$1:$M$210</definedName>
    <definedName name="Z_B0EE7D76_5806_4718_BDAD_3A3EA691E5E4_.wvu.PrintArea" localSheetId="11" hidden="1">'Sch-2 '!$A$1:$E$24</definedName>
    <definedName name="Z_B0EE7D76_5806_4718_BDAD_3A3EA691E5E4_.wvu.PrintArea" localSheetId="5" hidden="1">'Sch-2 Dis'!$A$1:$G$24</definedName>
    <definedName name="Z_B0EE7D76_5806_4718_BDAD_3A3EA691E5E4_.wvu.PrintArea" localSheetId="13" hidden="1">'Sch-3'!$A$1:$D$29</definedName>
    <definedName name="Z_B0EE7D76_5806_4718_BDAD_3A3EA691E5E4_.wvu.PrintArea" localSheetId="12" hidden="1">'Sch-4 Dis'!$A$1:$E$44</definedName>
    <definedName name="Z_B0EE7D76_5806_4718_BDAD_3A3EA691E5E4_.wvu.PrintArea" localSheetId="14" hidden="1">'Sch-5 After Discount'!$A$1:$D$32</definedName>
    <definedName name="Z_B0EE7D76_5806_4718_BDAD_3A3EA691E5E4_.wvu.PrintArea" localSheetId="15" hidden="1">'Sch-6 Dis'!$A$1:$F$28</definedName>
    <definedName name="Z_B0EE7D76_5806_4718_BDAD_3A3EA691E5E4_.wvu.PrintTitles" localSheetId="4" hidden="1">'Sch-1 Dis'!$15:$17</definedName>
    <definedName name="Z_B0EE7D76_5806_4718_BDAD_3A3EA691E5E4_.wvu.PrintTitles" localSheetId="6" hidden="1">'Sch-1A (Civil Works) '!$14:$143</definedName>
    <definedName name="Z_B0EE7D76_5806_4718_BDAD_3A3EA691E5E4_.wvu.PrintTitles" localSheetId="7" hidden="1">'Sch-1B (Plumbing Works)'!$14:$170</definedName>
    <definedName name="Z_B0EE7D76_5806_4718_BDAD_3A3EA691E5E4_.wvu.PrintTitles" localSheetId="8" hidden="1">'Sch-1C (Electrical Works)'!$14:$260</definedName>
    <definedName name="Z_B0EE7D76_5806_4718_BDAD_3A3EA691E5E4_.wvu.PrintTitles" localSheetId="9" hidden="1">'Sch-1D (FIRE FIGHTING WORKS)'!$14:$81</definedName>
    <definedName name="Z_B0EE7D76_5806_4718_BDAD_3A3EA691E5E4_.wvu.PrintTitles" localSheetId="10" hidden="1">'Sch-1E (HVAC)'!$14:$210</definedName>
    <definedName name="Z_B0EE7D76_5806_4718_BDAD_3A3EA691E5E4_.wvu.PrintTitles" localSheetId="11" hidden="1">'Sch-2 '!$3:$13</definedName>
    <definedName name="Z_B0EE7D76_5806_4718_BDAD_3A3EA691E5E4_.wvu.PrintTitles" localSheetId="5" hidden="1">'Sch-2 Dis'!$13:$15</definedName>
    <definedName name="Z_B0EE7D76_5806_4718_BDAD_3A3EA691E5E4_.wvu.PrintTitles" localSheetId="13" hidden="1">'Sch-3'!$3:$13</definedName>
    <definedName name="Z_B0EE7D76_5806_4718_BDAD_3A3EA691E5E4_.wvu.PrintTitles" localSheetId="12" hidden="1">'Sch-4 Dis'!$3:$13</definedName>
    <definedName name="Z_B0EE7D76_5806_4718_BDAD_3A3EA691E5E4_.wvu.PrintTitles" localSheetId="14" hidden="1">'Sch-5 After Discount'!$3:$13</definedName>
    <definedName name="Z_B0EE7D76_5806_4718_BDAD_3A3EA691E5E4_.wvu.PrintTitles" localSheetId="15" hidden="1">'Sch-6 Dis'!$14:$14</definedName>
    <definedName name="Z_B0EE7D76_5806_4718_BDAD_3A3EA691E5E4_.wvu.Rows" localSheetId="0" hidden="1">'Basic Data'!$11:$12</definedName>
    <definedName name="Z_B0EE7D76_5806_4718_BDAD_3A3EA691E5E4_.wvu.Rows" localSheetId="20" hidden="1">'Bid Form 2nd Envelope'!$23:$23</definedName>
    <definedName name="Z_B0EE7D76_5806_4718_BDAD_3A3EA691E5E4_.wvu.Rows" localSheetId="1" hidden="1">Cover!$7:$7,Cover!$10:$10</definedName>
    <definedName name="Z_B0EE7D76_5806_4718_BDAD_3A3EA691E5E4_.wvu.Rows" localSheetId="16" hidden="1">Discount!$21:$21,Discount!$27:$27</definedName>
    <definedName name="Z_B1277D53_29D6_4226_81E2_084FB62977B6_.wvu.Cols" localSheetId="16" hidden="1">Discount!$I:$P</definedName>
    <definedName name="Z_B1277D53_29D6_4226_81E2_084FB62977B6_.wvu.Cols" localSheetId="4" hidden="1">'Sch-1 Dis'!$K:$K</definedName>
    <definedName name="Z_B1277D53_29D6_4226_81E2_084FB62977B6_.wvu.PrintArea" localSheetId="20" hidden="1">'Bid Form 2nd Envelope'!$A$1:$F$52</definedName>
    <definedName name="Z_B1277D53_29D6_4226_81E2_084FB62977B6_.wvu.PrintArea" localSheetId="1" hidden="1">Cover!$B$1:$E$15</definedName>
    <definedName name="Z_B1277D53_29D6_4226_81E2_084FB62977B6_.wvu.PrintArea" localSheetId="16" hidden="1">Discount!$A$2:$G$41</definedName>
    <definedName name="Z_B1277D53_29D6_4226_81E2_084FB62977B6_.wvu.PrintArea" localSheetId="18" hidden="1">'Entry Tax'!$A$1:$E$16</definedName>
    <definedName name="Z_B1277D53_29D6_4226_81E2_084FB62977B6_.wvu.PrintArea" localSheetId="3" hidden="1">'Names of Bidder'!$B$1:$D$22</definedName>
    <definedName name="Z_B1277D53_29D6_4226_81E2_084FB62977B6_.wvu.PrintArea" localSheetId="17" hidden="1">Octroi!$A$1:$E$16</definedName>
    <definedName name="Z_B1277D53_29D6_4226_81E2_084FB62977B6_.wvu.PrintArea" localSheetId="19" hidden="1">'Other Taxes &amp; Duties'!$A$1:$F$16</definedName>
    <definedName name="Z_B1277D53_29D6_4226_81E2_084FB62977B6_.wvu.PrintArea" localSheetId="21" hidden="1">'Q &amp; C'!$A$1:$F$43</definedName>
    <definedName name="Z_B1277D53_29D6_4226_81E2_084FB62977B6_.wvu.PrintArea" localSheetId="4" hidden="1">'Sch-1 Dis'!$A$1:$H$32</definedName>
    <definedName name="Z_B1277D53_29D6_4226_81E2_084FB62977B6_.wvu.PrintArea" localSheetId="6" hidden="1">'Sch-1A (Civil Works) '!$A$1:$M$143</definedName>
    <definedName name="Z_B1277D53_29D6_4226_81E2_084FB62977B6_.wvu.PrintArea" localSheetId="7" hidden="1">'Sch-1B (Plumbing Works)'!$A$1:$M$170</definedName>
    <definedName name="Z_B1277D53_29D6_4226_81E2_084FB62977B6_.wvu.PrintArea" localSheetId="8" hidden="1">'Sch-1C (Electrical Works)'!$A$1:$M$260</definedName>
    <definedName name="Z_B1277D53_29D6_4226_81E2_084FB62977B6_.wvu.PrintArea" localSheetId="9" hidden="1">'Sch-1D (FIRE FIGHTING WORKS)'!$A$1:$M$81</definedName>
    <definedName name="Z_B1277D53_29D6_4226_81E2_084FB62977B6_.wvu.PrintArea" localSheetId="10" hidden="1">'Sch-1E (HVAC)'!$A$1:$M$210</definedName>
    <definedName name="Z_B1277D53_29D6_4226_81E2_084FB62977B6_.wvu.PrintArea" localSheetId="11" hidden="1">'Sch-2 '!$A$1:$E$24</definedName>
    <definedName name="Z_B1277D53_29D6_4226_81E2_084FB62977B6_.wvu.PrintArea" localSheetId="5" hidden="1">'Sch-2 Dis'!$A$1:$G$24</definedName>
    <definedName name="Z_B1277D53_29D6_4226_81E2_084FB62977B6_.wvu.PrintArea" localSheetId="13" hidden="1">'Sch-3'!$A$1:$D$29</definedName>
    <definedName name="Z_B1277D53_29D6_4226_81E2_084FB62977B6_.wvu.PrintArea" localSheetId="12" hidden="1">'Sch-4 Dis'!$A$1:$E$44</definedName>
    <definedName name="Z_B1277D53_29D6_4226_81E2_084FB62977B6_.wvu.PrintArea" localSheetId="14" hidden="1">'Sch-5 After Discount'!$A$1:$D$32</definedName>
    <definedName name="Z_B1277D53_29D6_4226_81E2_084FB62977B6_.wvu.PrintArea" localSheetId="15" hidden="1">'Sch-6 Dis'!$A$1:$F$28</definedName>
    <definedName name="Z_B1277D53_29D6_4226_81E2_084FB62977B6_.wvu.PrintArea" localSheetId="22" hidden="1">'T &amp; D'!$A$1:$E$12</definedName>
    <definedName name="Z_B1277D53_29D6_4226_81E2_084FB62977B6_.wvu.PrintTitles" localSheetId="4" hidden="1">'Sch-1 Dis'!$15:$17</definedName>
    <definedName name="Z_B1277D53_29D6_4226_81E2_084FB62977B6_.wvu.PrintTitles" localSheetId="6" hidden="1">'Sch-1A (Civil Works) '!$14:$143</definedName>
    <definedName name="Z_B1277D53_29D6_4226_81E2_084FB62977B6_.wvu.PrintTitles" localSheetId="7" hidden="1">'Sch-1B (Plumbing Works)'!$14:$170</definedName>
    <definedName name="Z_B1277D53_29D6_4226_81E2_084FB62977B6_.wvu.PrintTitles" localSheetId="8" hidden="1">'Sch-1C (Electrical Works)'!$14:$260</definedName>
    <definedName name="Z_B1277D53_29D6_4226_81E2_084FB62977B6_.wvu.PrintTitles" localSheetId="9" hidden="1">'Sch-1D (FIRE FIGHTING WORKS)'!$14:$81</definedName>
    <definedName name="Z_B1277D53_29D6_4226_81E2_084FB62977B6_.wvu.PrintTitles" localSheetId="10" hidden="1">'Sch-1E (HVAC)'!$14:$210</definedName>
    <definedName name="Z_B1277D53_29D6_4226_81E2_084FB62977B6_.wvu.PrintTitles" localSheetId="11" hidden="1">'Sch-2 '!$3:$13</definedName>
    <definedName name="Z_B1277D53_29D6_4226_81E2_084FB62977B6_.wvu.PrintTitles" localSheetId="5" hidden="1">'Sch-2 Dis'!$13:$15</definedName>
    <definedName name="Z_B1277D53_29D6_4226_81E2_084FB62977B6_.wvu.PrintTitles" localSheetId="13" hidden="1">'Sch-3'!$3:$13</definedName>
    <definedName name="Z_B1277D53_29D6_4226_81E2_084FB62977B6_.wvu.PrintTitles" localSheetId="12" hidden="1">'Sch-4 Dis'!$3:$13</definedName>
    <definedName name="Z_B1277D53_29D6_4226_81E2_084FB62977B6_.wvu.PrintTitles" localSheetId="14" hidden="1">'Sch-5 After Discount'!$3:$13</definedName>
    <definedName name="Z_B1277D53_29D6_4226_81E2_084FB62977B6_.wvu.PrintTitles" localSheetId="15" hidden="1">'Sch-6 Dis'!$14:$14</definedName>
    <definedName name="Z_B1277D53_29D6_4226_81E2_084FB62977B6_.wvu.Rows" localSheetId="0" hidden="1">'Basic Data'!$11:$12</definedName>
    <definedName name="Z_B1277D53_29D6_4226_81E2_084FB62977B6_.wvu.Rows" localSheetId="20" hidden="1">'Bid Form 2nd Envelope'!$23:$23</definedName>
    <definedName name="Z_B1277D53_29D6_4226_81E2_084FB62977B6_.wvu.Rows" localSheetId="1" hidden="1">Cover!$7:$7,Cover!$10:$10</definedName>
    <definedName name="Z_B1277D53_29D6_4226_81E2_084FB62977B6_.wvu.Rows" localSheetId="16" hidden="1">Discount!$21:$21,Discount!$27:$27</definedName>
    <definedName name="Z_C39F923C_6CD3_45D8_86F8_6C4D806DDD7E_.wvu.Cols" localSheetId="16" hidden="1">Discount!$I:$P</definedName>
    <definedName name="Z_C39F923C_6CD3_45D8_86F8_6C4D806DDD7E_.wvu.Cols" localSheetId="4" hidden="1">'Sch-1 Dis'!$K:$K</definedName>
    <definedName name="Z_C39F923C_6CD3_45D8_86F8_6C4D806DDD7E_.wvu.PrintArea" localSheetId="20" hidden="1">'Bid Form 2nd Envelope'!$A$1:$F$52</definedName>
    <definedName name="Z_C39F923C_6CD3_45D8_86F8_6C4D806DDD7E_.wvu.PrintArea" localSheetId="1" hidden="1">Cover!$B$1:$E$15</definedName>
    <definedName name="Z_C39F923C_6CD3_45D8_86F8_6C4D806DDD7E_.wvu.PrintArea" localSheetId="16" hidden="1">Discount!$A$2:$G$41</definedName>
    <definedName name="Z_C39F923C_6CD3_45D8_86F8_6C4D806DDD7E_.wvu.PrintArea" localSheetId="18" hidden="1">'Entry Tax'!$A$1:$E$16</definedName>
    <definedName name="Z_C39F923C_6CD3_45D8_86F8_6C4D806DDD7E_.wvu.PrintArea" localSheetId="3" hidden="1">'Names of Bidder'!$B$1:$D$22</definedName>
    <definedName name="Z_C39F923C_6CD3_45D8_86F8_6C4D806DDD7E_.wvu.PrintArea" localSheetId="17" hidden="1">Octroi!$A$1:$E$16</definedName>
    <definedName name="Z_C39F923C_6CD3_45D8_86F8_6C4D806DDD7E_.wvu.PrintArea" localSheetId="19" hidden="1">'Other Taxes &amp; Duties'!$A$1:$F$16</definedName>
    <definedName name="Z_C39F923C_6CD3_45D8_86F8_6C4D806DDD7E_.wvu.PrintArea" localSheetId="21" hidden="1">'Q &amp; C'!$A$1:$F$43</definedName>
    <definedName name="Z_C39F923C_6CD3_45D8_86F8_6C4D806DDD7E_.wvu.PrintArea" localSheetId="4" hidden="1">'Sch-1 Dis'!$A$1:$H$32</definedName>
    <definedName name="Z_C39F923C_6CD3_45D8_86F8_6C4D806DDD7E_.wvu.PrintArea" localSheetId="6" hidden="1">'Sch-1A (Civil Works) '!$A$1:$M$143</definedName>
    <definedName name="Z_C39F923C_6CD3_45D8_86F8_6C4D806DDD7E_.wvu.PrintArea" localSheetId="7" hidden="1">'Sch-1B (Plumbing Works)'!$A$1:$M$170</definedName>
    <definedName name="Z_C39F923C_6CD3_45D8_86F8_6C4D806DDD7E_.wvu.PrintArea" localSheetId="8" hidden="1">'Sch-1C (Electrical Works)'!$A$1:$M$260</definedName>
    <definedName name="Z_C39F923C_6CD3_45D8_86F8_6C4D806DDD7E_.wvu.PrintArea" localSheetId="9" hidden="1">'Sch-1D (FIRE FIGHTING WORKS)'!$A$1:$M$81</definedName>
    <definedName name="Z_C39F923C_6CD3_45D8_86F8_6C4D806DDD7E_.wvu.PrintArea" localSheetId="10" hidden="1">'Sch-1E (HVAC)'!$A$1:$M$210</definedName>
    <definedName name="Z_C39F923C_6CD3_45D8_86F8_6C4D806DDD7E_.wvu.PrintArea" localSheetId="11" hidden="1">'Sch-2 '!$A$1:$E$24</definedName>
    <definedName name="Z_C39F923C_6CD3_45D8_86F8_6C4D806DDD7E_.wvu.PrintArea" localSheetId="5" hidden="1">'Sch-2 Dis'!$A$1:$G$24</definedName>
    <definedName name="Z_C39F923C_6CD3_45D8_86F8_6C4D806DDD7E_.wvu.PrintArea" localSheetId="13" hidden="1">'Sch-3'!$A$1:$D$29</definedName>
    <definedName name="Z_C39F923C_6CD3_45D8_86F8_6C4D806DDD7E_.wvu.PrintArea" localSheetId="12" hidden="1">'Sch-4 Dis'!$A$1:$E$44</definedName>
    <definedName name="Z_C39F923C_6CD3_45D8_86F8_6C4D806DDD7E_.wvu.PrintArea" localSheetId="14" hidden="1">'Sch-5 After Discount'!$A$1:$D$32</definedName>
    <definedName name="Z_C39F923C_6CD3_45D8_86F8_6C4D806DDD7E_.wvu.PrintArea" localSheetId="15" hidden="1">'Sch-6 Dis'!$A$1:$F$28</definedName>
    <definedName name="Z_C39F923C_6CD3_45D8_86F8_6C4D806DDD7E_.wvu.PrintArea" localSheetId="22" hidden="1">'T &amp; D'!$A$1:$E$12</definedName>
    <definedName name="Z_C39F923C_6CD3_45D8_86F8_6C4D806DDD7E_.wvu.PrintTitles" localSheetId="4" hidden="1">'Sch-1 Dis'!$15:$17</definedName>
    <definedName name="Z_C39F923C_6CD3_45D8_86F8_6C4D806DDD7E_.wvu.PrintTitles" localSheetId="6" hidden="1">'Sch-1A (Civil Works) '!$14:$143</definedName>
    <definedName name="Z_C39F923C_6CD3_45D8_86F8_6C4D806DDD7E_.wvu.PrintTitles" localSheetId="7" hidden="1">'Sch-1B (Plumbing Works)'!$14:$170</definedName>
    <definedName name="Z_C39F923C_6CD3_45D8_86F8_6C4D806DDD7E_.wvu.PrintTitles" localSheetId="8" hidden="1">'Sch-1C (Electrical Works)'!$14:$260</definedName>
    <definedName name="Z_C39F923C_6CD3_45D8_86F8_6C4D806DDD7E_.wvu.PrintTitles" localSheetId="9" hidden="1">'Sch-1D (FIRE FIGHTING WORKS)'!$14:$81</definedName>
    <definedName name="Z_C39F923C_6CD3_45D8_86F8_6C4D806DDD7E_.wvu.PrintTitles" localSheetId="10" hidden="1">'Sch-1E (HVAC)'!$14:$210</definedName>
    <definedName name="Z_C39F923C_6CD3_45D8_86F8_6C4D806DDD7E_.wvu.PrintTitles" localSheetId="11" hidden="1">'Sch-2 '!$3:$13</definedName>
    <definedName name="Z_C39F923C_6CD3_45D8_86F8_6C4D806DDD7E_.wvu.PrintTitles" localSheetId="5" hidden="1">'Sch-2 Dis'!$13:$15</definedName>
    <definedName name="Z_C39F923C_6CD3_45D8_86F8_6C4D806DDD7E_.wvu.PrintTitles" localSheetId="13" hidden="1">'Sch-3'!$3:$13</definedName>
    <definedName name="Z_C39F923C_6CD3_45D8_86F8_6C4D806DDD7E_.wvu.PrintTitles" localSheetId="12" hidden="1">'Sch-4 Dis'!$3:$13</definedName>
    <definedName name="Z_C39F923C_6CD3_45D8_86F8_6C4D806DDD7E_.wvu.PrintTitles" localSheetId="14" hidden="1">'Sch-5 After Discount'!$3:$13</definedName>
    <definedName name="Z_C39F923C_6CD3_45D8_86F8_6C4D806DDD7E_.wvu.PrintTitles" localSheetId="15" hidden="1">'Sch-6 Dis'!$14:$14</definedName>
    <definedName name="Z_C39F923C_6CD3_45D8_86F8_6C4D806DDD7E_.wvu.Rows" localSheetId="0" hidden="1">'Basic Data'!$11:$12</definedName>
    <definedName name="Z_C39F923C_6CD3_45D8_86F8_6C4D806DDD7E_.wvu.Rows" localSheetId="20" hidden="1">'Bid Form 2nd Envelope'!$23:$23</definedName>
    <definedName name="Z_C39F923C_6CD3_45D8_86F8_6C4D806DDD7E_.wvu.Rows" localSheetId="1" hidden="1">Cover!$7:$7,Cover!$10:$10</definedName>
    <definedName name="Z_C39F923C_6CD3_45D8_86F8_6C4D806DDD7E_.wvu.Rows" localSheetId="16" hidden="1">Discount!$21:$21,Discount!$27:$27</definedName>
    <definedName name="Z_E95B21C1_D936_4435_AF6F_90CF0B6A7506_.wvu.Cols" localSheetId="16" hidden="1">Discount!$I:$P</definedName>
    <definedName name="Z_E95B21C1_D936_4435_AF6F_90CF0B6A7506_.wvu.Cols" localSheetId="4" hidden="1">'Sch-1 Dis'!$K:$K</definedName>
    <definedName name="Z_E95B21C1_D936_4435_AF6F_90CF0B6A7506_.wvu.PrintArea" localSheetId="20" hidden="1">'Bid Form 2nd Envelope'!$A$1:$F$52</definedName>
    <definedName name="Z_E95B21C1_D936_4435_AF6F_90CF0B6A7506_.wvu.PrintArea" localSheetId="1" hidden="1">Cover!$B$1:$E$15</definedName>
    <definedName name="Z_E95B21C1_D936_4435_AF6F_90CF0B6A7506_.wvu.PrintArea" localSheetId="16" hidden="1">Discount!$A$2:$G$41</definedName>
    <definedName name="Z_E95B21C1_D936_4435_AF6F_90CF0B6A7506_.wvu.PrintArea" localSheetId="18" hidden="1">'Entry Tax'!$A$1:$E$16</definedName>
    <definedName name="Z_E95B21C1_D936_4435_AF6F_90CF0B6A7506_.wvu.PrintArea" localSheetId="3" hidden="1">'Names of Bidder'!$B$1:$D$22</definedName>
    <definedName name="Z_E95B21C1_D936_4435_AF6F_90CF0B6A7506_.wvu.PrintArea" localSheetId="17" hidden="1">Octroi!$A$1:$E$16</definedName>
    <definedName name="Z_E95B21C1_D936_4435_AF6F_90CF0B6A7506_.wvu.PrintArea" localSheetId="19" hidden="1">'Other Taxes &amp; Duties'!$A$1:$F$16</definedName>
    <definedName name="Z_E95B21C1_D936_4435_AF6F_90CF0B6A7506_.wvu.PrintArea" localSheetId="21" hidden="1">'Q &amp; C'!$A$1:$F$43</definedName>
    <definedName name="Z_E95B21C1_D936_4435_AF6F_90CF0B6A7506_.wvu.PrintArea" localSheetId="4" hidden="1">'Sch-1 Dis'!$A$1:$H$32</definedName>
    <definedName name="Z_E95B21C1_D936_4435_AF6F_90CF0B6A7506_.wvu.PrintArea" localSheetId="6" hidden="1">'Sch-1A (Civil Works) '!$A$1:$M$143</definedName>
    <definedName name="Z_E95B21C1_D936_4435_AF6F_90CF0B6A7506_.wvu.PrintArea" localSheetId="7" hidden="1">'Sch-1B (Plumbing Works)'!$A$1:$M$170</definedName>
    <definedName name="Z_E95B21C1_D936_4435_AF6F_90CF0B6A7506_.wvu.PrintArea" localSheetId="8" hidden="1">'Sch-1C (Electrical Works)'!$A$1:$M$260</definedName>
    <definedName name="Z_E95B21C1_D936_4435_AF6F_90CF0B6A7506_.wvu.PrintArea" localSheetId="9" hidden="1">'Sch-1D (FIRE FIGHTING WORKS)'!$A$1:$M$81</definedName>
    <definedName name="Z_E95B21C1_D936_4435_AF6F_90CF0B6A7506_.wvu.PrintArea" localSheetId="10" hidden="1">'Sch-1E (HVAC)'!$A$1:$M$210</definedName>
    <definedName name="Z_E95B21C1_D936_4435_AF6F_90CF0B6A7506_.wvu.PrintArea" localSheetId="11" hidden="1">'Sch-2 '!$A$1:$E$24</definedName>
    <definedName name="Z_E95B21C1_D936_4435_AF6F_90CF0B6A7506_.wvu.PrintArea" localSheetId="5" hidden="1">'Sch-2 Dis'!$A$1:$G$24</definedName>
    <definedName name="Z_E95B21C1_D936_4435_AF6F_90CF0B6A7506_.wvu.PrintArea" localSheetId="13" hidden="1">'Sch-3'!$A$1:$D$29</definedName>
    <definedName name="Z_E95B21C1_D936_4435_AF6F_90CF0B6A7506_.wvu.PrintArea" localSheetId="12" hidden="1">'Sch-4 Dis'!$A$1:$E$44</definedName>
    <definedName name="Z_E95B21C1_D936_4435_AF6F_90CF0B6A7506_.wvu.PrintArea" localSheetId="14" hidden="1">'Sch-5 After Discount'!$A$1:$D$32</definedName>
    <definedName name="Z_E95B21C1_D936_4435_AF6F_90CF0B6A7506_.wvu.PrintArea" localSheetId="15" hidden="1">'Sch-6 Dis'!$A$1:$F$28</definedName>
    <definedName name="Z_E95B21C1_D936_4435_AF6F_90CF0B6A7506_.wvu.PrintArea" localSheetId="22" hidden="1">'T &amp; D'!$A$1:$E$12</definedName>
    <definedName name="Z_E95B21C1_D936_4435_AF6F_90CF0B6A7506_.wvu.PrintTitles" localSheetId="4" hidden="1">'Sch-1 Dis'!$15:$17</definedName>
    <definedName name="Z_E95B21C1_D936_4435_AF6F_90CF0B6A7506_.wvu.PrintTitles" localSheetId="6" hidden="1">'Sch-1A (Civil Works) '!$14:$143</definedName>
    <definedName name="Z_E95B21C1_D936_4435_AF6F_90CF0B6A7506_.wvu.PrintTitles" localSheetId="7" hidden="1">'Sch-1B (Plumbing Works)'!$14:$170</definedName>
    <definedName name="Z_E95B21C1_D936_4435_AF6F_90CF0B6A7506_.wvu.PrintTitles" localSheetId="8" hidden="1">'Sch-1C (Electrical Works)'!$14:$260</definedName>
    <definedName name="Z_E95B21C1_D936_4435_AF6F_90CF0B6A7506_.wvu.PrintTitles" localSheetId="9" hidden="1">'Sch-1D (FIRE FIGHTING WORKS)'!$14:$81</definedName>
    <definedName name="Z_E95B21C1_D936_4435_AF6F_90CF0B6A7506_.wvu.PrintTitles" localSheetId="10" hidden="1">'Sch-1E (HVAC)'!$14:$210</definedName>
    <definedName name="Z_E95B21C1_D936_4435_AF6F_90CF0B6A7506_.wvu.PrintTitles" localSheetId="11" hidden="1">'Sch-2 '!$3:$13</definedName>
    <definedName name="Z_E95B21C1_D936_4435_AF6F_90CF0B6A7506_.wvu.PrintTitles" localSheetId="5" hidden="1">'Sch-2 Dis'!$13:$15</definedName>
    <definedName name="Z_E95B21C1_D936_4435_AF6F_90CF0B6A7506_.wvu.PrintTitles" localSheetId="13" hidden="1">'Sch-3'!$3:$13</definedName>
    <definedName name="Z_E95B21C1_D936_4435_AF6F_90CF0B6A7506_.wvu.PrintTitles" localSheetId="12" hidden="1">'Sch-4 Dis'!$3:$13</definedName>
    <definedName name="Z_E95B21C1_D936_4435_AF6F_90CF0B6A7506_.wvu.PrintTitles" localSheetId="14" hidden="1">'Sch-5 After Discount'!$3:$13</definedName>
    <definedName name="Z_E95B21C1_D936_4435_AF6F_90CF0B6A7506_.wvu.PrintTitles" localSheetId="15" hidden="1">'Sch-6 Dis'!$14:$14</definedName>
    <definedName name="Z_E95B21C1_D936_4435_AF6F_90CF0B6A7506_.wvu.Rows" localSheetId="0" hidden="1">'Basic Data'!$11:$12</definedName>
    <definedName name="Z_E95B21C1_D936_4435_AF6F_90CF0B6A7506_.wvu.Rows" localSheetId="20" hidden="1">'Bid Form 2nd Envelope'!$23:$23</definedName>
    <definedName name="Z_E95B21C1_D936_4435_AF6F_90CF0B6A7506_.wvu.Rows" localSheetId="1" hidden="1">Cover!$7:$7,Cover!$10:$10</definedName>
    <definedName name="Z_E95B21C1_D936_4435_AF6F_90CF0B6A7506_.wvu.Rows" localSheetId="16" hidden="1">Discount!$21:$21,Discount!$27:$27</definedName>
    <definedName name="Z_F51A1875_E3DE_4601_ADCE_E0FEEC04A5F8_.wvu.PrintArea" localSheetId="2" hidden="1">Instructions!$A$1:$C$49</definedName>
  </definedNames>
  <calcPr calcId="191029"/>
  <customWorkbookViews>
    <customWorkbookView name="65005 - Personal View" guid="{08A645C4-A23F-4400-B0CE-1685BC312A6F}" personalView="1" maximized="1" windowWidth="1362" windowHeight="543" tabRatio="875" activeSheetId="20" showComments="commNone"/>
    <customWorkbookView name="01487 - Personal View" guid="{E95B21C1-D936-4435-AF6F-90CF0B6A7506}" personalView="1" maximized="1" windowWidth="1362" windowHeight="509" activeSheetId="20" showComments="commNone"/>
    <customWorkbookView name="Ajay - Personal View" guid="{B0EE7D76-5806-4718-BDAD-3A3EA691E5E4}" personalView="1" maximized="1" xWindow="1" yWindow="1" windowWidth="1280" windowHeight="547" activeSheetId="12" showComments="commNone"/>
    <customWorkbookView name="00398 - Personal View" guid="{696D9240-6693-44E8-B9A4-2BFADD101EE2}" personalView="1" maximized="1" xWindow="1" yWindow="1" windowWidth="1366" windowHeight="538" activeSheetId="2" showComments="commNone"/>
    <customWorkbookView name="20074 - Personal View" guid="{4F65FF32-EC61-4022-A399-2986D7B6B8B3}" personalView="1" maximized="1" windowWidth="1020" windowHeight="568" activeSheetId="1" showComments="commNone"/>
    <customWorkbookView name="01209 - Personal View" guid="{58D82F59-8CF6-455F-B9F4-081499FDF243}" personalView="1" maximized="1" xWindow="1" yWindow="1" windowWidth="1366" windowHeight="538" activeSheetId="2" showComments="commIndAndComment"/>
    <customWorkbookView name="admin - Personal View" guid="{B1277D53-29D6-4226-81E2-084FB62977B6}" personalView="1" maximized="1" xWindow="1" yWindow="1" windowWidth="1024" windowHeight="538" activeSheetId="2" showComments="commNone"/>
    <customWorkbookView name="sanjoy das - Personal View" guid="{C39F923C-6CD3-45D8-86F8-6C4D806DDD7E}" personalView="1" maximized="1" xWindow="1" yWindow="1" windowWidth="1280" windowHeight="762" activeSheetId="16" showComments="commNone"/>
    <customWorkbookView name="20587 - Personal View" guid="{9CA44E70-650F-49CD-967F-298619682CA2}" personalView="1" maximized="1" xWindow="1" yWindow="1" windowWidth="1362" windowHeight="538" tabRatio="875" activeSheetId="2" showComments="commNone"/>
  </customWorkbookViews>
</workbook>
</file>

<file path=xl/calcChain.xml><?xml version="1.0" encoding="utf-8"?>
<calcChain xmlns="http://schemas.openxmlformats.org/spreadsheetml/2006/main">
  <c r="M203" i="43" l="1"/>
  <c r="L203" i="43"/>
  <c r="M74" i="32"/>
  <c r="L74" i="32"/>
  <c r="M253" i="29"/>
  <c r="L253" i="29"/>
  <c r="M163" i="30"/>
  <c r="L163" i="30"/>
  <c r="M19" i="29" l="1"/>
  <c r="L19" i="29" s="1"/>
  <c r="M201" i="43" l="1"/>
  <c r="L201" i="43" s="1"/>
  <c r="M200" i="43"/>
  <c r="L200" i="43" s="1"/>
  <c r="M197" i="43"/>
  <c r="L197" i="43" s="1"/>
  <c r="M196" i="43"/>
  <c r="L196" i="43" s="1"/>
  <c r="M195" i="43"/>
  <c r="L195" i="43" s="1"/>
  <c r="M194" i="43"/>
  <c r="L194" i="43" s="1"/>
  <c r="M190" i="43"/>
  <c r="L190" i="43" s="1"/>
  <c r="M185" i="43"/>
  <c r="L185" i="43" s="1"/>
  <c r="M184" i="43"/>
  <c r="L184" i="43"/>
  <c r="M178" i="43"/>
  <c r="L178" i="43" s="1"/>
  <c r="M175" i="43"/>
  <c r="L175" i="43" s="1"/>
  <c r="M173" i="43"/>
  <c r="L173" i="43" s="1"/>
  <c r="M171" i="43"/>
  <c r="L171" i="43" s="1"/>
  <c r="M168" i="43"/>
  <c r="L168" i="43" s="1"/>
  <c r="M167" i="43"/>
  <c r="L167" i="43" s="1"/>
  <c r="M164" i="43"/>
  <c r="L164" i="43" s="1"/>
  <c r="M161" i="43"/>
  <c r="L161" i="43" s="1"/>
  <c r="M160" i="43"/>
  <c r="L160" i="43" s="1"/>
  <c r="M157" i="43"/>
  <c r="L157" i="43" s="1"/>
  <c r="M156" i="43"/>
  <c r="L156" i="43" s="1"/>
  <c r="M151" i="43"/>
  <c r="L151" i="43" s="1"/>
  <c r="M148" i="43"/>
  <c r="L148" i="43" s="1"/>
  <c r="M147" i="43"/>
  <c r="L147" i="43" s="1"/>
  <c r="M142" i="43"/>
  <c r="L142" i="43" s="1"/>
  <c r="M141" i="43"/>
  <c r="L141" i="43" s="1"/>
  <c r="M140" i="43"/>
  <c r="L140" i="43" s="1"/>
  <c r="M137" i="43"/>
  <c r="L137" i="43" s="1"/>
  <c r="M136" i="43"/>
  <c r="L136" i="43" s="1"/>
  <c r="M135" i="43"/>
  <c r="L135" i="43" s="1"/>
  <c r="M134" i="43"/>
  <c r="L134" i="43" s="1"/>
  <c r="M130" i="43"/>
  <c r="L130" i="43" s="1"/>
  <c r="M129" i="43"/>
  <c r="L129" i="43" s="1"/>
  <c r="M128" i="43"/>
  <c r="L128" i="43" s="1"/>
  <c r="M127" i="43"/>
  <c r="L127" i="43" s="1"/>
  <c r="M120" i="43"/>
  <c r="L120" i="43" s="1"/>
  <c r="M119" i="43"/>
  <c r="L119" i="43" s="1"/>
  <c r="M118" i="43"/>
  <c r="L118" i="43" s="1"/>
  <c r="M117" i="43"/>
  <c r="L117" i="43" s="1"/>
  <c r="M114" i="43"/>
  <c r="L114" i="43" s="1"/>
  <c r="M113" i="43"/>
  <c r="L113" i="43" s="1"/>
  <c r="M112" i="43"/>
  <c r="L112" i="43" s="1"/>
  <c r="M111" i="43"/>
  <c r="L111" i="43" s="1"/>
  <c r="M110" i="43"/>
  <c r="L110" i="43" s="1"/>
  <c r="M109" i="43"/>
  <c r="L109" i="43"/>
  <c r="M108" i="43"/>
  <c r="L108" i="43" s="1"/>
  <c r="M107" i="43"/>
  <c r="L107" i="43" s="1"/>
  <c r="M106" i="43"/>
  <c r="L106" i="43" s="1"/>
  <c r="M105" i="43"/>
  <c r="L105" i="43" s="1"/>
  <c r="M104" i="43"/>
  <c r="L104" i="43" s="1"/>
  <c r="M103" i="43"/>
  <c r="L103" i="43" s="1"/>
  <c r="M96" i="43"/>
  <c r="L96" i="43" s="1"/>
  <c r="M91" i="43"/>
  <c r="L91" i="43" s="1"/>
  <c r="M90" i="43"/>
  <c r="L90" i="43" s="1"/>
  <c r="M87" i="43"/>
  <c r="L87" i="43" s="1"/>
  <c r="M83" i="43"/>
  <c r="L83" i="43" s="1"/>
  <c r="M82" i="43"/>
  <c r="L82" i="43" s="1"/>
  <c r="M75" i="43"/>
  <c r="L75" i="43" s="1"/>
  <c r="M74" i="43"/>
  <c r="L74" i="43" s="1"/>
  <c r="M69" i="43"/>
  <c r="L69" i="43" s="1"/>
  <c r="M67" i="43"/>
  <c r="L67" i="43" s="1"/>
  <c r="M52" i="43"/>
  <c r="L52" i="43" s="1"/>
  <c r="M49" i="43"/>
  <c r="L49" i="43" s="1"/>
  <c r="M47" i="43"/>
  <c r="L47" i="43" s="1"/>
  <c r="M45" i="43"/>
  <c r="L45" i="43" s="1"/>
  <c r="M44" i="43"/>
  <c r="L44" i="43" s="1"/>
  <c r="M43" i="43"/>
  <c r="L43" i="43" s="1"/>
  <c r="M38" i="43"/>
  <c r="L38" i="43" s="1"/>
  <c r="M37" i="43"/>
  <c r="L37" i="43" s="1"/>
  <c r="M29" i="43"/>
  <c r="L29" i="43" s="1"/>
  <c r="M28" i="43"/>
  <c r="L28" i="43" s="1"/>
  <c r="M27" i="43"/>
  <c r="L27" i="43" s="1"/>
  <c r="M209" i="43"/>
  <c r="D209" i="43"/>
  <c r="M208" i="43"/>
  <c r="D208" i="43"/>
  <c r="AE203" i="43"/>
  <c r="D11" i="43"/>
  <c r="C11" i="43"/>
  <c r="D10" i="43"/>
  <c r="C10" i="43"/>
  <c r="D9" i="43"/>
  <c r="C9" i="43"/>
  <c r="D8" i="43"/>
  <c r="C8" i="43"/>
  <c r="A7" i="43"/>
  <c r="M73" i="32"/>
  <c r="L73" i="32" s="1"/>
  <c r="M72" i="32"/>
  <c r="L72" i="32" s="1"/>
  <c r="M71" i="32"/>
  <c r="L71" i="32" s="1"/>
  <c r="M66" i="32"/>
  <c r="L66" i="32" s="1"/>
  <c r="M65" i="32"/>
  <c r="L65" i="32" s="1"/>
  <c r="M64" i="32"/>
  <c r="L64" i="32" s="1"/>
  <c r="M63" i="32"/>
  <c r="L63" i="32" s="1"/>
  <c r="M62" i="32"/>
  <c r="L62" i="32" s="1"/>
  <c r="M60" i="32"/>
  <c r="L60" i="32" s="1"/>
  <c r="M55" i="32"/>
  <c r="L55" i="32" s="1"/>
  <c r="M53" i="32"/>
  <c r="L53" i="32" s="1"/>
  <c r="M51" i="32"/>
  <c r="L51" i="32" s="1"/>
  <c r="M49" i="32"/>
  <c r="L49" i="32" s="1"/>
  <c r="M47" i="32"/>
  <c r="L47" i="32" s="1"/>
  <c r="M43" i="32"/>
  <c r="L43" i="32" s="1"/>
  <c r="M42" i="32"/>
  <c r="L42" i="32" s="1"/>
  <c r="M40" i="32"/>
  <c r="L40" i="32" s="1"/>
  <c r="M39" i="32"/>
  <c r="L39" i="32" s="1"/>
  <c r="M38" i="32"/>
  <c r="L38" i="32" s="1"/>
  <c r="M37" i="32"/>
  <c r="L37" i="32" s="1"/>
  <c r="M35" i="32"/>
  <c r="L35" i="32" s="1"/>
  <c r="M33" i="32"/>
  <c r="L33" i="32" s="1"/>
  <c r="M23" i="32"/>
  <c r="L23" i="32" s="1"/>
  <c r="M251" i="29" l="1"/>
  <c r="L251" i="29" s="1"/>
  <c r="M239" i="29"/>
  <c r="L239" i="29" s="1"/>
  <c r="M219" i="29"/>
  <c r="L219" i="29" s="1"/>
  <c r="M206" i="29"/>
  <c r="L206" i="29" s="1"/>
  <c r="M205" i="29"/>
  <c r="L205" i="29" s="1"/>
  <c r="M204" i="29"/>
  <c r="L204" i="29" s="1"/>
  <c r="M203" i="29"/>
  <c r="L203" i="29" s="1"/>
  <c r="M199" i="29"/>
  <c r="L199" i="29" s="1"/>
  <c r="M198" i="29"/>
  <c r="L198" i="29" s="1"/>
  <c r="M197" i="29"/>
  <c r="L197" i="29" s="1"/>
  <c r="M196" i="29"/>
  <c r="L196" i="29" s="1"/>
  <c r="M195" i="29"/>
  <c r="L195" i="29" s="1"/>
  <c r="M194" i="29"/>
  <c r="L194" i="29" s="1"/>
  <c r="M193" i="29"/>
  <c r="L193" i="29" s="1"/>
  <c r="M192" i="29"/>
  <c r="L192" i="29" s="1"/>
  <c r="M191" i="29"/>
  <c r="L191" i="29" s="1"/>
  <c r="M190" i="29"/>
  <c r="L190" i="29" s="1"/>
  <c r="M189" i="29"/>
  <c r="L189" i="29" s="1"/>
  <c r="M188" i="29"/>
  <c r="L188" i="29" s="1"/>
  <c r="M187" i="29"/>
  <c r="L187" i="29" s="1"/>
  <c r="M186" i="29"/>
  <c r="L186" i="29" s="1"/>
  <c r="M185" i="29"/>
  <c r="L185" i="29" s="1"/>
  <c r="M184" i="29"/>
  <c r="L184" i="29" s="1"/>
  <c r="M183" i="29"/>
  <c r="L183" i="29" s="1"/>
  <c r="M182" i="29"/>
  <c r="L182" i="29" s="1"/>
  <c r="M181" i="29"/>
  <c r="L181" i="29" s="1"/>
  <c r="M180" i="29"/>
  <c r="L180" i="29" s="1"/>
  <c r="M177" i="29"/>
  <c r="L177" i="29" s="1"/>
  <c r="M175" i="29"/>
  <c r="L175" i="29" s="1"/>
  <c r="M174" i="29"/>
  <c r="L174" i="29" s="1"/>
  <c r="M173" i="29"/>
  <c r="L173" i="29" s="1"/>
  <c r="M172" i="29"/>
  <c r="L172" i="29" s="1"/>
  <c r="M171" i="29"/>
  <c r="L171" i="29" s="1"/>
  <c r="M170" i="29"/>
  <c r="L170" i="29" s="1"/>
  <c r="M169" i="29"/>
  <c r="L169" i="29"/>
  <c r="M168" i="29"/>
  <c r="L168" i="29" s="1"/>
  <c r="M167" i="29"/>
  <c r="L167" i="29" s="1"/>
  <c r="M166" i="29"/>
  <c r="L166" i="29" s="1"/>
  <c r="M165" i="29"/>
  <c r="L165" i="29" s="1"/>
  <c r="M164" i="29"/>
  <c r="L164" i="29" s="1"/>
  <c r="M163" i="29"/>
  <c r="L163" i="29" s="1"/>
  <c r="M162" i="29"/>
  <c r="L162" i="29" s="1"/>
  <c r="M158" i="29"/>
  <c r="L158" i="29" s="1"/>
  <c r="M157" i="29"/>
  <c r="L157" i="29" s="1"/>
  <c r="M156" i="29"/>
  <c r="L156" i="29" s="1"/>
  <c r="M155" i="29"/>
  <c r="L155" i="29" s="1"/>
  <c r="M154" i="29"/>
  <c r="L154" i="29" s="1"/>
  <c r="M153" i="29"/>
  <c r="L153" i="29" s="1"/>
  <c r="M152" i="29"/>
  <c r="L152" i="29" s="1"/>
  <c r="M151" i="29"/>
  <c r="L151" i="29" s="1"/>
  <c r="M150" i="29"/>
  <c r="L150" i="29" s="1"/>
  <c r="M149" i="29"/>
  <c r="L149" i="29" s="1"/>
  <c r="M146" i="29"/>
  <c r="L146" i="29" s="1"/>
  <c r="M145" i="29"/>
  <c r="L145" i="29" s="1"/>
  <c r="M144" i="29"/>
  <c r="L144" i="29" s="1"/>
  <c r="M142" i="29"/>
  <c r="L142" i="29" s="1"/>
  <c r="M141" i="29"/>
  <c r="L141" i="29" s="1"/>
  <c r="M140" i="29"/>
  <c r="L140" i="29" s="1"/>
  <c r="M139" i="29"/>
  <c r="L139" i="29" s="1"/>
  <c r="M137" i="29"/>
  <c r="L137" i="29" s="1"/>
  <c r="M136" i="29"/>
  <c r="L136" i="29" s="1"/>
  <c r="M135" i="29"/>
  <c r="L135" i="29" s="1"/>
  <c r="M134" i="29"/>
  <c r="L134" i="29" s="1"/>
  <c r="M133" i="29"/>
  <c r="L133" i="29"/>
  <c r="M132" i="29"/>
  <c r="L132" i="29" s="1"/>
  <c r="M131" i="29"/>
  <c r="L131" i="29" s="1"/>
  <c r="M130" i="29"/>
  <c r="L130" i="29" s="1"/>
  <c r="M129" i="29"/>
  <c r="L129" i="29" s="1"/>
  <c r="M128" i="29"/>
  <c r="L128" i="29" s="1"/>
  <c r="M127" i="29"/>
  <c r="L127" i="29" s="1"/>
  <c r="M126" i="29"/>
  <c r="L126" i="29" s="1"/>
  <c r="M125" i="29"/>
  <c r="L125" i="29" s="1"/>
  <c r="M124" i="29"/>
  <c r="L124" i="29" s="1"/>
  <c r="M123" i="29"/>
  <c r="L123" i="29" s="1"/>
  <c r="M121" i="29"/>
  <c r="L121" i="29" s="1"/>
  <c r="M120" i="29"/>
  <c r="L120" i="29" s="1"/>
  <c r="M119" i="29"/>
  <c r="L119" i="29" s="1"/>
  <c r="M118" i="29"/>
  <c r="L118" i="29" s="1"/>
  <c r="M116" i="29"/>
  <c r="L116" i="29" s="1"/>
  <c r="M115" i="29"/>
  <c r="L115" i="29" s="1"/>
  <c r="M114" i="29"/>
  <c r="L114" i="29" s="1"/>
  <c r="M113" i="29"/>
  <c r="L113" i="29" s="1"/>
  <c r="M111" i="29"/>
  <c r="L111" i="29" s="1"/>
  <c r="M110" i="29"/>
  <c r="L110" i="29" s="1"/>
  <c r="M109" i="29"/>
  <c r="L109" i="29" s="1"/>
  <c r="M108" i="29"/>
  <c r="L108" i="29" s="1"/>
  <c r="M106" i="29"/>
  <c r="L106" i="29" s="1"/>
  <c r="M105" i="29"/>
  <c r="L105" i="29" s="1"/>
  <c r="M104" i="29"/>
  <c r="L104" i="29" s="1"/>
  <c r="M103" i="29"/>
  <c r="L103" i="29" s="1"/>
  <c r="M101" i="29"/>
  <c r="L101" i="29" s="1"/>
  <c r="M100" i="29"/>
  <c r="L100" i="29" s="1"/>
  <c r="M99" i="29"/>
  <c r="L99" i="29" s="1"/>
  <c r="M98" i="29"/>
  <c r="L98" i="29" s="1"/>
  <c r="M96" i="29"/>
  <c r="L96" i="29" s="1"/>
  <c r="M95" i="29"/>
  <c r="L95" i="29" s="1"/>
  <c r="M93" i="29"/>
  <c r="L93" i="29" s="1"/>
  <c r="M91" i="29"/>
  <c r="L91" i="29" s="1"/>
  <c r="M89" i="29"/>
  <c r="L89" i="29" s="1"/>
  <c r="M87" i="29"/>
  <c r="L87" i="29" s="1"/>
  <c r="M85" i="29"/>
  <c r="L85" i="29" s="1"/>
  <c r="M84" i="29"/>
  <c r="L84" i="29" s="1"/>
  <c r="M83" i="29"/>
  <c r="L83" i="29" s="1"/>
  <c r="M82" i="29"/>
  <c r="L82" i="29" s="1"/>
  <c r="M80" i="29"/>
  <c r="L80" i="29" s="1"/>
  <c r="M79" i="29"/>
  <c r="L79" i="29" s="1"/>
  <c r="M77" i="29"/>
  <c r="L77" i="29" s="1"/>
  <c r="M76" i="29"/>
  <c r="L76" i="29" s="1"/>
  <c r="M74" i="29"/>
  <c r="L74" i="29" s="1"/>
  <c r="M73" i="29"/>
  <c r="L73" i="29" s="1"/>
  <c r="M72" i="29"/>
  <c r="L72" i="29" s="1"/>
  <c r="M71" i="29"/>
  <c r="L71" i="29" s="1"/>
  <c r="M69" i="29"/>
  <c r="L69" i="29" s="1"/>
  <c r="M68" i="29"/>
  <c r="L68" i="29" s="1"/>
  <c r="M67" i="29"/>
  <c r="L67" i="29" s="1"/>
  <c r="M66" i="29"/>
  <c r="L66" i="29" s="1"/>
  <c r="M64" i="29"/>
  <c r="L64" i="29" s="1"/>
  <c r="M63" i="29"/>
  <c r="L63" i="29" s="1"/>
  <c r="M61" i="29"/>
  <c r="L61" i="29" s="1"/>
  <c r="M60" i="29"/>
  <c r="L60" i="29" s="1"/>
  <c r="M58" i="29"/>
  <c r="L58" i="29" s="1"/>
  <c r="M57" i="29"/>
  <c r="L57" i="29" s="1"/>
  <c r="M55" i="29"/>
  <c r="L55" i="29" s="1"/>
  <c r="M53" i="29"/>
  <c r="L53" i="29" s="1"/>
  <c r="M52" i="29"/>
  <c r="L52" i="29" s="1"/>
  <c r="M50" i="29"/>
  <c r="L50" i="29" s="1"/>
  <c r="M49" i="29"/>
  <c r="L49" i="29" s="1"/>
  <c r="M47" i="29"/>
  <c r="L47" i="29" s="1"/>
  <c r="M46" i="29"/>
  <c r="L46" i="29" s="1"/>
  <c r="M45" i="29"/>
  <c r="L45" i="29" s="1"/>
  <c r="M44" i="29"/>
  <c r="L44" i="29" s="1"/>
  <c r="M43" i="29"/>
  <c r="L43" i="29" s="1"/>
  <c r="M41" i="29"/>
  <c r="L41" i="29" s="1"/>
  <c r="M39" i="29"/>
  <c r="L39" i="29" s="1"/>
  <c r="M38" i="29"/>
  <c r="L38" i="29" s="1"/>
  <c r="M37" i="29"/>
  <c r="L37" i="29" s="1"/>
  <c r="M36" i="29"/>
  <c r="L36" i="29" s="1"/>
  <c r="M35" i="29"/>
  <c r="L35" i="29" s="1"/>
  <c r="M34" i="29"/>
  <c r="L34" i="29" s="1"/>
  <c r="M33" i="29"/>
  <c r="L33" i="29" s="1"/>
  <c r="M32" i="29"/>
  <c r="L32" i="29" s="1"/>
  <c r="M31" i="29"/>
  <c r="L31" i="29" s="1"/>
  <c r="M30" i="29"/>
  <c r="L30" i="29" s="1"/>
  <c r="M29" i="29"/>
  <c r="L29" i="29" s="1"/>
  <c r="M28" i="29"/>
  <c r="L28" i="29" s="1"/>
  <c r="M27" i="29"/>
  <c r="L27" i="29" s="1"/>
  <c r="M24" i="29"/>
  <c r="L24" i="29" s="1"/>
  <c r="M23" i="29"/>
  <c r="L23" i="29" s="1"/>
  <c r="M22" i="29"/>
  <c r="L22" i="29" s="1"/>
  <c r="M21" i="29"/>
  <c r="L21" i="29" s="1"/>
  <c r="M162" i="30" l="1"/>
  <c r="L162" i="30" s="1"/>
  <c r="M159" i="30"/>
  <c r="L159" i="30" s="1"/>
  <c r="M156" i="30"/>
  <c r="L156" i="30" s="1"/>
  <c r="M155" i="30"/>
  <c r="L155" i="30" s="1"/>
  <c r="M153" i="30"/>
  <c r="L153" i="30" s="1"/>
  <c r="M151" i="30"/>
  <c r="L151" i="30" s="1"/>
  <c r="M149" i="30"/>
  <c r="L149" i="30" s="1"/>
  <c r="M148" i="30"/>
  <c r="L148" i="30" s="1"/>
  <c r="M147" i="30"/>
  <c r="L147" i="30" s="1"/>
  <c r="M145" i="30"/>
  <c r="L145" i="30" s="1"/>
  <c r="M144" i="30"/>
  <c r="L144" i="30" s="1"/>
  <c r="M143" i="30"/>
  <c r="L143" i="30" s="1"/>
  <c r="M141" i="30"/>
  <c r="L141" i="30" s="1"/>
  <c r="M140" i="30"/>
  <c r="L140" i="30" s="1"/>
  <c r="M139" i="30"/>
  <c r="L139" i="30" s="1"/>
  <c r="M135" i="30"/>
  <c r="L135" i="30" s="1"/>
  <c r="M134" i="30"/>
  <c r="L134" i="30" s="1"/>
  <c r="M132" i="30"/>
  <c r="L132" i="30" s="1"/>
  <c r="M131" i="30"/>
  <c r="L131" i="30" s="1"/>
  <c r="M128" i="30"/>
  <c r="L128" i="30" s="1"/>
  <c r="M126" i="30"/>
  <c r="L126" i="30" s="1"/>
  <c r="M124" i="30"/>
  <c r="L124" i="30" s="1"/>
  <c r="M121" i="30"/>
  <c r="L121" i="30" s="1"/>
  <c r="M119" i="30"/>
  <c r="L119" i="30" s="1"/>
  <c r="M116" i="30"/>
  <c r="L116" i="30" s="1"/>
  <c r="M115" i="30"/>
  <c r="L115" i="30" s="1"/>
  <c r="M113" i="30"/>
  <c r="L113" i="30" s="1"/>
  <c r="M111" i="30"/>
  <c r="L111" i="30" s="1"/>
  <c r="M108" i="30"/>
  <c r="L108" i="30" s="1"/>
  <c r="M106" i="30"/>
  <c r="L106" i="30" s="1"/>
  <c r="M104" i="30"/>
  <c r="L104" i="30" s="1"/>
  <c r="M102" i="30"/>
  <c r="L102" i="30" s="1"/>
  <c r="M100" i="30"/>
  <c r="L100" i="30" s="1"/>
  <c r="M99" i="30"/>
  <c r="L99" i="30" s="1"/>
  <c r="M98" i="30"/>
  <c r="L98" i="30" s="1"/>
  <c r="M95" i="30"/>
  <c r="L95" i="30" s="1"/>
  <c r="M91" i="30"/>
  <c r="L91" i="30" s="1"/>
  <c r="M89" i="30"/>
  <c r="L89" i="30" s="1"/>
  <c r="M87" i="30"/>
  <c r="L87" i="30" s="1"/>
  <c r="M85" i="30"/>
  <c r="L85" i="30" s="1"/>
  <c r="M83" i="30"/>
  <c r="L83" i="30" s="1"/>
  <c r="M81" i="30"/>
  <c r="L81" i="30" s="1"/>
  <c r="M79" i="30"/>
  <c r="L79" i="30" s="1"/>
  <c r="M78" i="30"/>
  <c r="L78" i="30" s="1"/>
  <c r="M76" i="30"/>
  <c r="L76" i="30" s="1"/>
  <c r="M75" i="30"/>
  <c r="L75" i="30" s="1"/>
  <c r="M73" i="30"/>
  <c r="L73" i="30" s="1"/>
  <c r="M72" i="30"/>
  <c r="L72" i="30" s="1"/>
  <c r="M71" i="30"/>
  <c r="L71" i="30" s="1"/>
  <c r="M70" i="30"/>
  <c r="L70" i="30" s="1"/>
  <c r="M69" i="30"/>
  <c r="L69" i="30" s="1"/>
  <c r="M67" i="30"/>
  <c r="L67" i="30" s="1"/>
  <c r="M66" i="30"/>
  <c r="L66" i="30" s="1"/>
  <c r="M65" i="30"/>
  <c r="L65" i="30" s="1"/>
  <c r="M64" i="30"/>
  <c r="L64" i="30" s="1"/>
  <c r="M63" i="30"/>
  <c r="L63" i="30" s="1"/>
  <c r="M62" i="30"/>
  <c r="L62" i="30" s="1"/>
  <c r="M61" i="30"/>
  <c r="L61" i="30" s="1"/>
  <c r="M59" i="30"/>
  <c r="L59" i="30" s="1"/>
  <c r="M58" i="30"/>
  <c r="L58" i="30" s="1"/>
  <c r="M56" i="30"/>
  <c r="L56" i="30" s="1"/>
  <c r="M55" i="30"/>
  <c r="L55" i="30" s="1"/>
  <c r="M52" i="30"/>
  <c r="L52" i="30" s="1"/>
  <c r="M51" i="30"/>
  <c r="L51" i="30" s="1"/>
  <c r="M50" i="30"/>
  <c r="L50" i="30" s="1"/>
  <c r="M49" i="30"/>
  <c r="L49" i="30" s="1"/>
  <c r="M45" i="30"/>
  <c r="L45" i="30" s="1"/>
  <c r="M43" i="30"/>
  <c r="L43" i="30" s="1"/>
  <c r="M41" i="30"/>
  <c r="L41" i="30" s="1"/>
  <c r="M39" i="30"/>
  <c r="L39" i="30" s="1"/>
  <c r="M38" i="30"/>
  <c r="L38" i="30" s="1"/>
  <c r="M37" i="30"/>
  <c r="L37" i="30" s="1"/>
  <c r="M35" i="30"/>
  <c r="L35" i="30" s="1"/>
  <c r="M34" i="30"/>
  <c r="L34" i="30" s="1"/>
  <c r="M33" i="30"/>
  <c r="L33" i="30" s="1"/>
  <c r="M32" i="30"/>
  <c r="L32" i="30" s="1"/>
  <c r="M31" i="30"/>
  <c r="L31" i="30" s="1"/>
  <c r="M30" i="30"/>
  <c r="L30" i="30" s="1"/>
  <c r="M29" i="30"/>
  <c r="L29" i="30" s="1"/>
  <c r="M28" i="30"/>
  <c r="L28" i="30" s="1"/>
  <c r="M26" i="30"/>
  <c r="L26" i="30" s="1"/>
  <c r="M25" i="30"/>
  <c r="L25" i="30" s="1"/>
  <c r="M23" i="30"/>
  <c r="L23" i="30" s="1"/>
  <c r="M22" i="30"/>
  <c r="L22" i="30" s="1"/>
  <c r="M21" i="30"/>
  <c r="L21" i="30" s="1"/>
  <c r="M19" i="30"/>
  <c r="L19" i="30" l="1"/>
  <c r="M135" i="9"/>
  <c r="L135" i="9" s="1"/>
  <c r="M134" i="9"/>
  <c r="L134" i="9" s="1"/>
  <c r="M133" i="9"/>
  <c r="L133" i="9" s="1"/>
  <c r="M132" i="9"/>
  <c r="L132" i="9" s="1"/>
  <c r="M122" i="9"/>
  <c r="L122" i="9" s="1"/>
  <c r="M120" i="9"/>
  <c r="L120" i="9" s="1"/>
  <c r="M118" i="9"/>
  <c r="L118" i="9" s="1"/>
  <c r="M117" i="9"/>
  <c r="L117" i="9" s="1"/>
  <c r="M116" i="9"/>
  <c r="L116" i="9" s="1"/>
  <c r="M112" i="9"/>
  <c r="L112" i="9" s="1"/>
  <c r="M105" i="9"/>
  <c r="L105" i="9" s="1"/>
  <c r="M104" i="9"/>
  <c r="L104" i="9" s="1"/>
  <c r="M103" i="9"/>
  <c r="L103" i="9" s="1"/>
  <c r="M102" i="9"/>
  <c r="L102" i="9" s="1"/>
  <c r="M101" i="9"/>
  <c r="L101" i="9" s="1"/>
  <c r="M100" i="9"/>
  <c r="L100" i="9" s="1"/>
  <c r="M99" i="9"/>
  <c r="L99" i="9" s="1"/>
  <c r="M98" i="9"/>
  <c r="L98" i="9" s="1"/>
  <c r="M97" i="9"/>
  <c r="L97" i="9" s="1"/>
  <c r="M96" i="9"/>
  <c r="L96" i="9" s="1"/>
  <c r="M92" i="9"/>
  <c r="L92" i="9"/>
  <c r="M91" i="9"/>
  <c r="L91" i="9" s="1"/>
  <c r="M90" i="9"/>
  <c r="L90" i="9" s="1"/>
  <c r="M89" i="9"/>
  <c r="L89" i="9" s="1"/>
  <c r="M88" i="9"/>
  <c r="L88" i="9" s="1"/>
  <c r="M87" i="9"/>
  <c r="L87" i="9" s="1"/>
  <c r="M86" i="9"/>
  <c r="L86" i="9" s="1"/>
  <c r="M85" i="9"/>
  <c r="L85" i="9" s="1"/>
  <c r="M82" i="9"/>
  <c r="L82" i="9" s="1"/>
  <c r="M81" i="9"/>
  <c r="L81" i="9" s="1"/>
  <c r="M80" i="9"/>
  <c r="L80" i="9" s="1"/>
  <c r="M79" i="9"/>
  <c r="L79" i="9" s="1"/>
  <c r="M78" i="9"/>
  <c r="L78" i="9" s="1"/>
  <c r="M77" i="9"/>
  <c r="L77" i="9" s="1"/>
  <c r="M76" i="9"/>
  <c r="L76" i="9" s="1"/>
  <c r="M75" i="9"/>
  <c r="L75" i="9" s="1"/>
  <c r="M74" i="9"/>
  <c r="L74" i="9" s="1"/>
  <c r="M73" i="9"/>
  <c r="L73" i="9" s="1"/>
  <c r="M72" i="9"/>
  <c r="L72" i="9" s="1"/>
  <c r="M71" i="9"/>
  <c r="L71" i="9" s="1"/>
  <c r="M70" i="9"/>
  <c r="L70" i="9" s="1"/>
  <c r="M69" i="9"/>
  <c r="L69" i="9" s="1"/>
  <c r="M68" i="9"/>
  <c r="L68" i="9" s="1"/>
  <c r="M66" i="9"/>
  <c r="L66" i="9" s="1"/>
  <c r="M64" i="9"/>
  <c r="L64" i="9" s="1"/>
  <c r="M63" i="9"/>
  <c r="L63" i="9" s="1"/>
  <c r="M61" i="9"/>
  <c r="L61" i="9" s="1"/>
  <c r="M60" i="9"/>
  <c r="L60" i="9" s="1"/>
  <c r="M59" i="9"/>
  <c r="L59" i="9" s="1"/>
  <c r="M58" i="9"/>
  <c r="L58" i="9" s="1"/>
  <c r="M57" i="9"/>
  <c r="L57" i="9" s="1"/>
  <c r="M56" i="9"/>
  <c r="L56" i="9" s="1"/>
  <c r="M55" i="9"/>
  <c r="L55" i="9" s="1"/>
  <c r="M54" i="9"/>
  <c r="L54" i="9" s="1"/>
  <c r="M53" i="9"/>
  <c r="L53" i="9" s="1"/>
  <c r="M52" i="9"/>
  <c r="L52" i="9" s="1"/>
  <c r="M51" i="9"/>
  <c r="L51" i="9" s="1"/>
  <c r="M50" i="9"/>
  <c r="L50" i="9" s="1"/>
  <c r="M49" i="9"/>
  <c r="L49" i="9" s="1"/>
  <c r="M48" i="9"/>
  <c r="L48" i="9" s="1"/>
  <c r="M47" i="9"/>
  <c r="L47" i="9" s="1"/>
  <c r="M46" i="9"/>
  <c r="L46" i="9" s="1"/>
  <c r="M44" i="9"/>
  <c r="L44" i="9" s="1"/>
  <c r="M43" i="9"/>
  <c r="L43" i="9" s="1"/>
  <c r="M42" i="9"/>
  <c r="L42" i="9" s="1"/>
  <c r="M41" i="9"/>
  <c r="L41" i="9" s="1"/>
  <c r="M39" i="9"/>
  <c r="L39" i="9" s="1"/>
  <c r="M38" i="9"/>
  <c r="L38" i="9" s="1"/>
  <c r="M37" i="9"/>
  <c r="L37" i="9" s="1"/>
  <c r="M36" i="9"/>
  <c r="L36" i="9" s="1"/>
  <c r="M35" i="9"/>
  <c r="L35" i="9" s="1"/>
  <c r="M34" i="9"/>
  <c r="L34" i="9" s="1"/>
  <c r="M33" i="9"/>
  <c r="L33" i="9" s="1"/>
  <c r="M32" i="9"/>
  <c r="L32" i="9" s="1"/>
  <c r="M31" i="9"/>
  <c r="L31" i="9" s="1"/>
  <c r="M30" i="9"/>
  <c r="L30" i="9" s="1"/>
  <c r="M29" i="9"/>
  <c r="L29" i="9" s="1"/>
  <c r="M27" i="9"/>
  <c r="L27" i="9" s="1"/>
  <c r="M26" i="9"/>
  <c r="L26" i="9" s="1"/>
  <c r="M25" i="9"/>
  <c r="L25" i="9" s="1"/>
  <c r="M23" i="9"/>
  <c r="L23" i="9" s="1"/>
  <c r="M22" i="9"/>
  <c r="L22" i="9" s="1"/>
  <c r="M20" i="9"/>
  <c r="L20" i="9" s="1"/>
  <c r="M19" i="9"/>
  <c r="L19" i="9" s="1"/>
  <c r="M18" i="9"/>
  <c r="L18" i="9" s="1"/>
  <c r="A74" i="9"/>
  <c r="B21" i="20" l="1"/>
  <c r="M80" i="32" l="1"/>
  <c r="D80" i="32"/>
  <c r="M79" i="32"/>
  <c r="D79" i="32"/>
  <c r="AE74" i="32"/>
  <c r="D11" i="32"/>
  <c r="C11" i="32"/>
  <c r="D10" i="32"/>
  <c r="C10" i="32"/>
  <c r="D9" i="32"/>
  <c r="C9" i="32"/>
  <c r="D8" i="32"/>
  <c r="C8" i="32"/>
  <c r="A7" i="32"/>
  <c r="M169" i="30" l="1"/>
  <c r="D169" i="30"/>
  <c r="M168" i="30"/>
  <c r="D168" i="30"/>
  <c r="AE163" i="30"/>
  <c r="D11" i="30"/>
  <c r="C11" i="30"/>
  <c r="D10" i="30"/>
  <c r="C10" i="30"/>
  <c r="D9" i="30"/>
  <c r="C9" i="30"/>
  <c r="D8" i="30"/>
  <c r="C8" i="30"/>
  <c r="A7" i="30"/>
  <c r="M259" i="29"/>
  <c r="D259" i="29"/>
  <c r="M258" i="29"/>
  <c r="D258" i="29"/>
  <c r="AE253" i="29"/>
  <c r="D11" i="29"/>
  <c r="C11" i="29"/>
  <c r="D10" i="29"/>
  <c r="C10" i="29"/>
  <c r="D9" i="29"/>
  <c r="C9" i="29"/>
  <c r="D8" i="29"/>
  <c r="C8" i="29"/>
  <c r="A7" i="29"/>
  <c r="M21" i="9"/>
  <c r="L21" i="9" s="1"/>
  <c r="L136" i="9" l="1"/>
  <c r="D17" i="10" s="1"/>
  <c r="D18" i="10" s="1"/>
  <c r="D21" i="12" s="1"/>
  <c r="M136" i="9"/>
  <c r="D19" i="12" s="1"/>
  <c r="D24" i="12" l="1"/>
  <c r="M142" i="9"/>
  <c r="D142" i="9"/>
  <c r="M141" i="9"/>
  <c r="D141" i="9"/>
  <c r="AE136" i="9"/>
  <c r="A7" i="9"/>
  <c r="A7" i="12" s="1"/>
  <c r="C8" i="9"/>
  <c r="D8" i="9"/>
  <c r="C9" i="9"/>
  <c r="D9" i="9"/>
  <c r="C10" i="9"/>
  <c r="D10" i="9"/>
  <c r="C11" i="9"/>
  <c r="D11" i="9"/>
  <c r="B2" i="2"/>
  <c r="B3" i="2"/>
  <c r="A1" i="43" s="1"/>
  <c r="A1" i="3"/>
  <c r="AA6" i="4"/>
  <c r="Z2" i="20" s="1"/>
  <c r="A7" i="6"/>
  <c r="B8" i="6"/>
  <c r="B9" i="6"/>
  <c r="B10" i="6"/>
  <c r="B11" i="6"/>
  <c r="A18" i="6"/>
  <c r="B18" i="6"/>
  <c r="C18" i="6"/>
  <c r="D18" i="6"/>
  <c r="E18" i="6"/>
  <c r="F18" i="6"/>
  <c r="G18" i="6" s="1"/>
  <c r="H18" i="6"/>
  <c r="K18" i="6"/>
  <c r="G19" i="6"/>
  <c r="C24" i="11" s="1"/>
  <c r="B29" i="6"/>
  <c r="B30" i="6"/>
  <c r="G30" i="6"/>
  <c r="G31" i="6"/>
  <c r="A6" i="8"/>
  <c r="A7" i="8"/>
  <c r="B8" i="8"/>
  <c r="B9" i="8"/>
  <c r="B10" i="8"/>
  <c r="B11" i="8"/>
  <c r="A16" i="8"/>
  <c r="B16" i="8"/>
  <c r="C16" i="8"/>
  <c r="D16" i="8"/>
  <c r="E16" i="8"/>
  <c r="F16" i="8"/>
  <c r="G16" i="8"/>
  <c r="G17" i="8" s="1"/>
  <c r="A17" i="8"/>
  <c r="B20" i="8"/>
  <c r="B21" i="8"/>
  <c r="G21" i="8"/>
  <c r="G22" i="8"/>
  <c r="A6" i="10"/>
  <c r="B8" i="10"/>
  <c r="B9" i="10"/>
  <c r="B10" i="10"/>
  <c r="B11" i="10"/>
  <c r="G14" i="10"/>
  <c r="K14" i="10"/>
  <c r="D15" i="10"/>
  <c r="G24" i="21" s="1"/>
  <c r="G15" i="10"/>
  <c r="G16" i="10"/>
  <c r="K16" i="10"/>
  <c r="G17" i="10"/>
  <c r="B22" i="10"/>
  <c r="B23" i="10"/>
  <c r="E23" i="10"/>
  <c r="E24" i="10"/>
  <c r="A6" i="11"/>
  <c r="A7" i="11"/>
  <c r="B8" i="11"/>
  <c r="B9" i="11"/>
  <c r="B10" i="11"/>
  <c r="B11" i="11"/>
  <c r="C16" i="11"/>
  <c r="K14" i="11"/>
  <c r="C19" i="11"/>
  <c r="D33" i="21" s="1"/>
  <c r="F33" i="21" s="1"/>
  <c r="C21" i="11"/>
  <c r="C26" i="11"/>
  <c r="B41" i="11"/>
  <c r="B42" i="11"/>
  <c r="E42" i="11"/>
  <c r="E43" i="11"/>
  <c r="A6" i="12"/>
  <c r="B8" i="12"/>
  <c r="B9" i="12"/>
  <c r="B10" i="12"/>
  <c r="B11" i="12"/>
  <c r="D14" i="12"/>
  <c r="D16" i="12"/>
  <c r="B26" i="12"/>
  <c r="B27" i="12"/>
  <c r="D27" i="12"/>
  <c r="D28" i="12"/>
  <c r="A6" i="13"/>
  <c r="A7" i="13"/>
  <c r="B8" i="13"/>
  <c r="B9" i="13"/>
  <c r="B10" i="13"/>
  <c r="B11" i="13"/>
  <c r="B15" i="13"/>
  <c r="D22" i="13"/>
  <c r="D26" i="13" s="1"/>
  <c r="B28" i="13"/>
  <c r="B29" i="13"/>
  <c r="D29" i="13"/>
  <c r="D30" i="13"/>
  <c r="O4" i="15"/>
  <c r="O5" i="15"/>
  <c r="A6" i="15"/>
  <c r="O6" i="15"/>
  <c r="A7" i="15"/>
  <c r="B8" i="15"/>
  <c r="O8" i="15"/>
  <c r="B9" i="15"/>
  <c r="B10" i="15"/>
  <c r="B11" i="15"/>
  <c r="A16" i="15"/>
  <c r="B16" i="15"/>
  <c r="C16" i="15"/>
  <c r="D16" i="15"/>
  <c r="A17" i="15"/>
  <c r="B17" i="15"/>
  <c r="C17" i="15"/>
  <c r="D17" i="15"/>
  <c r="E17" i="15"/>
  <c r="F17" i="15" s="1"/>
  <c r="F21" i="15" s="1"/>
  <c r="G22" i="6" s="1"/>
  <c r="A18" i="15"/>
  <c r="B18" i="15"/>
  <c r="C18" i="15"/>
  <c r="D18" i="15"/>
  <c r="E18" i="15"/>
  <c r="F18" i="15" s="1"/>
  <c r="A19" i="15"/>
  <c r="B19" i="15"/>
  <c r="C19" i="15"/>
  <c r="D19" i="15"/>
  <c r="E19" i="15"/>
  <c r="F19" i="15" s="1"/>
  <c r="A20" i="15"/>
  <c r="B20" i="15"/>
  <c r="C20" i="15"/>
  <c r="D20" i="15"/>
  <c r="E20" i="15"/>
  <c r="F20" i="15"/>
  <c r="N21" i="15"/>
  <c r="O22" i="15" s="1"/>
  <c r="B25" i="15"/>
  <c r="B26" i="15"/>
  <c r="F26" i="15"/>
  <c r="F27" i="15"/>
  <c r="I15" i="16"/>
  <c r="J15" i="16" s="1"/>
  <c r="I16" i="16"/>
  <c r="J16" i="16"/>
  <c r="I18" i="16"/>
  <c r="J18" i="16"/>
  <c r="I19" i="16"/>
  <c r="J19" i="16" s="1"/>
  <c r="I20" i="16"/>
  <c r="J20" i="16"/>
  <c r="J21" i="16"/>
  <c r="I22" i="16"/>
  <c r="J22" i="16"/>
  <c r="I24" i="16"/>
  <c r="J24" i="16"/>
  <c r="I25" i="16"/>
  <c r="J25" i="16"/>
  <c r="I26" i="16"/>
  <c r="J26" i="16"/>
  <c r="J27" i="16"/>
  <c r="I28" i="16"/>
  <c r="J28" i="16"/>
  <c r="I29" i="16"/>
  <c r="J29" i="16" s="1"/>
  <c r="I31" i="16"/>
  <c r="J31" i="16"/>
  <c r="G37" i="16"/>
  <c r="C39" i="16"/>
  <c r="F39" i="16"/>
  <c r="C40" i="16"/>
  <c r="F40" i="16"/>
  <c r="E6" i="17"/>
  <c r="E7" i="17"/>
  <c r="E8" i="17"/>
  <c r="D27" i="11"/>
  <c r="E9" i="17"/>
  <c r="E10" i="17"/>
  <c r="E11" i="17"/>
  <c r="E12" i="17"/>
  <c r="E13" i="17"/>
  <c r="E14" i="17"/>
  <c r="E15" i="17"/>
  <c r="E6" i="18"/>
  <c r="E7" i="18"/>
  <c r="E8" i="18"/>
  <c r="E9" i="18"/>
  <c r="E10" i="18"/>
  <c r="E11" i="18"/>
  <c r="E12" i="18"/>
  <c r="E13" i="18"/>
  <c r="E14" i="18"/>
  <c r="E15" i="18"/>
  <c r="F6" i="19"/>
  <c r="F7" i="19"/>
  <c r="F8" i="19"/>
  <c r="F9" i="19"/>
  <c r="F10" i="19"/>
  <c r="F11" i="19"/>
  <c r="F12" i="19"/>
  <c r="F13" i="19"/>
  <c r="F14" i="19"/>
  <c r="F15" i="19"/>
  <c r="Z1" i="20"/>
  <c r="B6" i="20"/>
  <c r="AG7" i="20"/>
  <c r="AG8" i="20" s="1"/>
  <c r="A8" i="20"/>
  <c r="A10" i="20"/>
  <c r="A11" i="20"/>
  <c r="A12" i="20"/>
  <c r="A13" i="20"/>
  <c r="B17" i="20"/>
  <c r="B22" i="20"/>
  <c r="B23" i="20"/>
  <c r="H23" i="20"/>
  <c r="B24" i="20"/>
  <c r="B25" i="20"/>
  <c r="B26" i="20"/>
  <c r="F40" i="20"/>
  <c r="B42" i="20"/>
  <c r="F42" i="20"/>
  <c r="B43" i="20"/>
  <c r="F43" i="20"/>
  <c r="D4" i="21"/>
  <c r="D6" i="21"/>
  <c r="F6" i="21" s="1"/>
  <c r="D7" i="21"/>
  <c r="F7" i="21" s="1"/>
  <c r="F9" i="21"/>
  <c r="D21" i="21"/>
  <c r="F21" i="21" s="1"/>
  <c r="J24" i="21"/>
  <c r="J1" i="22" s="1"/>
  <c r="J25" i="21"/>
  <c r="J2" i="22"/>
  <c r="G26" i="21"/>
  <c r="G3" i="22" s="1"/>
  <c r="J26" i="21"/>
  <c r="I26" i="21" s="1"/>
  <c r="I3" i="22" s="1"/>
  <c r="J3" i="22"/>
  <c r="G27" i="21"/>
  <c r="G4" i="22"/>
  <c r="G28" i="21"/>
  <c r="G5" i="22" s="1"/>
  <c r="F31" i="21"/>
  <c r="F32" i="21" s="1"/>
  <c r="F14" i="21" s="1"/>
  <c r="F19" i="21" s="1"/>
  <c r="H1" i="22"/>
  <c r="H2" i="22"/>
  <c r="H3" i="22"/>
  <c r="H4" i="22"/>
  <c r="H5" i="22"/>
  <c r="G20" i="6"/>
  <c r="I24" i="21"/>
  <c r="I1" i="22" s="1"/>
  <c r="I25" i="21"/>
  <c r="I2" i="22"/>
  <c r="AG6" i="20"/>
  <c r="AG9" i="20"/>
  <c r="D30" i="11"/>
  <c r="D17" i="21"/>
  <c r="L27" i="21" s="1"/>
  <c r="D18" i="21"/>
  <c r="L28" i="21"/>
  <c r="F36" i="21" s="1"/>
  <c r="F18" i="21" s="1"/>
  <c r="D33" i="11"/>
  <c r="C20" i="11"/>
  <c r="D17" i="11"/>
  <c r="D15" i="21" s="1"/>
  <c r="L25" i="21" s="1"/>
  <c r="K28" i="21"/>
  <c r="K5" i="22"/>
  <c r="F37" i="21"/>
  <c r="F38" i="21"/>
  <c r="F17" i="21" s="1"/>
  <c r="A3" i="8"/>
  <c r="O18" i="16" l="1"/>
  <c r="O22" i="16"/>
  <c r="F16" i="19"/>
  <c r="O19" i="16"/>
  <c r="D15" i="13" s="1"/>
  <c r="D25" i="13" s="1"/>
  <c r="AB17" i="20" s="1"/>
  <c r="A1" i="23" s="1"/>
  <c r="A11" i="23" s="1"/>
  <c r="B11" i="23" s="1"/>
  <c r="D11" i="23" s="1"/>
  <c r="E16" i="18"/>
  <c r="O20" i="16"/>
  <c r="D17" i="13" s="1"/>
  <c r="C12" i="16"/>
  <c r="A3" i="43"/>
  <c r="L5" i="22"/>
  <c r="D8" i="22" s="1"/>
  <c r="K17" i="11"/>
  <c r="E16" i="17"/>
  <c r="A3" i="6"/>
  <c r="A3" i="32"/>
  <c r="A3" i="30"/>
  <c r="A3" i="29"/>
  <c r="B2" i="4"/>
  <c r="A1" i="32"/>
  <c r="A1" i="30"/>
  <c r="A1" i="29"/>
  <c r="A1" i="8"/>
  <c r="O3" i="15"/>
  <c r="O9" i="15" s="1"/>
  <c r="N17" i="15" s="1"/>
  <c r="D19" i="13"/>
  <c r="D8" i="21"/>
  <c r="O7" i="15"/>
  <c r="A7" i="10"/>
  <c r="A1" i="20"/>
  <c r="A2" i="16"/>
  <c r="A3" i="10"/>
  <c r="A3" i="13"/>
  <c r="A3" i="15"/>
  <c r="B1" i="4"/>
  <c r="L4" i="22"/>
  <c r="K27" i="21"/>
  <c r="K25" i="21"/>
  <c r="K2" i="22" s="1"/>
  <c r="L2" i="22"/>
  <c r="C25" i="11"/>
  <c r="D22" i="11" s="1"/>
  <c r="F35" i="21"/>
  <c r="F16" i="21" s="1"/>
  <c r="F34" i="21"/>
  <c r="F15" i="21" s="1"/>
  <c r="G1" i="22"/>
  <c r="G21" i="6"/>
  <c r="G23" i="6" s="1"/>
  <c r="H11" i="21" s="1"/>
  <c r="D11" i="21" s="1"/>
  <c r="F11" i="21" s="1"/>
  <c r="B28" i="21"/>
  <c r="D14" i="11"/>
  <c r="A3" i="11"/>
  <c r="C15" i="20"/>
  <c r="A43" i="21"/>
  <c r="A3" i="12"/>
  <c r="A3" i="9"/>
  <c r="A1" i="11"/>
  <c r="A1" i="6"/>
  <c r="A1" i="12"/>
  <c r="A1" i="13"/>
  <c r="A1" i="15"/>
  <c r="A1" i="10"/>
  <c r="A1" i="9"/>
  <c r="A7" i="23" l="1"/>
  <c r="B7" i="23" s="1"/>
  <c r="D7" i="23" s="1"/>
  <c r="A10" i="23"/>
  <c r="B10" i="23" s="1"/>
  <c r="D10" i="23" s="1"/>
  <c r="A9" i="23"/>
  <c r="B9" i="23" s="1"/>
  <c r="D9" i="23" s="1"/>
  <c r="A6" i="23"/>
  <c r="B6" i="23" s="1"/>
  <c r="A4" i="23"/>
  <c r="AC17" i="20" s="1"/>
  <c r="A8" i="23"/>
  <c r="B8" i="23" s="1"/>
  <c r="D8" i="23" s="1"/>
  <c r="D21" i="13"/>
  <c r="F8" i="21"/>
  <c r="F10" i="21" s="1"/>
  <c r="F12" i="21" s="1"/>
  <c r="D10" i="21"/>
  <c r="D12" i="21" s="1"/>
  <c r="K22" i="11"/>
  <c r="D16" i="21"/>
  <c r="L26" i="21" s="1"/>
  <c r="K4" i="22"/>
  <c r="D7" i="22" s="1"/>
  <c r="B27" i="21"/>
  <c r="D14" i="21"/>
  <c r="D36" i="11"/>
  <c r="F20" i="21" l="1"/>
  <c r="L24" i="21"/>
  <c r="D19" i="21"/>
  <c r="D20" i="21" s="1"/>
  <c r="L3" i="22"/>
  <c r="K26" i="21"/>
  <c r="G25" i="21"/>
  <c r="F24" i="12"/>
  <c r="B25" i="21" l="1"/>
  <c r="G2" i="22"/>
  <c r="D5" i="22" s="1"/>
  <c r="B26" i="21"/>
  <c r="K3" i="22"/>
  <c r="D6" i="22" s="1"/>
  <c r="L1" i="22"/>
  <c r="K24" i="21"/>
  <c r="K1" i="22" l="1"/>
  <c r="D4" i="22" s="1"/>
  <c r="B24"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Ravi Kumar {रवि कुमार}</author>
  </authors>
  <commentList>
    <comment ref="D77" authorId="0" shapeId="0" xr:uid="{ACA41A4B-4B43-402C-898A-43356513F05D}">
      <text>
        <r>
          <rPr>
            <b/>
            <sz val="9"/>
            <color indexed="81"/>
            <rFont val="Tahoma"/>
            <family val="2"/>
          </rPr>
          <t>Ravi Kumar {रवि कुमार}:</t>
        </r>
        <r>
          <rPr>
            <sz val="9"/>
            <color indexed="81"/>
            <rFont val="Tahoma"/>
            <family val="2"/>
          </rPr>
          <t xml:space="preserve">
Glass strips to be added.</t>
        </r>
      </text>
    </comment>
  </commentList>
</comments>
</file>

<file path=xl/sharedStrings.xml><?xml version="1.0" encoding="utf-8"?>
<sst xmlns="http://schemas.openxmlformats.org/spreadsheetml/2006/main" count="3426" uniqueCount="1547">
  <si>
    <t>Enter basic data here</t>
  </si>
  <si>
    <t>[Fill up data only in the relevent open area]</t>
  </si>
  <si>
    <t>Name of Package</t>
  </si>
  <si>
    <t>Specification No.</t>
  </si>
  <si>
    <t>Package Code</t>
  </si>
  <si>
    <t>Item Description</t>
  </si>
  <si>
    <t>Light Weight T&amp;P</t>
  </si>
  <si>
    <t>Quantity in km.</t>
  </si>
  <si>
    <t>Type Tests</t>
  </si>
  <si>
    <t>Tests to be conducted</t>
  </si>
  <si>
    <t>Nos of tests</t>
  </si>
  <si>
    <t>(a)</t>
  </si>
  <si>
    <t xml:space="preserve">UTS test on stranded  conductor </t>
  </si>
  <si>
    <t>(b)</t>
  </si>
  <si>
    <t xml:space="preserve">DC resistance test on stranded conductor </t>
  </si>
  <si>
    <t>(c)</t>
  </si>
  <si>
    <t xml:space="preserve">Corona extinction voltage test on hex bundle (dry) </t>
  </si>
  <si>
    <t>(d)</t>
  </si>
  <si>
    <t xml:space="preserve">Radio interference voltage test on hex bundle (dry) </t>
  </si>
  <si>
    <r>
      <t>General guidelines for filling up  the Price Schedules, Discount Letter &amp; Bid Form for 2</t>
    </r>
    <r>
      <rPr>
        <b/>
        <vertAlign val="superscript"/>
        <sz val="12"/>
        <rFont val="Book Antiqua"/>
        <family val="1"/>
      </rPr>
      <t>nd</t>
    </r>
    <r>
      <rPr>
        <b/>
        <sz val="12"/>
        <rFont val="Book Antiqua"/>
        <family val="1"/>
      </rPr>
      <t xml:space="preserve"> Envelope</t>
    </r>
  </si>
  <si>
    <t>Instructions / error messages, if any, will be displayed automatically  after selecting the cell.</t>
  </si>
  <si>
    <t>Based on the data filled in the respective schedules, e-Form is generated automatically. A print out of e-Form may be taken and the data may be filled in the electronic form of the tender provided on the portal.</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</si>
  <si>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</si>
  <si>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</si>
  <si>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</si>
  <si>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</si>
  <si>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</si>
  <si>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</si>
  <si>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</si>
  <si>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</si>
  <si>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</si>
  <si>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</si>
  <si>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</si>
  <si>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</si>
  <si>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</si>
  <si>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</si>
  <si>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</si>
  <si>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</si>
  <si>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</si>
  <si>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</si>
  <si>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</si>
  <si>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</si>
  <si>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</si>
  <si>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</si>
  <si>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</si>
  <si>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 xml:space="preserve">Fill up names and address of the  Bidder </t>
  </si>
  <si>
    <t>Fill up date in dd-mm-yyyy format from drop down menu.</t>
  </si>
  <si>
    <t>Click for Sch-1 given at the right top of the worksheet to go to Sch-1.</t>
  </si>
  <si>
    <t>Column 8: Select options "Same as Column 7" or  "NIL" or  "Different GST rate in Column 9" from drop-down menu as per details given below. If this column is left blank, GST calculation will be done based on Column 7 (provided by Employer).</t>
  </si>
  <si>
    <t>"Same as Column 7" : If you confirm GST rate provided in Column 7, select this option.</t>
  </si>
  <si>
    <t>"NIL": If you are exempted from GST or GST is not applicable for that item, select this option.</t>
  </si>
  <si>
    <t>"Different GST rate in Column 9" : If you are providing GST rate different from that provided in Column 7, select this option.</t>
  </si>
  <si>
    <t>Column 9 (GST rate): If you have selection option "Different GST rate in Column 9" in Column 8, type the GST rate applicable for you. However, if this column is left blank even after selecting option "Different GST rate in Column 9" in Column 8, GST calculation will be done based on Column 7 (provided by Employer).</t>
  </si>
  <si>
    <t>Fill up unit rates for all the items in numeric values greater than 0 (zero). If unit rate is left blank, the corresponding item shall be deemed to be included in the total price.</t>
  </si>
  <si>
    <t>Unit rates of the items shall be inclusive of all duties, levies, cess etc. excluding GST. GST shall be applicable on transaction between Employer and Contractor. Employer will not pay any GST on transaction between Contractor and sub-vendors.</t>
  </si>
  <si>
    <t>Total amount shall get calculated automatically.</t>
  </si>
  <si>
    <t>Sch -2 : Summary of Taxes and Duties</t>
  </si>
  <si>
    <t xml:space="preserve">Summary of GST quoted on all items in Schedule 1 shall be displayed automatically. </t>
  </si>
  <si>
    <t>No cell is required to be filled in by the bidder in this worksheet.</t>
  </si>
  <si>
    <t>Sch -3 : Grand Summary</t>
  </si>
  <si>
    <t>Total amount including GST, taxes, duties etc. shall be calculated and dislayed automatically.</t>
  </si>
  <si>
    <r>
      <t>Bid from 2</t>
    </r>
    <r>
      <rPr>
        <b/>
        <vertAlign val="superscript"/>
        <sz val="12"/>
        <color indexed="12"/>
        <rFont val="Book Antiqua"/>
        <family val="1"/>
      </rPr>
      <t>nd</t>
    </r>
    <r>
      <rPr>
        <b/>
        <sz val="12"/>
        <color indexed="12"/>
        <rFont val="Book Antiqua"/>
        <family val="1"/>
      </rPr>
      <t xml:space="preserve"> Envelope :</t>
    </r>
  </si>
  <si>
    <t>Fill up ref. no. as bidder's ref no. of this letter.</t>
  </si>
  <si>
    <t>This letter shall consider the total price as per Grand Summary (Schedule-3).</t>
  </si>
  <si>
    <t xml:space="preserve">Fill up names &amp; Designation of the representatives of other JV partner(s) if the bidder is JV (Joint Venture) . </t>
  </si>
  <si>
    <t>Fill up additional information as required.</t>
  </si>
  <si>
    <t>This letter shall consider the total price as per Grand Summary (Schedule-5).</t>
  </si>
  <si>
    <t>* * *</t>
  </si>
  <si>
    <t>Happy Bidding !</t>
  </si>
  <si>
    <t>Sole Bidder</t>
  </si>
  <si>
    <t>Orignal Equipment Manufacturer</t>
  </si>
  <si>
    <t>Authorised Dealer of Manufacturer</t>
  </si>
  <si>
    <t>Enter following details of the bidder</t>
  </si>
  <si>
    <t>Authorised Distributor of Manufacturer</t>
  </si>
  <si>
    <t>Authorised Indian Representative of Manufacturer</t>
  </si>
  <si>
    <t>Specify type of Bidder            [Select from drop down menu]</t>
  </si>
  <si>
    <t>Address</t>
  </si>
  <si>
    <t xml:space="preserve">Printed Name </t>
  </si>
  <si>
    <t>Designation</t>
  </si>
  <si>
    <t xml:space="preserve">Date     </t>
  </si>
  <si>
    <t xml:space="preserve">Place     </t>
  </si>
  <si>
    <t>Schedule - 1</t>
  </si>
  <si>
    <t>(SCHEDULE OF RATES AND PRICES : EX-WORKS PRICES)</t>
  </si>
  <si>
    <t>Bidder’s Name and Address</t>
  </si>
  <si>
    <t>To:</t>
  </si>
  <si>
    <t>Contract Services</t>
  </si>
  <si>
    <t>Name        :</t>
  </si>
  <si>
    <t>Power Grid Corporation of India Ltd.,</t>
  </si>
  <si>
    <t>Address    :</t>
  </si>
  <si>
    <t>"Saudamini", Plot No.-2</t>
  </si>
  <si>
    <t>Sector-29, (near IFFCO Chowk)</t>
  </si>
  <si>
    <t>Gurgaon (Haryana) - 122001</t>
  </si>
  <si>
    <t>Plant and Equipment (including Mandatory Spares Parts) to be supplied, including Type Test Charges for Tests to be conducted.</t>
  </si>
  <si>
    <t>All values are in Indian Rupees.</t>
  </si>
  <si>
    <t>SI. No.</t>
  </si>
  <si>
    <t>Item  Description</t>
  </si>
  <si>
    <t>Type &amp; Designation</t>
  </si>
  <si>
    <t>Unit</t>
  </si>
  <si>
    <t>Qty.</t>
  </si>
  <si>
    <t>Unit Ex-works price</t>
  </si>
  <si>
    <t>Total Ex-works price</t>
  </si>
  <si>
    <t>Mode of Transaction (Direct / Bought-out)</t>
  </si>
  <si>
    <t>7 = 5 x 6</t>
  </si>
  <si>
    <t xml:space="preserve"> Total Ex-Works Price</t>
  </si>
  <si>
    <t>Direct</t>
  </si>
  <si>
    <t>Bought Out</t>
  </si>
  <si>
    <t>Total Type Test charges as per Schedule-6</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</si>
  <si>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</si>
  <si>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</si>
  <si>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</si>
  <si>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 xml:space="preserve">Date          : </t>
  </si>
  <si>
    <t>Signature   :</t>
  </si>
  <si>
    <t>Place         :</t>
  </si>
  <si>
    <t>Printed Name   :</t>
  </si>
  <si>
    <t>Designation   :</t>
  </si>
  <si>
    <t>Common Seal   :</t>
  </si>
  <si>
    <t>Schedule - 2</t>
  </si>
  <si>
    <t>(SCHEDULE OF RATES AND PRICES : FREIGHT &amp; INSURANCE CHARGES)</t>
  </si>
  <si>
    <t>Unit price</t>
  </si>
  <si>
    <t>Total Freight &amp; Insurance</t>
  </si>
  <si>
    <t>As per Lum-sum</t>
  </si>
  <si>
    <t>(SCHEDULE OF RATES AND PRICES )</t>
  </si>
  <si>
    <t>AS per Percent</t>
  </si>
  <si>
    <t>As per lum-sum on Sch-3</t>
  </si>
  <si>
    <t>As per Percent on Sch-3</t>
  </si>
  <si>
    <t>Multipackage lum-sum</t>
  </si>
  <si>
    <t>Name:</t>
  </si>
  <si>
    <t xml:space="preserve">POWER GRID CORPORATION OF INDIA LIMITED, </t>
  </si>
  <si>
    <t>Multipackage on Percent</t>
  </si>
  <si>
    <t>Address:</t>
  </si>
  <si>
    <t>ODISHA PROJECTS</t>
  </si>
  <si>
    <t>Total Discount</t>
  </si>
  <si>
    <t>PLOT NO.-4, UNIT-41, NILADRI VIHAR</t>
  </si>
  <si>
    <t>CHANDRASHEKHARPUR, BHUBANESWAR-751021</t>
  </si>
  <si>
    <t>All Prices are in Indian Rupees.</t>
  </si>
  <si>
    <t>Rate of GST applicable 
( in %)</t>
  </si>
  <si>
    <t>GST Amount</t>
  </si>
  <si>
    <t>6 = 4 x 5</t>
  </si>
  <si>
    <t>Confirmed</t>
  </si>
  <si>
    <t>4</t>
  </si>
  <si>
    <t>2</t>
  </si>
  <si>
    <t>a)</t>
  </si>
  <si>
    <t>6</t>
  </si>
  <si>
    <t>b)</t>
  </si>
  <si>
    <t>c)</t>
  </si>
  <si>
    <t>1</t>
  </si>
  <si>
    <t>SUMMARY OF TAXES &amp; DUTIES APPLICABLE ON GOODS</t>
  </si>
  <si>
    <t>Name     :</t>
  </si>
  <si>
    <t>Address :</t>
  </si>
  <si>
    <t>Sl. No.</t>
  </si>
  <si>
    <t>Item Nos.</t>
  </si>
  <si>
    <t>Total Price (INR)</t>
  </si>
  <si>
    <t>After Discount</t>
  </si>
  <si>
    <t>TOTAL GST ON GOODS</t>
  </si>
  <si>
    <t>Excise Duty</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</si>
  <si>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</si>
  <si>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</si>
  <si>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Sales Tax</t>
  </si>
  <si>
    <t>3</t>
  </si>
  <si>
    <t>TOTAL VAT</t>
  </si>
  <si>
    <t>Vat</t>
  </si>
  <si>
    <t>Amount on which VAT becomes applicable</t>
  </si>
  <si>
    <t>Excise Duty on this Amount</t>
  </si>
  <si>
    <t xml:space="preserve">Rate of  VAT </t>
  </si>
  <si>
    <t>TOTAL OCTROI</t>
  </si>
  <si>
    <t>5</t>
  </si>
  <si>
    <t>TOTAL ENTRY TAX</t>
  </si>
  <si>
    <t>TOTAL OTHER TAXES &amp; DUTIES</t>
  </si>
  <si>
    <t>Total Others levies payable in India (please specify) as applicable for destination site/state on all items of supply, as per the provisions of the Bidding Documents, on all items of Schedule 1.</t>
  </si>
  <si>
    <t xml:space="preserve">GRAND TOTAL </t>
  </si>
  <si>
    <t xml:space="preserve">Date      : </t>
  </si>
  <si>
    <t>Place      :</t>
  </si>
  <si>
    <t>Schedule - 4</t>
  </si>
  <si>
    <t>TOTAL EXCISE DUTY</t>
  </si>
  <si>
    <t>Total Excise Duty for direct transaction between the Contractor and the Employer (identified in Schedule 1 as 'Direct') which are not included in the Ex-works price as per the provision of the Bidding Documents, as applicable.</t>
  </si>
  <si>
    <t>Rate of Excise Duty for Direct items indicated in Sch-1</t>
  </si>
  <si>
    <t>TOTAL SALES TAX</t>
  </si>
  <si>
    <t>Total Sales Tax for direct transaction between the Contractor and the Employer (identified in Schedule 1 as 'Direct') which are not included in the Ex-works price as per the provision of the Bidding Documents, as applicable.</t>
  </si>
  <si>
    <t>Quantity on which Sales Tax is applicable</t>
  </si>
  <si>
    <t xml:space="preserve">Rate of Sales Tax </t>
  </si>
  <si>
    <t>Total VAT for direct transaction between the Contractor and the Employer (identified in Schedule 1 as 'Direct') which are not included in the Ex-works price as per the provision of the Bidding Documents, as applicable</t>
  </si>
  <si>
    <t>Total Octroi/Entry Tax as applicable for destination site/state on all items of supply, as per the provisions of the Bidding Documents, on all items of Schedule 1.</t>
  </si>
  <si>
    <t xml:space="preserve">to be paid extra at actual </t>
  </si>
  <si>
    <t>Click here for details of Octroi</t>
  </si>
  <si>
    <t>Click here for details of Entry Taxes</t>
  </si>
  <si>
    <t>GRAND TOTAL [1+2+3+4+5+6]</t>
  </si>
  <si>
    <t>Note       :</t>
  </si>
  <si>
    <t>The reimbursement of Excise Duty, Sales Tax/VAT and other levies as per Sl. No. 1 &amp; 2 above subject to provision of ITB Clause 11.4 shall be only against those items for which the Mode of Transaction indicated in Schedule - 1 is 'Direct'. In case of those items in the said Sechedule-1 against which the  mode of transaction has been  left blank, the same shall be deemed to be 'Bought-out' for the purpose of Evaluation and award of Contract and the price indicated in Schedule 1 against such items shall be deemed to be inclusive of all such taxes, duties and levies.</t>
  </si>
  <si>
    <t xml:space="preserve">Date         : </t>
  </si>
  <si>
    <t>Schedule - 3</t>
  </si>
  <si>
    <t>(GRAND SUMMARY)</t>
  </si>
  <si>
    <t>Description</t>
  </si>
  <si>
    <t>TOTAL SCHEDULE NO. 1</t>
  </si>
  <si>
    <t xml:space="preserve">Ex-works price of Plant and Equipment including Type Test Charges </t>
  </si>
  <si>
    <t>TOTAL SCHEDULE NO. 2</t>
  </si>
  <si>
    <t>Local Transportation, In-transit Insurance, loading and unloading</t>
  </si>
  <si>
    <t>Total price (excluding GST)</t>
  </si>
  <si>
    <t>Goods and Services Tax on Schedule-1</t>
  </si>
  <si>
    <t>TOTAL SCHEDULE NO. 6</t>
  </si>
  <si>
    <t>Not Applicable</t>
  </si>
  <si>
    <t>Type Test Charges [Total of this Schedule is included in Schedule - 1 above.]</t>
  </si>
  <si>
    <t>GRAND TOTAL [1+2]</t>
  </si>
  <si>
    <t>Schedule - 5 After Discount</t>
  </si>
  <si>
    <t>DY.GENERAL MANAGER(C&amp;M)</t>
  </si>
  <si>
    <t xml:space="preserve">Local Transportation, Insurance and other Incidental Services </t>
  </si>
  <si>
    <t>TOTAL SCHEDULE NO. 3</t>
  </si>
  <si>
    <t>Installation Charges</t>
  </si>
  <si>
    <t>TOTAL SCHEDULE NO. 4</t>
  </si>
  <si>
    <t>Taxes and Duties</t>
  </si>
  <si>
    <r>
      <t xml:space="preserve">Type Test Charges 
</t>
    </r>
    <r>
      <rPr>
        <sz val="10"/>
        <rFont val="Book Antiqua"/>
        <family val="1"/>
      </rPr>
      <t>[Total of this Schedule is included in Schedule - 1 above.]</t>
    </r>
  </si>
  <si>
    <t>GRAND TOTAL [1+2+3+4]</t>
  </si>
  <si>
    <t>Schedule - 6</t>
  </si>
  <si>
    <t>(SCHEDULE OF RATES AND PRICES : TYPE TEST CHARGES)</t>
  </si>
  <si>
    <t>As per lum-sum on Sch-7</t>
  </si>
  <si>
    <t>As per Percent on Sch-7</t>
  </si>
  <si>
    <t>SL. NO.</t>
  </si>
  <si>
    <t>Description of Test</t>
  </si>
  <si>
    <t>No. of Tests</t>
  </si>
  <si>
    <t>Unit Type Test Charges</t>
  </si>
  <si>
    <t>Total Type Test Charges</t>
  </si>
  <si>
    <t>Total Test Charges (Rs.)</t>
  </si>
  <si>
    <t>Total Type Test charges: (A)+(B)+C)</t>
  </si>
  <si>
    <t>Discount Sche-7</t>
  </si>
  <si>
    <t>Test Laboratory where the tests are proposed to be conducted [Indicate name and place of the test laboratory]</t>
  </si>
  <si>
    <t xml:space="preserve">This letter of discount is optional. Bidder may / may not offer any discount. </t>
  </si>
  <si>
    <t>Letter of Discount</t>
  </si>
  <si>
    <t>LETTER OF DISCOUNT</t>
  </si>
  <si>
    <t>Subject  :</t>
  </si>
  <si>
    <t>Dear Sir</t>
  </si>
  <si>
    <t>With reference to the subject tender, we hereby offer unconditional discount on the prices quoted by us as per details given here below :</t>
  </si>
  <si>
    <t>Eq Weightage of Rs/ %</t>
  </si>
  <si>
    <t>Final Discount Factor</t>
  </si>
  <si>
    <r>
      <t>Discount on lum-sum basis on total price quoted by us without Taxes &amp; Duties.</t>
    </r>
    <r>
      <rPr>
        <sz val="11"/>
        <rFont val="Book Antiqua"/>
        <family val="1"/>
      </rPr>
      <t xml:space="preserve"> [The discount shall be proportionately applicable on all the items of all the Schdules i.e. Sch-1 (without type test charges), Sch-2 &amp; Sch-6] </t>
    </r>
    <r>
      <rPr>
        <b/>
        <sz val="11"/>
        <rFont val="Book Antiqua"/>
        <family val="1"/>
      </rPr>
      <t>In Rs.</t>
    </r>
  </si>
  <si>
    <r>
      <t>Discount on percent basis on total price quoted by us without Taxes &amp; Duties.</t>
    </r>
    <r>
      <rPr>
        <sz val="11"/>
        <rFont val="Book Antiqua"/>
        <family val="1"/>
      </rPr>
      <t xml:space="preserve"> [The discount shall be proportionately applicable on all the items of all the Schdules i.e. Sch-1 (without type test charges), Sch-2 &amp; Sch-6] </t>
    </r>
    <r>
      <rPr>
        <b/>
        <sz val="11"/>
        <rFont val="Book Antiqua"/>
        <family val="1"/>
      </rPr>
      <t>In Percent (%)</t>
    </r>
  </si>
  <si>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</si>
  <si>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Schedule-1 : Ex works prices (Direct Only)</t>
  </si>
  <si>
    <t>In Rs.</t>
  </si>
  <si>
    <t>Schedule-1 :  (Direct Only)</t>
  </si>
  <si>
    <t>Schedule-1 : Ex works prices (Bought Out Only)</t>
  </si>
  <si>
    <t>Schedule-1 : (Bought Out Only)</t>
  </si>
  <si>
    <t>Schedule-2 : Freight &amp; Insurance</t>
  </si>
  <si>
    <t>Schedule-3 : Erection Charges</t>
  </si>
  <si>
    <t>Schedule-6 : Type Test Charges</t>
  </si>
  <si>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</si>
  <si>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In Percent (%)</t>
  </si>
  <si>
    <t>Discount(s) offered at sl. No. 1 to 4 will automatically get displayed and accounted for in the respective items of the Schedules.</t>
  </si>
  <si>
    <t>We hereby offer Multi-package discount as given below:</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</si>
  <si>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</si>
  <si>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</si>
  <si>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</si>
  <si>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</si>
  <si>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</si>
  <si>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</si>
  <si>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</si>
  <si>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</si>
  <si>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</si>
  <si>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</si>
  <si>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Amount on which Octroi is applicable</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</si>
  <si>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</si>
  <si>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</si>
  <si>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</si>
  <si>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</si>
  <si>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</si>
  <si>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</si>
  <si>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</si>
  <si>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</si>
  <si>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</si>
  <si>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</si>
  <si>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</si>
  <si>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</si>
  <si>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</si>
  <si>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</si>
  <si>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</si>
  <si>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</si>
  <si>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</si>
  <si>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</si>
  <si>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</si>
  <si>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t>Bid Form 2nd Envelope</t>
  </si>
  <si>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</si>
  <si>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</si>
  <si>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</si>
  <si>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</si>
  <si>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</si>
  <si>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</si>
  <si>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</si>
  <si>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</si>
  <si>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</si>
  <si>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</si>
  <si>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</si>
  <si>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</si>
  <si>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</si>
  <si>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</si>
  <si>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</si>
  <si>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</si>
  <si>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</si>
  <si>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</si>
  <si>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</si>
  <si>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</si>
  <si>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</si>
  <si>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supply goods as per provision of Technical Specification) under the above-named package in full conformity with the said Bidding Documents for the sum of Rs. </t>
  </si>
  <si>
    <t xml:space="preserve">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</si>
  <si>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</si>
  <si>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</si>
  <si>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</si>
  <si>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Supply of Services</t>
  </si>
  <si>
    <t>Taxes and Duties.</t>
  </si>
  <si>
    <t>Summary.</t>
  </si>
  <si>
    <t>Taxes and Duties not included in Schedule 1 to 3</t>
  </si>
  <si>
    <t>Grand Summary [Schedule 1 to 4]</t>
  </si>
  <si>
    <t>Break-up of Type Test Charges for Type Tests to be conducted-Not applicable</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</si>
  <si>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</si>
  <si>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 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</si>
  <si>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</si>
  <si>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 xml:space="preserve">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 </t>
  </si>
  <si>
    <t xml:space="preserve">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 </t>
  </si>
  <si>
    <r>
      <t xml:space="preserve">100% of applicable Taxes and Duties i.e </t>
    </r>
    <r>
      <rPr>
        <b/>
        <sz val="12"/>
        <rFont val="Book Antiqua"/>
        <family val="1"/>
      </rPr>
      <t>GST</t>
    </r>
    <r>
      <rPr>
        <sz val="12"/>
        <rFont val="Book Antiqua"/>
        <family val="1"/>
      </rPr>
      <t>, which are payable by the Purchaser under the Contract, shall be reimbursed by the Purchaser on production of satisfactory documentary evidence by the Supplier in accordance with the provisions of the Bidding Documents.</t>
    </r>
  </si>
  <si>
    <r>
      <t xml:space="preserve">We further understand that notwithstanding 3.0 above, in case of award on us, you shall also bear and pay/reimburse to us, </t>
    </r>
    <r>
      <rPr>
        <b/>
        <sz val="12"/>
        <rFont val="Book Antiqua"/>
        <family val="1"/>
      </rPr>
      <t>GST applicable on supplies</t>
    </r>
    <r>
      <rPr>
        <sz val="12"/>
        <rFont val="Book Antiqua"/>
        <family val="1"/>
      </rPr>
      <t xml:space="preserve"> by us to you, imposed on the Goods including  Type Test charges for Type test to be conducted specified in Schedule No. 1,  of the Price Schedule in this Second Envelope ; by the Indian Laws. </t>
    </r>
  </si>
  <si>
    <t>We confirm that we have also registered/we shall also get registered in the GST Network with a GSTIN , in all the states from which we shall make our supply of goods.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</si>
  <si>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</si>
  <si>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t>
  </si>
  <si>
    <t>Please provide additional information of the Bidder</t>
  </si>
  <si>
    <t>Business Address                       :</t>
  </si>
  <si>
    <t>Country of Incorporation         :</t>
  </si>
  <si>
    <t>State/Province to be indicated :</t>
  </si>
  <si>
    <t>Name of Principal Officer         :</t>
  </si>
  <si>
    <t>Address of  Principal Officer    :</t>
  </si>
  <si>
    <t>STATEMENT OF QUOTED / CORRECTED PRICES</t>
  </si>
  <si>
    <t>All Figures are in Rupees</t>
  </si>
  <si>
    <t>Bidder</t>
  </si>
  <si>
    <t>Price Component</t>
  </si>
  <si>
    <t>Quoted Price</t>
  </si>
  <si>
    <t>Corrected Price</t>
  </si>
  <si>
    <r>
      <t>TOTAL SCHEDULE NO. 1:</t>
    </r>
    <r>
      <rPr>
        <sz val="11"/>
        <rFont val="Book Antiqua"/>
        <family val="1"/>
      </rPr>
      <t>Ex-Works Price of</t>
    </r>
    <r>
      <rPr>
        <b/>
        <sz val="11"/>
        <rFont val="Book Antiqua"/>
        <family val="1"/>
      </rPr>
      <t xml:space="preserve"> </t>
    </r>
    <r>
      <rPr>
        <sz val="11"/>
        <rFont val="Book Antiqua"/>
        <family val="1"/>
      </rPr>
      <t>Plant and Equipment including Type Test Charges</t>
    </r>
  </si>
  <si>
    <t xml:space="preserve"> </t>
  </si>
  <si>
    <r>
      <t>TOTAL SCHEDULE NO.2:</t>
    </r>
    <r>
      <rPr>
        <sz val="11"/>
        <rFont val="Book Antiqua"/>
        <family val="1"/>
      </rPr>
      <t xml:space="preserve"> Local Transportation, Insurance and other Incidental Services.</t>
    </r>
  </si>
  <si>
    <r>
      <t xml:space="preserve">TOTAL SCHEDULE NO.3: </t>
    </r>
    <r>
      <rPr>
        <sz val="11"/>
        <rFont val="Book Antiqua"/>
        <family val="1"/>
      </rPr>
      <t>Installation Charges</t>
    </r>
  </si>
  <si>
    <r>
      <t xml:space="preserve">TOTAL SCHEDULE NO.4: </t>
    </r>
    <r>
      <rPr>
        <sz val="11"/>
        <rFont val="Book Antiqua"/>
        <family val="1"/>
      </rPr>
      <t>Training Charges</t>
    </r>
  </si>
  <si>
    <r>
      <t>TOTAL BID PRICE:  (</t>
    </r>
    <r>
      <rPr>
        <sz val="11"/>
        <rFont val="Book Antiqua"/>
        <family val="1"/>
      </rPr>
      <t>Excluding Taxes &amp; Duties</t>
    </r>
    <r>
      <rPr>
        <b/>
        <sz val="11"/>
        <rFont val="Book Antiqua"/>
        <family val="1"/>
      </rPr>
      <t>)</t>
    </r>
  </si>
  <si>
    <t xml:space="preserve">DISCOUNT  </t>
  </si>
  <si>
    <r>
      <t xml:space="preserve">NET BID PRICE </t>
    </r>
    <r>
      <rPr>
        <sz val="11"/>
        <rFont val="Book Antiqua"/>
        <family val="1"/>
      </rPr>
      <t>(Excluding Taxes &amp; Duties)</t>
    </r>
  </si>
  <si>
    <t>TAXES &amp; DUTIES PAYABLE ADDITIONALLY</t>
  </si>
  <si>
    <t>A) EXCISE DUTY</t>
  </si>
  <si>
    <t>B) CENTRAL SALES TAX</t>
  </si>
  <si>
    <t>C) VAT</t>
  </si>
  <si>
    <t xml:space="preserve">D) ENTRY TAX / OCTROI </t>
  </si>
  <si>
    <t xml:space="preserve">E) OTHERS </t>
  </si>
  <si>
    <t>F)    TOTAL TAXES &amp; DUTIES</t>
  </si>
  <si>
    <t>TOTAL BID PRICE (INCLUDING TAXES &amp; DUTIES)</t>
  </si>
  <si>
    <r>
      <t xml:space="preserve">TOTAL SCHEDULE NO.7: </t>
    </r>
    <r>
      <rPr>
        <sz val="11"/>
        <rFont val="Book Antiqua"/>
        <family val="1"/>
      </rPr>
      <t>Type Test Charges
[Total of this Schedule is included in Schedule-1 above]</t>
    </r>
  </si>
  <si>
    <t>I)</t>
  </si>
  <si>
    <t>Bidder  has indicated the following taxes and duties additionally applicable for their bid:</t>
  </si>
  <si>
    <t xml:space="preserve">Excise Duty </t>
  </si>
  <si>
    <t xml:space="preserve">CST </t>
  </si>
  <si>
    <t xml:space="preserve">VAT </t>
  </si>
  <si>
    <t>Entry Tax/ Octroi</t>
  </si>
  <si>
    <t xml:space="preserve">Others </t>
  </si>
  <si>
    <t>II)</t>
  </si>
  <si>
    <t>With regard to Entry Tax, it may be  mentioned that the substations covered under the subject pacakge falls in State of MP, where an entry tax @ 2% of Purchase Price is applicable. In view of the above, the taxes and duties inter-alia including entry tax applicable for the bids are calculated :</t>
  </si>
  <si>
    <t>Ex-Works Price of Direct Supplies (after discount, if any)</t>
  </si>
  <si>
    <t>Rs.</t>
  </si>
  <si>
    <t>Excise Duty, as applicable on (a) above at the rate :</t>
  </si>
  <si>
    <t>Amount on which Sales Tax is applicable</t>
  </si>
  <si>
    <t>d)</t>
  </si>
  <si>
    <t>CST, as applicable on (a) + ED (b) above at the rate :</t>
  </si>
  <si>
    <t>e)</t>
  </si>
  <si>
    <t>VAT, as applicable on (a) + ED (b) above at the rate :</t>
  </si>
  <si>
    <t>f)</t>
  </si>
  <si>
    <t>Others [……………………………………………]</t>
  </si>
  <si>
    <t>g)</t>
  </si>
  <si>
    <t>Purchase Price for Entry Tax (Total Ex-Works+F&amp;I+ED+CST+Others)</t>
  </si>
  <si>
    <t>h)</t>
  </si>
  <si>
    <t>Entry Tax, as applicable on (e) above at the rate :</t>
  </si>
  <si>
    <t>Statement of Quoted / Corrected Prices</t>
  </si>
  <si>
    <t>Page</t>
  </si>
  <si>
    <t>Clause Ref. No.</t>
  </si>
  <si>
    <t xml:space="preserve">Description of Clause </t>
  </si>
  <si>
    <t>Observation/ Comment of the Bidder</t>
  </si>
  <si>
    <t>Remarks</t>
  </si>
  <si>
    <t>Clause 10 Taxes and Duties, Section-IV, GCC</t>
  </si>
  <si>
    <t>10. Taxes and Duties</t>
  </si>
  <si>
    <t>10.1 The Supplier shall be entirely responsible for payment of all taxes, duties, licence fees ……………………….</t>
  </si>
  <si>
    <t>10.2 The Supplier shall be solely responsible for the taxes that may be levied on the Supplier's persons ………………………..</t>
  </si>
  <si>
    <t>10.3 In respect of direct transaction between the Purchaser and the Supplier, the EXW price is inclusive…………………………..</t>
  </si>
  <si>
    <t>10.4 Octroi/entry tax as applicable for destination site/state on all items of supply including bought-out finished items, which shall be dispatched directly from the ……………………………………</t>
  </si>
  <si>
    <t>10.5 Purchaser would not bear any liability on account of Service Tax. ……………….</t>
  </si>
  <si>
    <t>10.6 Sales Tax/VAT on Works Contract, Turnover Tax or any other similar taxes under the …………………………………..</t>
  </si>
  <si>
    <t>10.7 For the purpose of the Contract, it is agreed that the Contract Price specified in Article 2(Contract Price and Terms of Payment) of the Contract Agreement is based on the taxes, duties, levies and charges prevailing at the date seven (07) days prior to the last date of bid submission (hereinafter called “Tax” in this GCC Sub-clause 10.7). .……………........................................</t>
  </si>
  <si>
    <t>In respect of raw materials, intermediary components etc and bought out items, neither the Purchaser nor the Supplier shall be entitled to any claim arising due to increase or decrease in the rate of Tax, ……………………………………………....</t>
  </si>
  <si>
    <t>Clause 29 Change in Laws and Regulations, Section-IV, GCC</t>
  </si>
  <si>
    <t>29.1 If, after the date seven (07) days prior to the date of Bid Opening, any law, regulation, ordinance, order or by-law having the force of law is enacted, promulgated, abrogated or changed in India (which shall be deemed to include any change in interpretation or application by the competent authorities) ……………………………………….</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</si>
  <si>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</si>
  <si>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</si>
  <si>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</si>
  <si>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</si>
  <si>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</si>
  <si>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</si>
  <si>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</si>
  <si>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</si>
  <si>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</si>
  <si>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</si>
  <si>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</si>
  <si>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</si>
  <si>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</si>
  <si>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</si>
  <si>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</si>
  <si>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</si>
  <si>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</si>
  <si>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</si>
  <si>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</si>
  <si>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</si>
  <si>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</si>
  <si>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</si>
  <si>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</si>
  <si>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</si>
  <si>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</si>
  <si>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</si>
  <si>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</si>
  <si>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</si>
  <si>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</si>
  <si>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</si>
  <si>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</si>
  <si>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</si>
  <si>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</si>
  <si>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</si>
  <si>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</si>
  <si>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</si>
  <si>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</si>
  <si>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</si>
  <si>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</si>
  <si>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</si>
  <si>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</si>
  <si>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</si>
  <si>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</si>
  <si>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</si>
  <si>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</si>
  <si>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</si>
  <si>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</si>
  <si>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</si>
  <si>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</si>
  <si>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</si>
  <si>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</si>
  <si>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</si>
  <si>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</si>
  <si>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</si>
  <si>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</si>
  <si>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</si>
  <si>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</si>
  <si>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</si>
  <si>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</si>
  <si>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</si>
  <si>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</si>
  <si>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</si>
  <si>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</si>
  <si>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</si>
  <si>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</si>
  <si>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</si>
  <si>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</si>
  <si>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</si>
  <si>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</si>
  <si>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</si>
  <si>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</si>
  <si>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</si>
  <si>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</si>
  <si>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</si>
  <si>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</si>
  <si>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</si>
  <si>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</si>
  <si>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</si>
  <si>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</si>
  <si>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</si>
  <si>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</si>
  <si>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</si>
  <si>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</si>
  <si>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</si>
  <si>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</si>
  <si>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</si>
  <si>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</si>
  <si>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</si>
  <si>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</si>
  <si>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</si>
  <si>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</si>
  <si>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</si>
  <si>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</si>
  <si>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</si>
  <si>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</si>
  <si>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</si>
  <si>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</si>
  <si>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</si>
  <si>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</si>
  <si>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</si>
  <si>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Service Activity Number </t>
  </si>
  <si>
    <t>Select from Drop-down menu. Whether  rate of GST in column ‘6’ is confirmed. If not  indicate applicable rate of GST #</t>
  </si>
  <si>
    <t>Unit Erection Charges</t>
  </si>
  <si>
    <t>Total Erection Charges</t>
  </si>
  <si>
    <t>5.9.1</t>
  </si>
  <si>
    <t>5.9.5</t>
  </si>
  <si>
    <t>5.9.6</t>
  </si>
  <si>
    <t>KG</t>
  </si>
  <si>
    <t>Nos</t>
  </si>
  <si>
    <t>TOTAL</t>
  </si>
  <si>
    <t>CIVIL WORKS</t>
  </si>
  <si>
    <t>5.9.3</t>
  </si>
  <si>
    <t>5.9.7</t>
  </si>
  <si>
    <t>18.8.2</t>
  </si>
  <si>
    <t>18.8.3</t>
  </si>
  <si>
    <t>25 mm</t>
  </si>
  <si>
    <t>1.21.2</t>
  </si>
  <si>
    <t>2.10.1</t>
  </si>
  <si>
    <t>Point</t>
  </si>
  <si>
    <t>Each</t>
  </si>
  <si>
    <t>Metre</t>
  </si>
  <si>
    <t>Nos.</t>
  </si>
  <si>
    <t>All the cells in Sch-2 &amp; 3 are auto filled, therefore no cell is required to be filled up there.</t>
  </si>
  <si>
    <t>Amount
(Excluding GST) but including labour welfare cess &amp; freight (if any)</t>
  </si>
  <si>
    <t>Unit Rate
(excluding GST) but including labour welfare cess &amp; Freight (if any)</t>
  </si>
  <si>
    <t>Sr. GM(C&amp;M)</t>
  </si>
  <si>
    <t>13.16.1</t>
  </si>
  <si>
    <t>Providing and fixing 600x450 mm beveled edge mirror of superior glass (of approved quality) complete with 6 mm thick hard board ground fixed to wooden cleats with C.P. brass screws and washers complete.</t>
  </si>
  <si>
    <t>WATER SUPPLY</t>
  </si>
  <si>
    <t>18.7.2</t>
  </si>
  <si>
    <t>18.7.3</t>
  </si>
  <si>
    <t>18.7.4</t>
  </si>
  <si>
    <t>18.17.2</t>
  </si>
  <si>
    <t>Single pole</t>
  </si>
  <si>
    <t>Triple pole and neutral</t>
  </si>
  <si>
    <t xml:space="preserve"> Total GST for Services between the Contractor and the Employer (identified in Schedule 1) which are not included in the unit rate as per the provision of the Bidding Documents, as applicable.</t>
  </si>
  <si>
    <t>Sr.GM(C&amp;M)</t>
  </si>
  <si>
    <t>Sr.GENERAL MANAGER</t>
  </si>
  <si>
    <t>2.8.1</t>
  </si>
  <si>
    <t>6.34.2</t>
  </si>
  <si>
    <t>5.22.6/5.22A.6</t>
  </si>
  <si>
    <t>13.46.1</t>
  </si>
  <si>
    <t>11.46.2</t>
  </si>
  <si>
    <t>11.56.1</t>
  </si>
  <si>
    <t>NDSR</t>
  </si>
  <si>
    <t>sqm</t>
  </si>
  <si>
    <t>cum</t>
  </si>
  <si>
    <t>quintal</t>
  </si>
  <si>
    <t>RMT</t>
  </si>
  <si>
    <t>Sqm</t>
  </si>
  <si>
    <t>20 mm</t>
  </si>
  <si>
    <t>32 mm</t>
  </si>
  <si>
    <t>1 run of cable</t>
  </si>
  <si>
    <t>8 way , Double door</t>
  </si>
  <si>
    <t>For 10 way, Double door SPN MCBDB</t>
  </si>
  <si>
    <t>For 14 way, Double door SPN MCBDB</t>
  </si>
  <si>
    <t>For 6 way, Double door TPN MCBDB</t>
  </si>
  <si>
    <t>3 X 10 sq. mm (22mm)</t>
  </si>
  <si>
    <t>4 X 16 sq. mm (28mm)</t>
  </si>
  <si>
    <t>40 mm dia</t>
  </si>
  <si>
    <t>100 mm dia</t>
  </si>
  <si>
    <t>Set</t>
  </si>
  <si>
    <t>metre</t>
  </si>
  <si>
    <t>Mtr</t>
  </si>
  <si>
    <t>DSR 2022</t>
  </si>
  <si>
    <t>1.21.1</t>
  </si>
  <si>
    <t>1.21.3</t>
  </si>
  <si>
    <t>1.53.1</t>
  </si>
  <si>
    <t>8.3.2</t>
  </si>
  <si>
    <t>9.1.7</t>
  </si>
  <si>
    <t>NSR</t>
  </si>
  <si>
    <t>Electrical WORKS</t>
  </si>
  <si>
    <t>Plumbing WORKS</t>
  </si>
  <si>
    <t>110 mm dia</t>
  </si>
  <si>
    <t>Providing and laying non-pressure NP2 class (light duty) R.C.C. pipes with collars jointed with stiff mixture of cement mortar in the proportion of 1:2 (1 cement : 2 fine sand) including testing of joints etc. complete :</t>
  </si>
  <si>
    <t xml:space="preserve">150 mm dia </t>
  </si>
  <si>
    <t>17.2.1</t>
  </si>
  <si>
    <t>19.11.1.1</t>
  </si>
  <si>
    <t>18.7.5</t>
  </si>
  <si>
    <t>18.7.6</t>
  </si>
  <si>
    <t>18.60.1</t>
  </si>
  <si>
    <t>19.6.2</t>
  </si>
  <si>
    <t>19.6.3</t>
  </si>
  <si>
    <t>19.11.1</t>
  </si>
  <si>
    <t>Rmt</t>
  </si>
  <si>
    <t>each</t>
  </si>
  <si>
    <t>Supplying, installation, testing &amp; commissioning of intelligent analog addressable photothermal detector complete with mounting base complete as required.</t>
  </si>
  <si>
    <t>Supplying, installation, testing &amp; commissioning of addressable manual call point complete as required.</t>
  </si>
  <si>
    <t>Supplying &amp; laying of 2x1.5 sqmm fire alarm armoured cable, 600/1000V rated with annealed copper conductor having XLPE insulation, steel wire armouring &amp; FRLS outer sheath complete as required.</t>
  </si>
  <si>
    <t>25 mm dia</t>
  </si>
  <si>
    <t>32 mm dia</t>
  </si>
  <si>
    <t>50 mm dia</t>
  </si>
  <si>
    <t>Supplying, fixing, testing and commissioning of butterfly valve of PN 1.6 rating with bronze/gunmetal seat duly ISI marked complete with nuts, bolts, washers, gaskets conforming to IS 13095 of following sizes as required :</t>
  </si>
  <si>
    <t>20 mm nominal internal dia gun metal globe valve &amp; nozzle.</t>
  </si>
  <si>
    <t>17.2.1.2</t>
  </si>
  <si>
    <t>17.2.10</t>
  </si>
  <si>
    <t>17.2.14</t>
  </si>
  <si>
    <t>17.5.2</t>
  </si>
  <si>
    <t>18.7.1</t>
  </si>
  <si>
    <t>18.7.7</t>
  </si>
  <si>
    <t>18.11.5</t>
  </si>
  <si>
    <t>18.19.1</t>
  </si>
  <si>
    <t>No.</t>
  </si>
  <si>
    <t>HVAC WORKS</t>
  </si>
  <si>
    <t>16.12.1.1</t>
  </si>
  <si>
    <t>16.12.1.2</t>
  </si>
  <si>
    <t>Schedule - 1A (Civil Works)</t>
  </si>
  <si>
    <t>Schedule - 1B (Electrical Works)</t>
  </si>
  <si>
    <t>Column 6 (HSN/SAC code): If HSN/SAC code provided in Column 6  (for the Item Description in Column 3) is same as Bidder's HSN/SAC code, write "Confirm". If Bidder wants to provide a different HSN/SAC code, please write the code. If left blank, it shall be treated as confirmation of HSN/SAC code provided in Column 6.</t>
  </si>
  <si>
    <t>Whether the bidder is an MSE (Micro &amp; Small Enterprise)</t>
  </si>
  <si>
    <t>E-mail Id of Bid Signatory</t>
  </si>
  <si>
    <t>Mobile no. Bid Signatory</t>
  </si>
  <si>
    <t>Tel. no. of Bid Signatory</t>
  </si>
  <si>
    <t>Name of Bidder</t>
  </si>
  <si>
    <t>SAC/HSN Codes</t>
  </si>
  <si>
    <t>Whether SAC/HSN in column ‘4’ is confirmed. If not  indicate applicable the SAC/HSN #</t>
  </si>
  <si>
    <t># In case the bidder leaves the cell for confirmation of the SAC/HSN code and/or  GST rate  “blank”,  the SAC/HSN code and corresponding GST rate indicated by the Employer shall be deemed to be the one confirmed by the Bidder.</t>
  </si>
  <si>
    <t>ODP/BB/C&amp;M-3827/OT-09/RFx No. 5002003664/24-25</t>
  </si>
  <si>
    <t>Construction of Academic cum Administrative Building for Govt. Industrial Training Institute (ITI) at Dharamgarh Sub-division of Kalahandi district under CSR initiative of POWERGRID</t>
  </si>
  <si>
    <t>Ref. of DSR 2023 Item/MR</t>
  </si>
  <si>
    <t>Earth work in excavation by mechanical means (Hydraulic excavator)/manual means over areas (exceeding 30 cm in depth, 1.5 m in width as well as 10 sqm on plan) including getting out and disposal of excavated earth lead upto 50 m and lift upto 1.5 m, as directed by Engineer-in-charge.
All kinds of soil</t>
  </si>
  <si>
    <t>Filling available excavated earth (excluding rock) in trenches, plinth, sides of foundations etc. in layers not exceeding 20cm in depth, consolidating each deposited layer by ramming and watering, lead up to 50 m and lift upto 1.5 m.</t>
  </si>
  <si>
    <t>Excavating, supplying and filling of local earth (including royalty) by mechanical transport upto a lead of 5km also including ramming and watering of the earth in layers not exceeding 20 cm in trenches, plinth, sides of foundation etc. complete.</t>
  </si>
  <si>
    <t>Supplying and filling in plinth with Local sand under floors, including watering, ramming, consolidating and dressing complete.</t>
  </si>
  <si>
    <t>Supplying chemical emulsion in sealed containers including delivery as specified:
Chlorpyriphos/ Lindane emulsifiable concentrate of 20%</t>
  </si>
  <si>
    <t>Treatment of soil under existing floors using chemical emulsion @ one litre per hole, 300 mm apart including drilling 12 mm diameter holes and plugging with cement mortar 1 :2 (1 cement : 2 Coarse sand) to match the existing floor : 
With Chlorpyriphos/Lindane E.C. 20% with 1% concentration</t>
  </si>
  <si>
    <t>Concrete Work</t>
  </si>
  <si>
    <t>Providing and laying in position cement concrete of specified grade excluding the cost of centering and shuttering - All work up to plinth level :
1:4:8 (1 Cement : 4 coarse sand : 8 graded stone aggregate 40 mm nominal size)</t>
  </si>
  <si>
    <t>Providing and laying damp-proof course 50 mm thick with cement concrete 1:2:4 (1 cement : 2 coarse sand : 4 graded stone aggregate 20 mm nominal size).</t>
  </si>
  <si>
    <t>Making plinth protection 50 mm thick of cement concrete 1:3:6 (1 cement: 3 coarse sand : 6 graded stone aggregate 20 mm nominal size) over 75mm thick bed of dry brick ballast 40 mm nominal size, well rammed and consolidated and grouted with fine sand, including finishing the top smooth.</t>
  </si>
  <si>
    <t>Reinforced Cement Contrete Work</t>
  </si>
  <si>
    <t xml:space="preserve">Providing and laying in position machine batched and machine mixed design mix M-25 grade cement concrete for reinforced cement concrete work, using cement content as per approved design mix, including pumping of concrete to site of laying but excluding the cost of centering, shuttering, finishing and reinforcement, including admixtures in
recommended proportions as per IS: 9103 to accelerate, retard setting of concrete, improve workability without impairing strength and durability as per direction of Engineer-in-charge.“(Note :- Cement content considered in this item is @ 330 kg/cum.“Excess/ less cement used as per design mix is payable/recoverable separately).
All work up to plinth level </t>
  </si>
  <si>
    <t>Providing and laying in position machine batched and machine mixed design mix M-25 grade cement concrete for reinforced cement concrete work, using cement content as per approved design mix, including pumping of concrete to site of laying but excluding the cost of centering, shuttering, finishing and reinforcement, including admixtures in
recommended proportions as per IS: 9103 to accelerate, retard setting of concrete, improve workability without impairing strength and durability as per direction of Engineer-in-charge.“(Note :- Cement content considered in this item is @ 330 kg/cum.“Excess/ less cement used as per design mix is payable/recoverable separately).
All works above plinth level upto floor V level</t>
  </si>
  <si>
    <t>Add for using extra cement in the items of design mix over and above the specified cement content therein.</t>
  </si>
  <si>
    <t>Centering and shuttering including strutting, propping etc. and removal of form for :Foundations, footings, bases of columns, etc. for mass concrete</t>
  </si>
  <si>
    <t>Centering and shuttering including strutting, propping etc. and removal of form for :Suspended floors, roofs, landings, balconies and access platform</t>
  </si>
  <si>
    <t>Centering and shuttering including strutting, propping etc. and removal of form for :Shelves (Cast in situ)</t>
  </si>
  <si>
    <t>Centering and shuttering including strutting, propping etc. and removal of form for :Lintels, beams, plinth beams, girders, bressumers and cantilevers</t>
  </si>
  <si>
    <t>Centering and shuttering including strutting, propping etc. and removal of form for :Columns, Pillars, Piers, Abutments, Posts and Struts</t>
  </si>
  <si>
    <t>Centering and shuttering including strutting, propping etc. and removal of form for :Stairs, (excluding landings) except spiral-staircases</t>
  </si>
  <si>
    <t>Extra for shuttering in circular work (20% of respective centering and shuttering items)</t>
  </si>
  <si>
    <t>Steel reinforcement for R.C.C. work including straightening, cutting, bending, placing in position and binding all complete upto plinth level/above plinth level:
Thermo-Mechanically Treated bars</t>
  </si>
  <si>
    <t>Brick Work</t>
  </si>
  <si>
    <t>Brick work with Fly ash bricks conforming to I.S. 12894 (non modular) brick of class designation 7.5 in foundation and plinth in: 
Cement mortar 1:6 (1 cement : 6 coarse sand)</t>
  </si>
  <si>
    <t>Brick work with non modular fly ash bricks conforming to IS:12894,
class designation 10 average compressive strength in super structure
above plinth level up to floor V level in :Cement mortar 1:6 (1 cement : 6 coarse sand)</t>
  </si>
  <si>
    <t>Half brick masonry with non modular fly ash bricks of class designation 10, conformingio IS :12894, in super structure above plinth and upto floor V level.:
Cement mortar 1:4 (1 cement :4 coarse sand)</t>
  </si>
  <si>
    <t>Extra for providing and placing in position 2 Nos 6mm dia with stirrup. M.S. bars at every third course of half brick masonry.</t>
  </si>
  <si>
    <t>DOOR WORK</t>
  </si>
  <si>
    <t>Providing and fixing fire resistant door frame of section 50 x 60 mm on horizontal side &amp; 35 x 60 mm on vertical sides having built in rebate made out of 1.6 mm thick GI sheet ( Zinc coating not less than 120gm/m²) suitable for mounting 120 min Fire Rated Glazed Door Shutters. The frame shall be filled with Mineral wool Insulation having density min 96Kg/m³ . The frame will have a provision of G.I. Anchor fastners 14 nos ( 5 each on vertical style &amp; 4 on horizontal style of size M10 x 80 ) suitable for fixing in the opening along with Factory made Template for SS Ball Bearing Hinges of Size 100x89x3mm for fixing of fire rated glazed shutter. The frame shall be finished with a approved fire resistant primer or Powder coating of not less than 30 micron in desired shade as per the directions of Engineer - in- charge . (Cost of SS ball bearing hinges is excluded).</t>
  </si>
  <si>
    <t>Providing and fixing 60 mm thick glazed fire resistant door shutters of 120 min Fire Rating with vision panel  confirming to IS:3614 (Part II) or EN1634- 1:1999, tested and certified as per laboratory approved by Engineer-in-charge, with suitable mounting on door frame, consisting of vertical styles, top rail &amp; side rail 60 mm x 60 mm wide and bottom rail of 110 mm x 60 mm made out of 1.6mmthick G.I. sheet (zinc coating not less than 120gm/m²) duly filled mineral wool insulation having density min 96 kg/m³ and fixing with necessary stainless steel ball bearing hinges of size 100x89x3mm of approved make, including applying a coat of approved fire resistant primer or powder coating not less than 30 micron etc all complete as per direction of Engineer-in-charge (panelling to be paid for seperately).</t>
  </si>
  <si>
    <t>Providing and fixing bright/matt finished stainless steel handles of approved quality &amp; make with necessary screws etc. all complete.: 
125 mm</t>
  </si>
  <si>
    <t>Providing and fixing panic bar/latch (Double point) fitted with single body,Trim latch &amp; lock on back side of the Panic Latch of reputed brand and manufacture to be approved by the Engineer-in-charge,all complete.</t>
  </si>
  <si>
    <t>Supply and fixing of 304 grade stainless steel ball bearing hinges of size 125 x 89 x 3mm from Ingersoll Rand / Assa Abloy/Dorma / Marshall</t>
  </si>
  <si>
    <t>Providing and fixing 12 mm thick frameless toughened glass door shutter of approved brand and manufacture, including providing and fixing top &amp; bottom pivot &amp; spring type fixing arrangement and making necessary holes etc. for fixing required door fittings, all complete as per direction of Engineer-in-charge</t>
  </si>
  <si>
    <t>Providing and fixing factory made single extruded WPC (Wood Polymer Composite) solid door/window/clerestory windows &amp; desertory other Frames/Chowkhat comprising of virgin PVC polymer of K value 58-60 (Suspension Grade), calcium carbonate and natural fibers (wood powder/ rice husk/wheat husk) and non toxic additives (maximum toxicity index of 12 for 100 gms)  fabricated with miter joints after applying PVC solvent cement and screwed with full body threaded star headed SS screws having minimum frame density of 750 kg/ cum, screw withdrawal strength of 2200 N (Face) &amp; 1100 N (Edge),   minimum compressive strength of 58 N/mm2, modulus of elasticity 900 N/mm2 and resistance to spread of  flame of Class A  category  with property of being termite/borer proof, water/moisture proof and fire retardant and fixed in position with M.S hold fast/lugs/SS dash fasteners of required dia and length  complete as per direction of Engineer-In- Charge. (M.S hold fast/lugs or SS dash fasteners shall be paid for separately).
Note: For WPC solid door/window frames, minus 5mm tolerance in  dimensions i.e  depth and width of profile shall be acceptable. Variation in profile dimensions on plus side shall be acceptable but no extra payment on this account shall be made.
Frame size 45 x 70 mm</t>
  </si>
  <si>
    <t>Providing wood work in frames of doors, windows, clerestory windows and other frames, wrought framed and fixed in position with hold fast lugs or with dash fasteners of required dia and length (hold fast lugs or dash fastener shall be paid for separately). Second class teak wood</t>
  </si>
  <si>
    <t>Providing and fixing ISI marked flush door shutters conforming to IS : 2202 (Part I) decorative type, core of block board construction with frame of 1st class hard wood and well matched teak 3 ply veneering with vertical grains or cross bands and face veneers on both faces of shutters.:
35 mm thick including ISI marked Stainless Steel butt hinges with necessary screws</t>
  </si>
  <si>
    <t>Providing &amp; Fixing decorative high pressure laminated sheet of plain / wood grain in gloss / matt/ suede finish with high density protective surface layer and reverse side of adhesive bonding quality conformingto IS : 2046 Type S, including cost of adhesive of approved quality.
9.127.2 1.0 mm thick</t>
  </si>
  <si>
    <t>Extra for providing vision panel not eceeding 0.1 sqm in all type of flush doors (cost of glass excluded)(overall area of door shutter to be measured): Rectangular or square</t>
  </si>
  <si>
    <t>Extra for providing lipping with 2nd class teak wood battens 25mm minimum depth on all edges of flush door shutters (over all area of door shutter to be measured).</t>
  </si>
  <si>
    <t>Extra for cutting rebate in flush door shutter (Total area of shutter to be measured)</t>
  </si>
  <si>
    <t>Providing and fixing wooden moulded beading to door and window frames with iron screws, plugs and priming coat on unexposed surface etc. complete : 2nd class teak wood: 50x12 mm</t>
  </si>
  <si>
    <t>Providing and fixing in position collapsible steel shutters with vertical channels 20x10x2 mm and braced with flat iron diagonals 20x5 mm size, with top and bottom rail of T-iron 40x40x6 mm, with 40 mm dia steel pulleys, complete with bolts, nuts, locking arrangement, stoppers, handles, including applying a priming coat of approved steel primer</t>
  </si>
  <si>
    <t>Steel Work</t>
  </si>
  <si>
    <t>Flooring Work</t>
  </si>
  <si>
    <t xml:space="preserve">                                                                  </t>
  </si>
  <si>
    <t>Providing and laying Vitrified tiles in different sizes (thickness to be specified by the manufacturer), with water absorption less than 0.08% and conforming to IS: 15622, of approved make, in all colours and shade in skirting, riser of steps, over 12 mm thick bed of cement mortar 1:3 (1 cement :3 coarse sand),including grouting the joints with white cement &amp; matching pigments etc.complete.   :
Size of Tile 600x600 mm)</t>
  </si>
  <si>
    <t>Providing and laying Ceramic glazed floor tiles of size 300x300 mm (thickness to be specified by the manufacturer) of 1st quality conforming to IS : 15622 of approved make in colours such as White, Ivory, Grey, Fume Red Brown, laid on 20 mm thick cement mortar 1:4 (1 Cement : 4 Coarse sand), including pointing the joints with white cement and matching pigment etc., complete.</t>
  </si>
  <si>
    <t xml:space="preserve">Providing and fixing 1st quality ceramic glazed wall tiles conforming to IS 15622  of approved make in all colours, shades except burgundy, bottle green, black of  as approved by Engineer-in-charge in skirting, risers of steps and dado over 12mm thick bed of cement mortar 1:3 (1 cement : 3 coarse sand) and jointed with grey cement slurry @ 3.3 Kg per sqm. including pointing in white cement mixed with pigment of matching shade complete.                                                                                                         </t>
  </si>
  <si>
    <t>Providing and fixing 18mm thick gang saw cut mirror polished premoulded and prepolished machine cut granite for kitchen platforms, vanity counters, wondow sills, fascias and similar locations of required size of approved shade, colour and texture laid over 20mm thick base cement mortar 1:4 (1 cement : 4 coarse sand) with joints treated with white cement, mixed with matching pigment, epoxy touch ups, including rubbing, curing etc. complete at all levels.:
Granite black (area of slab over 0.50 sqm)</t>
  </si>
  <si>
    <t>Extra for providing opening of required size and shape for wash basin/kitchen sink in kitchen plateform, vanity counters and similar location in granite work including necessary holes for pillar taps etc. including rubbing and polishing to cut edges etc. complete.</t>
  </si>
  <si>
    <t>Providing and laying Polished Granite stone flooring in required design and patterns, in linear as well as curvilinear portions of the building all complete as per the architectural drawings with 18 mm thick stone slab over 20 mm (average) thick base of cement mortar 1:4 (1 cement : 4 coarse sand) laid and jointed with cement slurry and pointing with white cement slurry admixed with pigment of matching shade including rubbing , curing and polishing etc. all complete as specified and as directed by the Engineer-in-Charge.:
Polished Granite stone slab jet Black, Cherry Red, Elite,Brown,Cat Eye or equivalent</t>
  </si>
  <si>
    <t>Providing and fixing machine cut, mirror/ eggshell polished , Granite stone work for wall lining (veneer work) including dado, skirting, risers of steps etc., in required design and pattern (if required with marble stone slab pieces of different shapes, sizes &amp; texture but of even thickness) on 12 mm (average) thick cement mortar 1:3 (1 cement : 3 coarse sand) laid and jointed with white cement slurry @ 3.3 kg/sqm including pointingwith white cement slurry admixed with pigment of matching shade, including rubbing, curing, polishing etc. all complete as per Architectural drawings, and as directed by the Engineer-in-Charge.</t>
  </si>
  <si>
    <t>52 mm thick cement concrete flooring with concrete hardener topping, under layer 40mm thick cement concrete 1:2:4(1cement :2 coarsesand :4 graded stone aggregate 20 mm nominal size)and top layer 12 mm thick cement hardner consisting of mix 1:2 (1 cement hardnermix:2 graded stone aggregate 6mm nominal size) by volume,hardening compound mixed @2 litre per 50 kg of cement as per manufacturers specification. This includes cost of cement slurry, but excluding the cost of nosing of steps etc. complete.</t>
  </si>
  <si>
    <t>Providing and fixing glass strips in joints of terrazo/ cement concrete floors. 40mm  wide and 4 mm thick</t>
  </si>
  <si>
    <t>Stone tile work for wall lining upto 10 m height with special adhesive over 12 mm thick bed of cement mortar 1:3 (1 cement : 3 coarse sand), including pointing in white cement with an admixture of pigment to match the stone shade. Granite stone of any colour and shade</t>
  </si>
  <si>
    <t>Kota stone slab flooring over 20 mm (average) thick base laid over and jointed with grey cement slurry mixed with pigment to match the shade of the slab, including rubbing and polishing complete with base of cement mortar 1 : 4 (1 cement : 4 coarse sand) : 25 mm thick</t>
  </si>
  <si>
    <t>Kota stone slabs 20 mm thick in risers of steps, skirting, dado and
pillars laid on 12 mm (average) thick cement mortar 1:3 (1 cement: 3 coarse sand) and jointed with grey cement slurry mixed with pigment to match the shade of the slabs, including rubbing and polishing complete.</t>
  </si>
  <si>
    <t>Chequered terrazo tiles 22 mm thick with graded marble chips of size up to 6 mm in floors, jointed with neat cement slurry mixed with pigment to match the shade of the tiles, including rubbing and polishing complete, on 20 mm thick bed of cement mortar 1:4 (1 cement :4 coarse sand) : Medium shade pigment using 50% white cement 50% ordinary cement</t>
  </si>
  <si>
    <t>Finishing Work</t>
  </si>
  <si>
    <t>12 mm cement plaster of mix : 1:6 (1 cement: 6 coarse sand)</t>
  </si>
  <si>
    <t>6 mm cement plaster on ceiling of mix : 1:3 (1 cement : 3 fine sand)</t>
  </si>
  <si>
    <t>18 mm cement plaster in two coats under layer 12 mm thick cement plaster 1:5 (1 cement: 5 coarse sand) and a top layer 6 mm thick cement plaster 1:3 (1 cement: 3 coarse sand) finished rough with sponge.</t>
  </si>
  <si>
    <t>Finishing walls with Acrylic Smooth exterior paint of required shade : New work (Two or more coat applied @ 1.67 ltr/10 sqm over and including priming coat of exterior primer applied @ 2.20 kg/10 sqm)</t>
  </si>
  <si>
    <t xml:space="preserve">Providing and applying white cement based putty of average thickness 1 mm, of approved brand and manufacturer, over the plastered wall
surface to prepare the surface even and smooth complete. </t>
  </si>
  <si>
    <t>Finishing walls with textured exterior paint of required shade : New work (Two or more coats applied @ 3.28 ltr/10 sqm) over and including priming coat of exterior primer applied
@ 2.20kg/10 sqm</t>
  </si>
  <si>
    <t>Finishing walls with 100% Premium acrylic emulsion paint having VOC less than 50 gm/litre and UV resistance as per IS 15489:2004, Alkali &amp; fungal resistance, dirt resistance exterior paint of required shade  (Company Depot Tinted) with silicon additives.: New work (Two or more coats applied @ 1.43 litre/ 10 sqm. Over and including priming coat of exterior primer applied @ 0.90 litre/10 sqm.</t>
  </si>
  <si>
    <t>Painting with synthetic enamel paint of approved brand and manufacture of required colour to give an even shade. One or more coats on old work</t>
  </si>
  <si>
    <t xml:space="preserve">UPVC </t>
  </si>
  <si>
    <t>Providing and fixing factory made uPVC white colour casement/casement cum fixed glazed windows comprising of uPVC multi-chambered frame, sash and mullion (where ever required) extruded profiles duly reinforced with 1.60 ± 0.2 mm thick galvanized mild steel section made from roll forming process of required length (shape &amp; size according to uPVC profile), uPVC extruded glazing beads of appropriate dimension, EPDM gasket, stainless steel (SS 304 grade) friction hinges, zinc alloy (white powder coated) casement handles, G.I fasteners 100 x 8 mm size for fixing frame to finished wall, plastic packers, plastic caps and necessary stainless steel screws etc. Profile of frame &amp; sash shall be mitred cut and fusion welded at all corners, mullion (if required) shall be also fusion welded including drilling of holes for fixing hardware's and drainage of water etc. After fixing frame the gap between frame and adjacent finished wall shall be filled with weather proof silicon sealant over backer rod of required size and of approved quality, all complete as per approved drawing &amp; direction of Engineer-in-Charge. (Single / double glass panes and silicon sealant shall be paid separately). Variation in profile dimension in higher side shall be accepted but no extra payment on this account shall be made.</t>
  </si>
  <si>
    <t>Note: For uPVC frame and sash extruded profiles minus 5% tolerance in dimension i.e. in depth &amp; width of profile shall be acceptable.</t>
  </si>
  <si>
    <t>Three track three panels sliding window with two glazed &amp; one wire mesh panels with aluminium channel for roller track , wool pile nylon  rollers with SS 304 body.      
Using R4 Series with  frame (115  mm &amp; above ) x(45 mm &amp; above ) &amp; both glazed and fly screen sash (44 mm &amp; above )  x 55 mm &amp; above ) with  zinc alloy (zamak ) powder coated handle on every glazed panel along with multi point locking system (height above 1.8m).</t>
  </si>
  <si>
    <t>Casement cum fixed panel window having single casement panel at both ends &amp; middle fixed panel with S.S 304 friction hinges as per size and weight of sash ,multi oint locking system, zinc  alloy (zamak) powder coated handles. Using R2 Series with  frame (39  mm &amp; above ) x(39 mm &amp; above ) &amp; sash (39 mm &amp; ab ove )  x 60 mm &amp; above ) &amp;  mullion (39 mm &amp; above ) x ( 60 mm &amp; above ) ( height upto 1.2 mtr  each openable shutter upto 0.8m width)</t>
  </si>
  <si>
    <t>Providing Stainless steel wire gauge (Grade-304) aperture 1.4mm and 0.50 mm dia wire</t>
  </si>
  <si>
    <t>Providing and fixing glazing in UPVC door, window, ventilator shutters and partitions etc. with EPDM rubber / neoprene gasket etc. complete as per the architectural drawings and the directions of Engineer-in-charge . (Cost of snap beading shall be paid in basic item):With float glass panes of 5 mm thickness weight not less then 12,50kg/sqm</t>
  </si>
  <si>
    <t>Providing and fixing double action hydraulic floor spring of approved brand and manufacture conforming to IS : 6315, having brand logo embossed on the body / plate with double spring mechanism and door weight upto 125 kg, for doors, including cost of cutting floors,  mbedding in floors as required and making good the same matching to the existing floor finishing and cover plates with brass pivot and single piece M.S. sheet outer box with slide plate etc. complete as per the direction of Engineer-in-charge.</t>
  </si>
  <si>
    <t>Providing and fixing bright finished brass door latch with necessery screaw  etc. complete: 300 x 16 x 5 mm</t>
  </si>
  <si>
    <t>Providing and fixing bright finished brass tower bolts ( berrel type ) with necessary screaw etc. complete: 250x10 mm</t>
  </si>
  <si>
    <t>Provinding and fixing bright finished brass handles with screaws etc. : 125 mm</t>
  </si>
  <si>
    <t>Providing and fixing aluminium cacement stays, ISI marked, anodised ( anodic coating not less then grade AC 10 as per  IS : 1868) Transparent or dyed to required colour and shade, with necessary screaws etc. complete.:
Twin rubber stopper</t>
  </si>
  <si>
    <t>Providing and fixing aluminium die cast body tubular type universal hydraulic door closer (having brand logo with ISI, IS : 3564, embossed on the body, door weight upto 35 kg and door width upto 700 mm), with necessary accessories and screws etc. complete</t>
  </si>
  <si>
    <t>Providing and laying integral cement based water proofing treatment including preparation of surface as required for treatment of roofs, balconies, terraces etc consisting of following operations:</t>
  </si>
  <si>
    <t>(a) Applying a slurry coat of neat cement using 2.75 kg/sqm of cement admixed with water proofing compound conforming to IS. 2645 and approved by Engineer-in-charge over the RCC slab including adjoining walls upto 300 mm height including cleaning the surface before treatment.</t>
  </si>
  <si>
    <t>(b) Laying brick bats with mortar using broken bricks/brick bats 25 mm to 115 mm size with 50% of cement mortar 1:5 (1 cement : 5 coarse sand) admixed with water proofing compound conforming to IS : 2645 and approved by Engineer-in-charge over 20 mm thick layer of cement mortar of mix 1:5 (1 cement :5 coarse sand) admixed with water proofing compound conforming to IS : 2645 and approved by Engineer-in-charge to required slope and treating similarly the adjoining walls upto 300 mm height including rounding of junctions of walls and slabs.</t>
  </si>
  <si>
    <t>(c) After two days of proper curing applying a second coat of cement slurry using 2.75 kg/ sqm of cement admixed with water proofing compound conforming to IS : 2645 and approved by Engineerin-charge</t>
  </si>
  <si>
    <t>(d) Finishing the surface with 20 mm thick jointless cement mortar of mix 1:4 (1 cement :4 coarse sand) admixed with water proofing compound conforming to IS : 2645 and approved by Engineerin-charge including laying glass fibre cloth of approved quality in top layer of plaster and finally finishing the surface with trowel with neat cement slurry and making pattern of 300x300 mm square 3 mm deep</t>
  </si>
  <si>
    <t>(e) The whole terrace so finished shall be flooded with water for a minimum period of two weeks for curing and for final test. All above operations to be done in order and as directed and specified by the Engineer-in-Charge : With average thickness of 120 mm and minimum
thickness at khurra as 65 mm.</t>
  </si>
  <si>
    <r>
      <t xml:space="preserve">Toilet/Kitchen Water proofing:  </t>
    </r>
    <r>
      <rPr>
        <sz val="11"/>
        <rFont val="Calibri"/>
        <family val="2"/>
      </rPr>
      <t/>
    </r>
  </si>
  <si>
    <t>Providing and laying water proofing treatment in sunken portion of WCs, bathroom etc., by applying cement slurry mixed with water proofing cement compound consisting of applying :</t>
  </si>
  <si>
    <t>(a) First layer of slurry of cement @ 0.488 kg/sqm mixed with water proofing cement compound @ 0.253 kg/ sqm. This layer will be allowed to air cure for 4 hours.</t>
  </si>
  <si>
    <t>(b) Second layer of slurry of cement @ 0.242 kg/sqm mixed with water proofing cement compound @ 0.126 kg/sqm. This layer will be allowed to air cure for 4 hours followed with water curing for 48 hours. The rate includes preparation of surface, treatmentand sealing of all joints, corners, junctions of pipes and masonry with polymer mixed slurry</t>
  </si>
  <si>
    <t xml:space="preserve">Providing gola 75x75 mm in cement concrete 1:2:4 (1 cement : 2 coarse sand : 4 stone aggregate 10 mm and down gauge), including finishing with cement mortar 1:3 (1 cement : 3 fine sand) as per standard design : In 75x75 mm deep chase </t>
  </si>
  <si>
    <t xml:space="preserve">Making khurras 45x45 cm with average minimum thickness of 5 cm cement concrete 1:2:4 (1 cement : 2 coarse sand : 4 graded stone aggregate of 20 mm nominal size) over P.V.C. sheet 1 m x1 m x 400 micron, finished with 12 mm cement plaster 1:3 (1 cement : 3 coarse sand) and a coat of neat cement, rounding the edges and making and finishing the outlet complete. </t>
  </si>
  <si>
    <t>Passenger lift</t>
  </si>
  <si>
    <t>NEXTRA/ 16 Passenger Lift/ 1088Kgs / 1.25 Speed / 3 Floors / 3 Stops /Stainless Steel (1.5 Mm) Car Cabin</t>
  </si>
  <si>
    <t>Glazing work</t>
  </si>
  <si>
    <t>Providing and supplying aluminium extruded tubular and other aluminium sections as per the architectural drawings and approved shop drawings , the aluminium quality as per grade 6063 T5 or T6 as per BS 1474,including super durable powder coating of 60-80 microns conforming to AAMA 2604 of required colour and shade as approved by the Engineer-in-Charge. ( The item includes cost of material such as cleats, sleeves, screws etc. necessary for fabrication of extruded aluminium frame work. Nothing extra shall be paid on this account). The weight of aluminium extruded section shall be taken for purpose of payment.</t>
  </si>
  <si>
    <t xml:space="preserve">Designing, fabricating, testing, protection, installing and fixing in position semi (grid) unitized system of structural glazing (with open joints) for linear as well as curvilinear portions of the building for all heights and all levels including: </t>
  </si>
  <si>
    <t>Structural analysis &amp; design and preparation of shop drawings for the specified design loads conforming to IS 875 part III (the system must passed the proof test at 1.5 times design wind pressure without any failure), including functional design of the aluminum sections for fixing glazing panels of various thicknesses, aluminium cleats, sleeves and splice plates etc. gaskets, screws, toggles, nuts, bolts, clamps etc., structural and weather silicone sealants, flashings, fire stop (barrier)-cum-smoke seals, microwave cured EPDM gaskets for water tightness, pressure equalisation &amp; drainage and protection against fire hazard including:</t>
  </si>
  <si>
    <t xml:space="preserve">(b) Fabricating and supplying serrated M.S. hot dip galvanised / Aluminium alloy of 6005 T5 brackets of required sizes, sections and profiles etc. to accommodate 3 Dimentional movement for achieving perfect verticality and fixing structural glazing system rigidly to the RCC/ masonry/structural steel framework of building structure using stainless steel anchor fasteners/ bolts, nylon seperator to prevent bimetallic contacts with nuts and washers etc. of stainless steel grade 316, of the required capacity and in required numbers. </t>
  </si>
  <si>
    <t>(c) Providing and filling, two part pump filled, structural silicone sealant and one part weather silicone sealant compatible with the structural silicone sealant of required bite size in a clean and controlled factory / work shop environment, including double sided spacer tape, setting blocks and backer rod, all of approved grade, brand and manufacture, as per the approved sealant design, within and all around the perimeter for holding glass.</t>
  </si>
  <si>
    <t>(d) Providing and fixing in position flashings of solid aluminium sheet 1 mm thick and of sizes, shapes and profiles, as required as per the site conditions, to seal the gap between the building structure and all its interfaces with curtain glazing to make it watertight.</t>
  </si>
  <si>
    <t>(e) Making provision for drainage of moisture/ water that enters the curtain glazing system to make it watertight, by incorporatingprinciples of pressure equalization, providing suitable gutter profiles at bottom (if required), making necessary holes of required sizes and of required numbers etc. complete. This item includes cost of all inputs of designing, labour for fabricating and installation of aluminium grid, installation of glazed units, T&amp;P, scaffolding and other incidental charges including wastages etc., enabling temporary structures and services, cranes or cradles etc. as described above and as specified. The item includes the cost of getting all the structural and functional design including shop drawings checked by a structural designer, dully approved by Engineer-in-charge. The item also includes the cost of all mock ups at site, cost of all samples of the individual components for testing in an approved laboratory, field tests on the assembled working structural glazing as specified, cleaning and protection till the handing over of the building for occupation. In the end, the Contractor shall provide a water tight structural glazing having all the performance characteristics etc. all complete as required, as per the Architectural drawings, as per item description, as specified, as per the approved shop drawings and as directed by the Engineer- in-Charge.</t>
  </si>
  <si>
    <t>Note:- 1. The cost of providing extruded aluminium frames, shadow boxes, extruded aluminium section capping for fixing in the grooves of the curtain glazing and vermin proof stainless steel wire mesh shall be paid for separately under relevant items under this subhead. However, for the purpose of payment, only the actual area of structural glazing (including width of grooves) on the external face shall be measured in sqm. up to two decimal places</t>
  </si>
  <si>
    <t>Note:-2. The following performance test are to be conducted on structural glazing system if area of structural glazing exceeds 2500 Sqm from the certified laboratories accreditated by NABL(National Accreditation Board for Testing and Calibration Laboratories), Department of Science &amp; Technologies, India. Cost of testing is payable separately.</t>
  </si>
  <si>
    <t>The NIT approving authority will decide the necessity of testing on the basis of cost of the work, cost of the test and importance of the work. Performance Testing of Structural glazing system Tests to be conducted in the NABL accredited lab or by any other accreditation body which operates in accordance with ISO / IEC 17011 and accredits labs as per ISO/ IEC 17025.</t>
  </si>
  <si>
    <t>Providing and fixing SGU  6mm Annealed glass in aluminium/uPVc windows, ventilators and partition etc. including providing EPDM gasket, perforated aluminium spacers, desiccants, sealant (Both primary and secondary sealant) etc. as per specifications, drawings and direction of Engineer-in-charge complete.The Properties of glass should be as :    Solar heat gain Cofficiant (HSGC) =0.50 and Visual Light Transmission (VLT) =50% or more and shade to be approved by EIC/Architect.</t>
  </si>
  <si>
    <t xml:space="preserve">Extra for openable side / top hung vision glass panels (IGUs) including providing and supplying at site all accessories and hardwares for the openable panels as specified and of the approved make such as heavy duty stainless steel friction hinges, min 4 -point cremone locking sets with stainless steel plates, handles, buffers etc. including necessary stainless steel screws/ fasteners, nuts, bolts, washers etc. all complete as per the Architectural drawings, as per the approved shop drawings, as specified and as directed by the Engineer- in-Charge. </t>
  </si>
  <si>
    <t>Filling the gap in between aluminium/ stone/ wood frame and adjacent RCC/Brick/ Stone/ wood/ Ceramic/ Gypsum work by providing weather/structural non sag elastomeric PU sealant over backer rod of approved quality as per architectural drawings and direction of Engineer-in-charge complete, complying to ASTM C920, DIN 18540- F &amp; ISO 11600: Upto 10 mm depth and 10 mm width</t>
  </si>
  <si>
    <r>
      <t xml:space="preserve">Providing and fixing 75 mm high, 50 mm deep and 18 mm thick stone slab table rubbed, edges rounded and polished, fixed in </t>
    </r>
    <r>
      <rPr>
        <b/>
        <sz val="16"/>
        <rFont val="Book Antiqua"/>
        <family val="1"/>
      </rPr>
      <t xml:space="preserve">urinal partitions </t>
    </r>
    <r>
      <rPr>
        <sz val="16"/>
        <rFont val="Book Antiqua"/>
        <family val="1"/>
      </rPr>
      <t>by cutting a chase of appropriate width with chase cutter and embedding the stone in the chase with epoxy grout or with cement concrete 1:2:4 (1 cement : 2 coarse sand : 4 graded stone aggregate 6 mm nominal size) as per direction of Engineer-in-charge and finished smooth.Granite Stone of approved shade</t>
    </r>
  </si>
  <si>
    <r>
      <rPr>
        <b/>
        <sz val="16"/>
        <rFont val="Book Antiqua"/>
        <family val="1"/>
      </rPr>
      <t>Roofing and Water proofing:</t>
    </r>
    <r>
      <rPr>
        <sz val="16"/>
        <rFont val="Book Antiqua"/>
        <family val="1"/>
      </rPr>
      <t xml:space="preserve">                                                                                                                                                     </t>
    </r>
  </si>
  <si>
    <t>2.6.1</t>
  </si>
  <si>
    <t>DSR 2.25A</t>
  </si>
  <si>
    <t>2.34.1</t>
  </si>
  <si>
    <t xml:space="preserve">2.35.3.1  </t>
  </si>
  <si>
    <t>4.1.8</t>
  </si>
  <si>
    <t>5.33.1.1</t>
  </si>
  <si>
    <t>5.33.2.1</t>
  </si>
  <si>
    <t>5.9.4</t>
  </si>
  <si>
    <t>5.9.14</t>
  </si>
  <si>
    <t>6.1.2 (Rate analysis)</t>
  </si>
  <si>
    <t>6.45.2</t>
  </si>
  <si>
    <t>MR</t>
  </si>
  <si>
    <t>26.89.2</t>
  </si>
  <si>
    <t>26.86.1</t>
  </si>
  <si>
    <t>9.1.1</t>
  </si>
  <si>
    <t>9.20.1</t>
  </si>
  <si>
    <t>9.24.1</t>
  </si>
  <si>
    <t>9.40.1.1</t>
  </si>
  <si>
    <t>10.14.1</t>
  </si>
  <si>
    <t>11.41A.1.1</t>
  </si>
  <si>
    <t>8.2.2.2</t>
  </si>
  <si>
    <t>8.10.2</t>
  </si>
  <si>
    <t>11.13.1</t>
  </si>
  <si>
    <t>7.38.1.1</t>
  </si>
  <si>
    <t>11.26.1</t>
  </si>
  <si>
    <t>11.19.2</t>
  </si>
  <si>
    <t>13.4.2</t>
  </si>
  <si>
    <t>13.45.1</t>
  </si>
  <si>
    <t>13.48A.1</t>
  </si>
  <si>
    <t>9.147A</t>
  </si>
  <si>
    <t>9.147.A4.3</t>
  </si>
  <si>
    <t>9.147.E5.1</t>
  </si>
  <si>
    <t>DSR 23 M8737</t>
  </si>
  <si>
    <t>21.3.2 (M)</t>
  </si>
  <si>
    <t>DSR 21.4.1</t>
  </si>
  <si>
    <t>9.75.1</t>
  </si>
  <si>
    <t>9.74.2</t>
  </si>
  <si>
    <t>9.81.1</t>
  </si>
  <si>
    <t>9.101.2</t>
  </si>
  <si>
    <t>22.7.1</t>
  </si>
  <si>
    <t>12.21.1</t>
  </si>
  <si>
    <t>DSR-25.1</t>
  </si>
  <si>
    <t>DSR- 25.2</t>
  </si>
  <si>
    <t>DSR- 25.4</t>
  </si>
  <si>
    <t>DSR 21.19.2</t>
  </si>
  <si>
    <t>3.1 (a)</t>
  </si>
  <si>
    <t>3.4 a)</t>
  </si>
  <si>
    <t>Earth Work</t>
  </si>
  <si>
    <t>litre</t>
  </si>
  <si>
    <t>kilogram</t>
  </si>
  <si>
    <t>RM</t>
  </si>
  <si>
    <t>Rm</t>
  </si>
  <si>
    <t>kg</t>
  </si>
  <si>
    <t>(1). Performance Laboratory Test for Air Leakage Test (-50pa to - 300pa) &amp; (+50pa to +300pa) as per ASTM E-283-04 testing method for a range of testing limit 1 to 200 mVhr. (2) Static Water Penetration Test. (50pa to 1500p) as per ASTME- 331-09 testing method for a range up to 2000 ml. (3) Dynamic Water Penetration (50pa to 1500pa) as per AAMA 501.01- 05 testing method for a range upto 2000 ml. (4) Structural Performance Deflection and deformation by static air pressure test (1.5 times design wind pressure without any failure) as per ASTME-330-10 testing method for a range upto 50 mm. (5) Seismic Movement Test (upto 30 mm) as per AAMA 501.4- 09 testing method for Qualitative test, Tests to be conducted on site. (6) Onsite Test for Water Leakage for a pressure range 50 kpa to 240 kpa (35psi) upto 2000 ml</t>
  </si>
  <si>
    <t>Schedule - 1B (Plumbing Works)</t>
  </si>
  <si>
    <t>DSR-2023/ NON DSR</t>
  </si>
  <si>
    <t>Providing and fixing white vitreous china pedestal type water closet (European type W.C. pan) with seat and lid, 10 litre low level white P.V.C. flushing cistern, including flush pipe, with manually controlled device (handle lever), conforming to IS : 7231, with all fittings and fixtures complete, including cutting and making good the walls and floors wherever required.</t>
  </si>
  <si>
    <t>W.C. pan with ISI marked white solid plastic seat and lid</t>
  </si>
  <si>
    <t>Providing and fixing water closet squatting pan (Indian type W.C. pan ) with 100 mm sand cast Iron P or S trap, 10 litre low level white P.V.C. flushing cistern, including flush pipe, with manually controlled device (handle lever) conforming to IS : 7231, with all fittings and fixtures complete, including cutting and making good the walls and floors wherever required:</t>
  </si>
  <si>
    <t>White Vitreous china Orissa pattern W.C. pan of size 580x440 mm with integral type foot rests</t>
  </si>
  <si>
    <t>Providing and fixing white vitreous china battery based infrared sensor operated urinal of approx. size 610 x 390 x 370 mm having pre &amp; post flushing with water (250 ml &amp; 500 ml consumption), having water inlet from back side, including fixing to wall with suitable brackets all as per manufacturers specification and direction of Engineer-in-charge.</t>
  </si>
  <si>
    <t>Providing and fixing uplasticised PVC connection pipe with brass unions : 45 cm length , 15 mm nominal bore</t>
  </si>
  <si>
    <t>Providing and fixing wash basin with C.I. brackets, 15 mm C.P. brass pillar taps, 32 mm C.P. brass waste of standard pattern, including painting of fittings and brackets, cutting and making good the walls wherever require :</t>
  </si>
  <si>
    <t>White Vitreous China Flat back wash basin size 550x400 mm with single 15 mm C.P. brass pillar tap</t>
  </si>
  <si>
    <t>Providing and fixing toilet paper holder :</t>
  </si>
  <si>
    <t>C.P. brass</t>
  </si>
  <si>
    <t xml:space="preserve">Providing and fixing PTMT liquid soap container 109 mm wide, 125 mm high and 112 mm distance from wall of standard shape with bracket of the same materials with snap fittings of approved quality and colour, weighing not less than 105 gms.
</t>
  </si>
  <si>
    <t>Providing and fixing CP Brass 32mm size bottle trap of approved quality &amp; make and as per the direction of engineer in charge.</t>
  </si>
  <si>
    <t>Providing and fixing PTMT towel ring trapezoidal shape 215 mm long, 200 mm wide with minimum distances of 37 mm from wall face with concealed fittings arrangement of approved quality and colour, weighing not less than 88 gms.</t>
  </si>
  <si>
    <t xml:space="preserve">Providing and fixing Coat Hook.
</t>
  </si>
  <si>
    <t>Providing ,Fixing of straight / offset type flexible single body push fit type WC pan connector of  with integral single mould sealing fins made of flexible EVA body to be fixed with manufacture supplied grease, including rubber bush / adaptor for use with uPVC pipe as supplied with the pan connector.</t>
  </si>
  <si>
    <t>Providing and fixing C.P. brass bib cock of approved quality conforming to IS:8931 :</t>
  </si>
  <si>
    <t>Providing and fixing 8mm dia C.P./S.S. Jet with flexible tube upto 1meter long with S.S. Triangular plate to european type W.C. Of approved quality and make as approved by engineer in charge.</t>
  </si>
  <si>
    <t xml:space="preserve">Providing and fixing C.P. brass long body bib cock of approved quality conforming to IS standards and weighing not less than 690 gms. 
</t>
  </si>
  <si>
    <t xml:space="preserve">15 mm nominal bore 
</t>
  </si>
  <si>
    <t xml:space="preserve">Providing and fixing C.P. brass angle valve for basin mixer and geyser points of approved quality conforming to IS:8931 15mm nominal bore 
</t>
  </si>
  <si>
    <t>Providing and fixing PTMT soap Dish Holder having length of 138mm, breadth 102mm, height of 75mm with concealed fitting arrangements, weighing not less than 106 gms.</t>
  </si>
  <si>
    <t>Providing and fixing PTMT towel rail complete with brackets fixed to wooden cleats with CP brass screws with concealed fittings arrangement of approved quality and colour.</t>
  </si>
  <si>
    <t>450 mm long towel rail with total length of 495 mm, 78 mm wide and effective height of 88 mm, weighing not less than 170 gms</t>
  </si>
  <si>
    <t>Providing &amp; Fixing of Grab bar  600 mm of non slipping grip as per standard specification of use in disabled toilet complete with brackets suitable for wall installation as per approved sample complete in all respect.</t>
  </si>
  <si>
    <t xml:space="preserve">Supply,Installation, testing and commissioning of  Water Heater complete with heavy gauge hot and cold water flexible pipe connections, Nano polymer coated tank, 8 bar pressure ,of approved make complete with all necessary material as directed by Engineer - in - Charge. </t>
  </si>
  <si>
    <t>SANITARY FIXTURE &amp; FITTINGS</t>
  </si>
  <si>
    <t>25-Litre Storage capacity</t>
  </si>
  <si>
    <t>Providing and fixing Chlorinated Polyvinyl Chloride (CPVC) pipes,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 in Charge.</t>
  </si>
  <si>
    <t>Concealed work, including cutting chases and making good the walls etc.</t>
  </si>
  <si>
    <t>15mm nominal bore</t>
  </si>
  <si>
    <t>20mm nominal bore</t>
  </si>
  <si>
    <t>25mm nominal bore</t>
  </si>
  <si>
    <t>32 mm nominal bore</t>
  </si>
  <si>
    <t>Providing and fixing Chlorinated Polyvinyl Chloride (CPVC) pipes, having thermal stability for hot &amp; cold water supply including all CPVC plain &amp; brass threaded fittings This includes jointing of pipes &amp; fittings with one step CPVC solvent cement, trenching, refilling &amp; testing of joints complete as per direction of Engineer in Charge.</t>
  </si>
  <si>
    <t xml:space="preserve"> External Work</t>
  </si>
  <si>
    <t>25 mm nominal dia Pipes</t>
  </si>
  <si>
    <t>50 mm nominal dia Pipes</t>
  </si>
  <si>
    <t>65 mm nominal dia Pipes</t>
  </si>
  <si>
    <t>Providing and filling sand of grading zone V or coarser grade alround the CPVC pipes in external work.</t>
  </si>
  <si>
    <t>50mm dia nominal bore</t>
  </si>
  <si>
    <t xml:space="preserve">65mm dia nominal bore </t>
  </si>
  <si>
    <t>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 Internal work - Exposed on wall &amp; terrace.</t>
  </si>
  <si>
    <t>40mm nominal bore</t>
  </si>
  <si>
    <t>50mm nominal bore</t>
  </si>
  <si>
    <t>65mm nominal bore</t>
  </si>
  <si>
    <t>80mm nominal bore</t>
  </si>
  <si>
    <t xml:space="preserve">Providing and fixing Forged Brass Ball Valve (Screwed). with setting and gland of superior quality having minimum working pressure of 16 kg/cm2. </t>
  </si>
  <si>
    <t>15 mm nominal bore</t>
  </si>
  <si>
    <t>20 mm nominal bore</t>
  </si>
  <si>
    <t>25 mm nominal bore</t>
  </si>
  <si>
    <t>40 mm nominal bore</t>
  </si>
  <si>
    <t>Supplying, fixing, testing and commissioning of butterfly valve of PN 1.6 rating with bronze/gunmetal seat duly ISI marked  complete  with  nuts,  bolts,  washers,  gaskets conforming to IS 13095 of following sizes as required :</t>
  </si>
  <si>
    <t>50mm dia.</t>
  </si>
  <si>
    <t>65mm dia.</t>
  </si>
  <si>
    <t>Providing and fixing PTMT Ball cock of approved quality, colour and make complete with Epoxy coated aluminium rod with L.P./ H.P.H.D. plastic ball.</t>
  </si>
  <si>
    <t>25 mm nominal bore, 152mm long, weighing not less
than 440 gms</t>
  </si>
  <si>
    <t xml:space="preserve">Providing and placing on terrace (at all floor levels) polyethylene water storage tank, ISI : 12701 marked, with cover and suitable locking arrangement and making necessary holes for inlet, outlet and overflow pipes but without fittings and the base support for tank. </t>
  </si>
  <si>
    <t>Providing &amp; fixing Auto Air vent for cold water supply risers, suitable for pressure not less than 15 Kg/Sq.cm.</t>
  </si>
  <si>
    <t xml:space="preserve">15mm </t>
  </si>
  <si>
    <t>Constructing masonry Chamber 30x30x50 cm inside, in brick work in cement mortar 1:4 (1 cement :4 coarse sand) for stop cock, with C. I. surface box 100x100 x75 mm (inside) with hinged cover fixed in cement concrete slab 1:2:4 mix (1 cement : 2 coarse sand : 4 graded stone aggregate 20 mm nominal size), i/c necessary excavation, foundation concrete 1:5:10 ( 1 cement : 5 fine sand : 10 graded stone aggregate 40mm nominal size ) and inside plastering with cement mortar 1:3 (1 cement : 3 coarse sand) 12mm thick, finished with a floating coat of neat cement complete as per standard design :</t>
  </si>
  <si>
    <t>with common burnt clay F.P.S.(non module)/Fly Ash brick of class designation 7.5</t>
  </si>
  <si>
    <t>Providing and fixing enclosed type water meter (bulk type) conforming to IS : 2373 and tested by Municipal Board complete with bolts,nuts, rubber insertions etc. (The tail pieces if required will be paid separately) :</t>
  </si>
  <si>
    <t>Providing and fixing C.I. double acting air valve of approved quality with bolts, nuts, rubber insertions etc. complete (The tail pieces,tapers etc if required will be paid separately) :</t>
  </si>
  <si>
    <t>80  mm dia</t>
  </si>
  <si>
    <t>Supplying  and  fixing  of  Tank inlet  connection  of cast iron body with gun metal male instantaneous inlet couplings  complete  with  cap  and  chain  as  reqd.  for suitable  dia MS pipe connection  conforming to IS 904 as required :</t>
  </si>
  <si>
    <t>2 way - 100 mm dia M.S. Pipe</t>
  </si>
  <si>
    <t>Providing, installation, testing and commissioning of non-return valve of following sizes confirming to IS: 5312 complete with rubber gasket, GI bolts, nuts, washers etc.as required</t>
  </si>
  <si>
    <t>80mm dia</t>
  </si>
  <si>
    <t>DRAINAGE</t>
  </si>
  <si>
    <t>Providing and fixing soil, waste and vent pipes, Cast Iron (Hubless) IS 3989</t>
  </si>
  <si>
    <t xml:space="preserve">100 mm dia Pipes </t>
  </si>
  <si>
    <t>Providing, fixing, jointing and testing in position the following uPVC pipes conforming to IS 4985 of 6 kg/sqcm pressure rating including all fittings, solvent weld joints, testing complete for drainage system cut to required length to be laid under floor including covering all around with cement concrete and  making good the same complete as required.</t>
  </si>
  <si>
    <t>For waste pipes</t>
  </si>
  <si>
    <t xml:space="preserve"> 40mm OD (6 kg pressure)</t>
  </si>
  <si>
    <t xml:space="preserve"> 50mm OD (6 kg pressure)</t>
  </si>
  <si>
    <t xml:space="preserve"> 63mm OD (6 kg pressure)</t>
  </si>
  <si>
    <t>Providing and Fixing 110x110 mm   I 'P' trap with Height riser/Saddle as required size ftting  with seal 50 mm of self cleansing design floor/urinal trap without vent suspended with supporting clamp or in sunken portion including cutting and making good the walls and floors  wherever required complete in all respects.</t>
  </si>
  <si>
    <t>100 mm inlet &amp; 100 mm outlet</t>
  </si>
  <si>
    <t>Providing and Fixing  uPVC  floor  drain of following size inlet and outlet including cutting and making good the walls and floors  wherever required complete in all respects.</t>
  </si>
  <si>
    <t>110 x63mm outlet</t>
  </si>
  <si>
    <t>Providing and  fixing 125 mm dia,  3 mm thick Stainless steel grating with frame  for floor traps or drains of required pattern including cutting and making good the floors complete.</t>
  </si>
  <si>
    <t>125mm dia.</t>
  </si>
  <si>
    <t>Providing &amp; fixing PVC clean out plug with suitable insert keys for opening in: brass cap, male threaded joint with threaded uPVC socket fixed to uPVC pipe joints as required complete in all respects.</t>
  </si>
  <si>
    <t>110mm dia.</t>
  </si>
  <si>
    <t xml:space="preserve">Excavating trenches of required width for  pipes, cables  etc.  Including excavation for sockets, and dressing of sides, ramming  of bottoms, depth upto  1.5M including   getting  out   the excavated soil,  and then returning  the  soil    as required, in   layers   not exceeding  20   cms in   depth including  consolidating  each deposited  layer  by  ramming, watering,  etc.  And disposing of surplus excavated soil   as directed within a lead of 50 m Hard/dense soil.            </t>
  </si>
  <si>
    <t>All kind of soil</t>
  </si>
  <si>
    <t>Pipes, cables etc, exceeding 80mm dia but not exeeding 300 mm dia</t>
  </si>
  <si>
    <t>Earthwork in excavation by mechanical means ( Hydraulic excavator) / manual means in foundation trenches or drains (not exceeding 1.5m in width or 10 sqm on plan) including dressing of sides and ramming of bottoms, lift up to 1.5m, including getting out the excavated soil and disposal of surplus excavated soil as directed, with in a lead of 50m.</t>
  </si>
  <si>
    <t xml:space="preserve">250 mm dia </t>
  </si>
  <si>
    <t>Constructing Brick Masonry circular type manhole 0.91 m internal dia at bottom and 0.56m dia at top with FPS bricks  class designation 75  in cement mortar 1:4 (1 cement : 4 Coarse sand), inside cement plaster 12mm thick with cement mortar 1:3 ( 1 cement : 3 coarse sand) finished with a floating coat of of neat cement, foundation concrete 1:3:6 mix ( 1 cement : 3 coarse sand :  6 graded stone aggregate 40mm nominal size) and making necessary channel in Cement Concrete 1:2:4 ( 1 Cement : 2 Coarse Sand : 4 Graded Stone Aggregate 20mm nominal size) finished with a floating coat of neat cement complete as per standard design.</t>
  </si>
  <si>
    <t>0.91m deep with SFRC cover and frame (heavy duty HD-20 grade designation) 560mm internal diameter conforming to I.S:12592, total weight of cover and frame to be not less than 182Kg. fixed in cement concrete 1:2:4 mix (1cement: 2 coarse sand: 4 graded stone aggregate 20mm nominal size) including centering, shuttering all complete.(Excavation foot rests and 12mm thick cement plaster at the external surface shall be paid for separately)</t>
  </si>
  <si>
    <t>with common burnt clay F.P.S(non module)/ Fly Ash brick of class designation 7.5</t>
  </si>
  <si>
    <t xml:space="preserve">Extra depth for circuler type manholes 0.91 m internal dia ( at bottom ) beyond 0.91m to 1.67 m . </t>
  </si>
  <si>
    <t>with common burnt clay F.P.S.(non module) brick of class designation 7.5</t>
  </si>
  <si>
    <t>Constructing Brick Masonry circular type manhole 1.22 m internal dia at bottom and 0.56m dia at top with FPS bricks  class designation 75  in cement mortar 1:4 (1 cement : 4 Coarse sand), inside cement plaster 12mm thick with cement mortar 1:3 ( 1 cement : 3 coarse sand) finished with a floating coat of of neat cement, foundation concrete 1:3:6 mix ( 1 cement : 3 coarse sand :  6 graded stone aggregate 40mm nominal size) and making necessary channel in Cement Concrete 1:2:4 ( 1 Cement : 2 Coarse Sand : 4 Graded Stone Aggregate 20mm nominal size) finished with a floating coat of neat cement complete as per standard design.</t>
  </si>
  <si>
    <t>1.68m deep with SFRC cover and frame (heavy duty HD-20 grade designation) 560mm internal diameter conforming to I.S:12592, total weight of cover and frame to be not less than 182Kg. fixed in cement concrete 1:2:4 mix (1cement: 2 coarse sand: 4 graded stone aggregate 20mm nominal size) including centering, shuttering all complete.(Excavation foot rests and 12mm thick cement plaster at the external surface shall be paid for separately)</t>
  </si>
  <si>
    <t>with common burnt clay F.P.S.(non module)/ Fly Ash brick of class designation 7.5</t>
  </si>
  <si>
    <t>Constructing brick masonry road gully chamber 45x45x77.5 cm with bricks in cement mortar 1:4 (1 cement : 4 coarse sand ) with precast R.C.C. vertical grating complete as per standard design :</t>
  </si>
  <si>
    <t>Making connection of drain or sewer line with existing manhole including breaking into and making good the walls, floors with cement concrete 1:2:4 mix (1 cement : 2 coarse sand : 4 graded stone aggregate 20 mm nominal size) cement plastered on both sides with cement mortar 1:3 (1 cement : 3 coarse sand), finished with a floating coat of neat cement and making necessary channels for the drain etc. complete :</t>
  </si>
  <si>
    <t>For pipes 350 to 450 mm diameter</t>
  </si>
  <si>
    <t>RAIN WATER WORK</t>
  </si>
  <si>
    <t>Providing and fixing unplasticised PVC Rain water pipe conforming to IS 13592 Type A.</t>
  </si>
  <si>
    <t>160 mm diameter</t>
  </si>
  <si>
    <t>Providing and fixing to the inlet mouth of rain water pipe cast iron grating 15 cm diameter and weighing not less than 440 grams.</t>
  </si>
  <si>
    <t xml:space="preserve">Providing and fixing unplasticised -PVC pipe clips of approved design to unplasticised - PVC rain water pipes by means of 50x50x50 mm hard wood plugs, screwed with M.S. screws of required length, including cutting brick work and fixing in cement mortar 1:4 (1 cement : 4 coarse sand) and making good the wall etc. complete.
</t>
  </si>
  <si>
    <t>Making khurras 45x45 cm with average minimum thickness of 5 cm cement concrete 1:2:4 (1 cement : 2 coarse sand : 4 graded stone aggregate of 20 mm nominal size) over P.V.C. sheet 1 m x1 m x 400 micron, finished with 12 mm cement plaster 1:3 (1 cement : 3 coarse sand) and a coat of neat cement, rounding the edges and making and finishing the outlet complete.</t>
  </si>
  <si>
    <t>Providing and fixing G.I. pipes complete with G.I. fittings including trenching and refilling etc.</t>
  </si>
  <si>
    <t>40 mm nominal dia Pipes</t>
  </si>
  <si>
    <t>Painting G.I. pipes and fittings with two coats of anti-corrosive bitumastic paint of approved quality :</t>
  </si>
  <si>
    <t>40 mm dia nominal bore</t>
  </si>
  <si>
    <t>50 mm dia nominal bore</t>
  </si>
  <si>
    <t>Providing and filling sand of grading zone V or coarser grade alround the GI pipes in external work.</t>
  </si>
  <si>
    <t>40mm dia nominal bore</t>
  </si>
  <si>
    <t>Making connection of G.I. distribution branch with G.I. main of following sizes by providing and fixing tee, including cutting and threading the pipe etc. complete :</t>
  </si>
  <si>
    <t>25 to 40 mm nominal bore</t>
  </si>
  <si>
    <t>Supplying and laying of following size DWC SN8 pipe ISI marked along with all accessories like socket, bend, couplers etc. conforming to IS 16098, Part II complete with fitting and cutting,jointing etc.direct in ground (75 cm below ground level) including excavation and refilling the trench but excluding sand cushioning and protective covering etc., complete as required.</t>
  </si>
  <si>
    <t xml:space="preserve">200 mm dia </t>
  </si>
  <si>
    <t>200 mm diameter UPVC pipe</t>
  </si>
  <si>
    <t xml:space="preserve">Providing and fixing square-mouth S.W.  gully trap  class SP-1 complete with C.I. grating brick masonry chamber with water tight C.I. cover with frame of 300x300 mm size (inside) the weight of cover to be not less than 4.50 kg and frame to be not less than 2.70 kg as per standard design: 100x100 mm size P type. With common burnt clay F.P.S. (non modular) / Fly Ash bricks of class designation 7.5
</t>
  </si>
  <si>
    <t>Constructing brick masonry manhole in cement mortar 1:4 ( 1 cement : 4 coarse sand ) with R.C.C. top slab with 1:2:4 mix (1 cement : 2 coarse sand : 4 graded stone aggregate 20 mm nominal  size), foundation concrete 1:4:8 mix (1 cement : 4 coarse sand : 8 graded stone aggregate 40 mm nominal size), inside plastering 12 mm thick with cement mortar 1:3 (1 cement : 3 coarse sand) finished with floating coat of neat cement and making channels in cement concrete 1:2:4 (1 cement : 2 coarse sand : 4 graded stone aggregate 20 mm nominal size) finished with a floating coat of neat cement complete as per standard design :</t>
  </si>
  <si>
    <t xml:space="preserve">Inside size 90x80 cm and 45 cm deep including C.I. cover with frame (light duty) 455x610 mm internal dimensions,total weight of cover and frame to be not less than 38 kg (weight of cover 23 kg and weight of frame 15 kg) :
</t>
  </si>
  <si>
    <t xml:space="preserve">With common burnt clay F.P.S.(non modular) / Fly Ash bricks of class designation 7.5 
</t>
  </si>
  <si>
    <t xml:space="preserve">Extra for depth for manholes:
</t>
  </si>
  <si>
    <t xml:space="preserve">Size 90x80x90 cm
</t>
  </si>
  <si>
    <t>EXTERNAL PLUMBING WORK</t>
  </si>
  <si>
    <t>17.1.1</t>
  </si>
  <si>
    <t>18.21.2.1</t>
  </si>
  <si>
    <t>17.7.4</t>
  </si>
  <si>
    <t>17.34.1</t>
  </si>
  <si>
    <t>17.22A</t>
  </si>
  <si>
    <t>NON DSR</t>
  </si>
  <si>
    <t>17.16a</t>
  </si>
  <si>
    <t>18.51.1</t>
  </si>
  <si>
    <t>18.53.1</t>
  </si>
  <si>
    <t>17.73.1</t>
  </si>
  <si>
    <t xml:space="preserve">18.8.1 </t>
  </si>
  <si>
    <t>18.8.4</t>
  </si>
  <si>
    <t>18.9.6</t>
  </si>
  <si>
    <t>18.9.7</t>
  </si>
  <si>
    <t>18.41.3</t>
  </si>
  <si>
    <t>18.41.6</t>
  </si>
  <si>
    <t>18.41.7</t>
  </si>
  <si>
    <t>18.62.3</t>
  </si>
  <si>
    <t>18.32.1 (M)</t>
  </si>
  <si>
    <t>18.59.2</t>
  </si>
  <si>
    <t>DSR-2022 ITEM NO-19</t>
  </si>
  <si>
    <t>DSR-2022 ITEM NO-14</t>
  </si>
  <si>
    <t>2.10.1.2</t>
  </si>
  <si>
    <t>19.9.1</t>
  </si>
  <si>
    <t>19.9.1.1</t>
  </si>
  <si>
    <t>19.10.1</t>
  </si>
  <si>
    <t>19.28.1</t>
  </si>
  <si>
    <t>19.21.3</t>
  </si>
  <si>
    <t>12.38.2</t>
  </si>
  <si>
    <t>12.43.2</t>
  </si>
  <si>
    <t>18.12.3</t>
  </si>
  <si>
    <t>18.12.5</t>
  </si>
  <si>
    <t>18.12.6</t>
  </si>
  <si>
    <t>18.40.3</t>
  </si>
  <si>
    <t>18.40.5</t>
  </si>
  <si>
    <t>18.40.6</t>
  </si>
  <si>
    <t>18.41.5</t>
  </si>
  <si>
    <t>18.13.1</t>
  </si>
  <si>
    <t xml:space="preserve">19.4.1.1 </t>
  </si>
  <si>
    <t>19.7.1.1</t>
  </si>
  <si>
    <t>19.8.1.1</t>
  </si>
  <si>
    <t xml:space="preserve">Providing and fixing soil, waste and vent pipes
</t>
  </si>
  <si>
    <t>B)</t>
  </si>
  <si>
    <t>C)</t>
  </si>
  <si>
    <t>D)</t>
  </si>
  <si>
    <t>E)</t>
  </si>
  <si>
    <t>A)</t>
  </si>
  <si>
    <t>Mtr.</t>
  </si>
  <si>
    <t>per litre</t>
  </si>
  <si>
    <t xml:space="preserve">Meter </t>
  </si>
  <si>
    <t xml:space="preserve">Providing and fixing factory made single extruded WPC (Wood Polymer Composite) solid board one side white color and other side of board laminted with PVC  foil of minimum 14 micron thickness of approved design pasted with hot melt adhesive for cup boards, work stations and bathroom/kitchen cabinet etc. of required sizes comprising  of virgin polymer of K value 58-60 (Suspension Grade), calcium carbonate and  natural fibers (wood powder/ rice husk/wheat husk) and non toxic additives (maximum toxicity index of 12 for 100 gms) having minimum density of 650 kg/cum and screw withdrawal strength of 1800 N (Face) &amp; 900 N (Edge), minimum  compressive strength  50 N/mm2, modulus of elasticity 850 N/mm2 and resistance to spread of  flame of Class A  category with property of being termite/ borer proof, water/moisture proof and fire retardant and fixing with stainless steel piano hinges/soft close clip on concealed hinges of required size with necessary full body threaded star headed counter sunk S.S screws, all as per direction of Engineer-In- Charge. (Note: stainless steel piano hinges/soft close clip on concealed hinges and necessary S.S screws shall be paid separately): 25 mm thick </t>
  </si>
  <si>
    <t>Providing and fixing stainless steel ( Grade 304) railing made of Hollow tubes, channels, plates etc., including welding, grinding, buffing, polishing and making curvature (wherever required) and fitting the same with necessary stainless steel nuts and bolts complete, i/c fixing the railing with necessary accessories &amp; stainless steel dash fasteners , stainless steel bolts etc., of required size, on the top of the floor or the side of waist slab with suitable arrangement as per approval of Engineer-incharge, (for payment purpose only weight of stainless steel members shall be considered excluding fixing accessories such as nuts, bolts, fasteners etc.).: Railing work</t>
  </si>
  <si>
    <t>Providing and fixing pressed steel door frames conforming to IS: 4351,manufactured from commercial mild steel sheet of 1.60 mm thickness, including hinges, jamb, lock jamb, bead and if required angle threshold of mild steel angle of section 50x25 mm, or base ties of 1.60 mm, pressed mild steel welded or rigidly fixed together by mechanical means, including M.S. pressed butt hinges 2.5 mm thick with mortar guards, lock strike-plate and shock absorbers as specified and applying a coat of approved steel primer after pre-treatment of the surface as directed by Engineer-in-charge: Profile B: Fixing with adjustable lugs with split end tail to each jamb</t>
  </si>
  <si>
    <t xml:space="preserve">Providing and laying Vitrified tiles in floor in different sizes (thickness to be specified by the manufacturer)  with water absorption less than 0.08% and conforming to IS:15622, of approved brand &amp; manufacturer, in all colours and shade, laid on 20 mm thick cement mortar 1:4 (1 cement: 4 coarse sand) jointing with grey cement slurry @3.3 kg/sqm including grouting the  joints with white cement and matching pigments etc. The tiles must be cut with the zero chipping diamond cutter only. Laying of tiles will be done with the notch trowel, plier, wedge, clips of required thickness, leveling system and rubber mallet for placing the tiles gently and easily.:
Size of Tile 600x600 mm Double charge vitrified tile polished finish of size
</t>
  </si>
  <si>
    <t>Extra for providing edge moulding to 18mm thick marble stone counters, Vanities etc. including machine polishing to edge to give high gloss finish etc. complete as per design approved by Engineer-in-charge.: Granite work</t>
  </si>
  <si>
    <t>Providing and laying cement concrete 1:5:10 (1 cement : 5 coarse sand : 10 graded stone aggregate 40 mm nominal size) all-round UPVC pipes including bed concrete as per standard design :</t>
  </si>
  <si>
    <t>INTERNAL ELECTRICAL WORK</t>
  </si>
  <si>
    <t>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t>
  </si>
  <si>
    <t>Group A</t>
  </si>
  <si>
    <t>Wiring for group controlled (looped) light point/fan point/exhaust fan point/ call bell point (without independent switch etc.) with 1.5 sq. mm FRLS PVC insulated copper conductor single core cable in surface/ recessed PVC conduit, and earthing the point with 1.5 sq. mm FRLS PVC insulated copper conductor single core cable etc. as required.</t>
  </si>
  <si>
    <t>Wiring for twin control light point with 1.5 sq.mm FRLS PVC insulated copper conductor single core cable in surface / recessed medium class PVC conduit, 2 way modular switch, modular plate, suitable GI box and earthing the point with 1.5 sq.mm FRLS PVC insulated copper conductor single core cable etc. as required.</t>
  </si>
  <si>
    <t>Wiring for light/ power plug with 2X4 sq. mm FRLS PVC insulated copper conductor single core cable in surface/ recessed medium class PVC conduit alongwith 1 No. 4 sq. mm FRLS PVC insulated copper conductor single core cable for loop earthing as required.</t>
  </si>
  <si>
    <t>Wiring for light/ power plug with 4X4 sq. mm FRLS PVC insulated copper conductor single core cable in surface/ recessed medium class PVC conduit alongwith 2 Nos. 4 sq. mm FRLS PVC insulated copper conductor single core cable for loop earthing as required.</t>
  </si>
  <si>
    <t>Wiring for circuit/ submain wiring alongwith earth wire with the following sizes of FRLS PVC insulated copper conductor, single core cable in surface/ recessed medium class PVC conduit as required.</t>
  </si>
  <si>
    <t>CIRCUIT / SUBMAIN WIRING</t>
  </si>
  <si>
    <t xml:space="preserve">2x1.5  sq mm + 1x1.5 sq mm earth wire </t>
  </si>
  <si>
    <t xml:space="preserve">2x2.5  sq mm + 1x2.5 sq mm earth wire </t>
  </si>
  <si>
    <t xml:space="preserve">4x2.5  sq mm + 2x2.5 sq mm earth wire </t>
  </si>
  <si>
    <t xml:space="preserve">2x6  sq mm + 1x6 sq mm earth wire. </t>
  </si>
  <si>
    <t>2x10 sq. mm + 1x6 sq. mm earth wire</t>
  </si>
  <si>
    <t>2x16 sq. mm + 1x6 sq. mm earth wire</t>
  </si>
  <si>
    <t xml:space="preserve">4x6  sq mm + 2x6 sq mm earth wire </t>
  </si>
  <si>
    <t xml:space="preserve">4x10  sq mm + 2x6 sq mm earth wire </t>
  </si>
  <si>
    <t xml:space="preserve">4x16  sq mm + 2x6 sq mm earth wire </t>
  </si>
  <si>
    <t>Supplying and fixing suitable size GI box with modular plate and cover in front on surface or in recess, including providing and fixing 3 pin 5/6 amps modular socket outlet and 5/6 amps modular switch, connection etc. as required.</t>
  </si>
  <si>
    <t xml:space="preserve">Supplying and fixing suitable size GI box with modular plate and cover in front on surface or in recess, including providing and fixing 6 pin 5/6 &amp; 15/16 amps modular socket outlet and 15/16 amps modular switch, connection etc. as required. </t>
  </si>
  <si>
    <t>Supplying and fixing suitable size GI box with modular plate and cover in front on surface or in recess, including providng and fixing 2 nos. 3 pin 5/6 A modular socket outlet and 2 nos. 5/6 A modular switch, connections etc. as required. (For light plugs to be used in non residential buildings). (For UPS Supply)</t>
  </si>
  <si>
    <t>Supplying &amp; fixing suitable size GI box wih modular plate and cover in front on surface or in recess including providing and fixing 25 A modular socket outlet (near equipment point) and 25 A modular SP MCB, “C” curve (at accessible point) including connections, painting etc. as required.</t>
  </si>
  <si>
    <t>Supplying and fixing following modular switch/ socket on the existing modular plate &amp; switch box including connections but excluding modular plate etc. as required.</t>
  </si>
  <si>
    <t>TV anteena Socket Outlet</t>
  </si>
  <si>
    <t>Supplying and fixing following size/ modules, GI box alongwith modular base &amp; cover plate for modular switches in recess etc as required.</t>
  </si>
  <si>
    <t xml:space="preserve">1 or 2 Module (75mmX75mm) - For Telephone,TV outlet &amp; Data </t>
  </si>
  <si>
    <t>3 Module (100mmX75mm) - For Socket outlet.</t>
  </si>
  <si>
    <t>6 Module (200mmX75mm) - For Socket outlet.</t>
  </si>
  <si>
    <t xml:space="preserve">8 Module (125 mmX125 mm) </t>
  </si>
  <si>
    <t xml:space="preserve">12 Module (200 mmX150 mm) </t>
  </si>
  <si>
    <t>Supplying and fixing following way, single pole and neutral, sheet steel, MCB distribution board, 240 V, on surface/ recess, complete with tinned copper bus bar, neutral bus bar, earth
bar, din bar, interconnections, powder painted including earthing etc. as required. (But without MCB/RCCB/Isolator)</t>
  </si>
  <si>
    <t>12 Way, Double Door</t>
  </si>
  <si>
    <t>Supplying and fixing following way, horizontal type three pole and neutral, sheet steel, MCB distribution board, 415 volts, on surface/recess, complete with tinned copper bus bar, neutral bus bar, earth bar, din bar, interconnections, powder painted including earthing etc. as required. (But without MCB/RCCB/Isolator).</t>
  </si>
  <si>
    <t>6 Way (4+18), Double Door</t>
  </si>
  <si>
    <t>8 Way (4+24), Double Door</t>
  </si>
  <si>
    <t>Supplying  and  fixing  of  following  ways  surface/  recess mounting, vertical type, 415 volts, TPN MCB distribution board of sheet steel, dust protected, duly powder painted, inclusive of 200 amps tinned copper bus bar, common neutral link, earth bar, din bar for mounting MCB's (but without MCB's and incomer ) as required.</t>
  </si>
  <si>
    <t>12 way (4 + 36), Double door</t>
  </si>
  <si>
    <t xml:space="preserve">Supplying and fixing 5 amps to 32 amps rating, 240/415 volts, C series Miniature Circuit Breaker suitable for inductive loads of following poles in the existing MCB DB complete with connections, testing and commissioning etc,as required. </t>
  </si>
  <si>
    <t>Supplying and fixing following rating, double pole, 240 volts, MCB complete with connections, testing and commissioning etc. as required.</t>
  </si>
  <si>
    <t>40 Amp</t>
  </si>
  <si>
    <t>63 Amp</t>
  </si>
  <si>
    <t>Supplying and fixing following rating, four pole, 415 volts, MCB complete with connections, testing and commissioning etc. as required.</t>
  </si>
  <si>
    <t>Supplying and fixing of following rating double pole (Single phase and neutral) 240 volts, residual current circuit breaker (RCCB), having a current sensivity current 30 miliampere in the existing MCB DB complete with connections, testing &amp; commissioning etc. as required.</t>
  </si>
  <si>
    <t>25 Amps</t>
  </si>
  <si>
    <t>Supplying and drawing co-axial TV cable RG-6 grade, 0.7 mm solid copper conductor PE insulated, shielded with fine tinned copper braid and protected with PVC sheath in the existing surface/ recessed steel/ PVC conduit as required.</t>
  </si>
  <si>
    <t>Supplying and fixing of following sizes of medium class PVC conduit along with accessories in surface/recess including cutting the wall and making good the same in case of recessed conduit as required.</t>
  </si>
  <si>
    <t>Supplying and fixing modular blanking plate on the existing modular plate &amp; switch box excluding modular plate as required.</t>
  </si>
  <si>
    <t>Supplying and fixing Cable End Box (Loose wire box) (IP 43) suitable for following single pole and neutral, sheet steel, MCB distribution board, 240 V, on surface/ recess, complete with testing and commissioning etc. as required.</t>
  </si>
  <si>
    <t>Supplying and fixing Cable End Box (Loose wire box) (IP 43) suitable for following triple pole and neutral, sheet steel, MCB distribution board, 415V, on surface/ recess, complete with testing and commissioning etc. as required.</t>
  </si>
  <si>
    <t>For 8way, Double door TPN MCBDB</t>
  </si>
  <si>
    <t>Supply, erection, testing and commissioning of following sizes of splitter of aluminium die cast body in suitable size of G.I. Box.</t>
  </si>
  <si>
    <t>8 way</t>
  </si>
  <si>
    <t>Installation, testing and commissioning of ceiling fan, including wiring the down rods of standard length (upto 30 cm) with 1.5sq. mm FRLS PVC insulated, copper conductor, single corecable etc. as required.</t>
  </si>
  <si>
    <t>Supplying and fixing two module stepped type electronic fan regulator on the existing modular plate switch box including connections but excluding modular plate etc. as required.</t>
  </si>
  <si>
    <t>Installation, testing and commissioning of pre-wired, fluorescent fitting / compact fluorescent fitting/ LED fittings of all types, complete with all accessories and tube/lamp/ LED etc. directly on ceiling/ wall/ false ceiling with GI Chain included for fixing wherever required, including connections with 1.5 sq. mm FRLS PVC insulated, copper conductor, single core cable and earthing etc. as required.</t>
  </si>
  <si>
    <t>Supplying and drawing following sizes of FRLS PVC insulated copper conductor, single core cable in the existing surface/recessed steel/ PVC conduit as required.</t>
  </si>
  <si>
    <t xml:space="preserve">2x1.5 sq mm </t>
  </si>
  <si>
    <t>Supply of following sizes of  ISI marked aluminium / copper conductor  XLPE insulated cable as per IS 7098, armoured, served, sheathed  1100 volts grade. (Cable shall be purchased only after approval of cable schedule by architect / consultant).</t>
  </si>
  <si>
    <t>4 core,  16 sq.mm copper cable</t>
  </si>
  <si>
    <t>Laying and fixing of one number PVC insulated and PVC sheathed / XLPE power cable of 1.1 KV grade of following size on cable tray as required.</t>
  </si>
  <si>
    <t>Upto 35 sq. mm (clamped with cable tie)</t>
  </si>
  <si>
    <t>Supplying and making end termination with brass compression gland and aluminium lugs for following size of PVC insulated and PVC sheathed / XLPE aluminium conductor cable of 1.1 KV grade as required.</t>
  </si>
  <si>
    <t>Supply &amp; Laying of following sizes of 1.1KV grade multistranded copper conductor FRLS insulated wire including termination complete as required in existing cable tray.</t>
  </si>
  <si>
    <t>1C x 16 sq.mm PVC Insulated cu wire including end termination.</t>
  </si>
  <si>
    <t>Supply, Installation, Testing &amp; Commissioning of Earthing Junction Box size - 400mm x 300mm x 80mm made out of 16 SWG CRCA sheet with seven tank process &amp; powder coating, earthing link (32mmx6mm copper strip), front door with glass as complete as required.</t>
  </si>
  <si>
    <t>Supplying and installing following size of perforated Hot Dipped Galvanised Iron cable tray (Galvanisation thickness not less than 50 microns) with perforation not more than 17.5%, in convenient sections, joined with connectors, suspended from the ceiling with G.I. suspenders including G.I. bolts &amp; nuts, etc. as required.</t>
  </si>
  <si>
    <t>100 mm wide x 50 mm depth x 1.6 mm thickness.</t>
  </si>
  <si>
    <t>150 mm wide x 50 mm depth x 1.6 mm thickness.</t>
  </si>
  <si>
    <t>300 mm wide x 50 mm depth x 1.6 mm thickness.</t>
  </si>
  <si>
    <t>450 mm wide x 50 mm depth x 2.0 mm thickness.</t>
  </si>
  <si>
    <t>Supplying and installing following size of perforated Hot Dipped Galvanised Iron cable tray "bends" (galvanisation not less than 50 microns) with perforation not more than 17.5%, in convenient sections, joined with connectors, suspended from the ceiling with G.I. suspenders including G.I. bolts &amp; nuts, etc. as required.</t>
  </si>
  <si>
    <t>Supplying and installing following size of perforated Hot Dipped Galvanised Iron cable tray "Tee" (galvanisation not less than 50 microns) with perforation not more than 17.5%, in convenient sections, joined with connectors, suspended from the ceiling with G.I. suspenders including G.I. bolts &amp; nuts, etc. as required.</t>
  </si>
  <si>
    <t>Supplying and installing following size of perforated Hot Dipped Galvanised Iron cable tray "Cross member"(galvanisation not less than 50 microns) with perforation not more than 17.5%, in convenient sections, joined with connectors, suspended from the ceiling with G.I. suspenders including G.I. bolts &amp; nuts, etc as required.</t>
  </si>
  <si>
    <t>Supplying and installing following size of perforated Hot Dipped Galvanised Iron cable tray “Reducer” (galvanisation not less than 50 microns) with perforation not more than 17.5%, in convenient sections, joined with connectors, suspended from the ceiling with G.I. suspenders including G.I. bolts &amp; nuts, etc. as required.</t>
  </si>
  <si>
    <t>Supplying and laying of following size DWC HDPE pipe ISI marked along with all accessories like socket, bend, couplers etc. conforming to IS 14930, Part II complete with fitting and cutting, jointing etc..direct in ground (75 cm below ground level) including excavation and refilling the trench but excluding sand cushioning and protective covering etc., complete as required.</t>
  </si>
  <si>
    <t>120 mm dia (OD-120 mm &amp; ID-103 mm nominal)</t>
  </si>
  <si>
    <t>200 mm dia (OD-200 mm &amp; ID-175 mm nominal)</t>
  </si>
  <si>
    <t>Supplying,installation,testing and commissioning of Microwave technology based occupancy sensor having high preformance, non regulating programmable type, suitable for connected load upto 10Amp , for mounting height up to 2.6 mtr and for 5m X 20m coverage area along with necessary fixing arrangements i/c programming at site etc. complete as required.</t>
  </si>
  <si>
    <t>Earthing with G.I. earth plate 600 mm X 600 mm X 6 mm thick including accessories, and providing masonry enclosure with cover plate having locking arrangement and watering pipe of 2.7 metre long etc. with charcoal/ coke and salt as required.</t>
  </si>
  <si>
    <t>Earthing with copper earth plate 600 mm X 600 mm X 3 mm thick including accessories, and providing masonry enclosure with cover plate having locking arrangement and watering pipe of 2.7 metre long etc. with charcoal/ coke and salt as required.</t>
  </si>
  <si>
    <t>Supplying and laying 6 SWG G.I. wire at 0.50 metre below ground level for conductor earth electrode, including connection/ termination with GI thimble etc. as required.</t>
  </si>
  <si>
    <t>Providing and fixing 25 mm X 5 mm copper strip on surface or in recess for connections etc. as required.</t>
  </si>
  <si>
    <t>Providing and fixing 25 mm X 5 mm G.I. strip on surface or in recess for connections etc. as required.</t>
  </si>
  <si>
    <t>Providing and fixing of lightning conductor finial, made of 25 mm dia 300 mm long, G.I. tube, having single prong at top, with 85 mm dia 6 mm thick G.I. base plate including holes etc. complete as required.</t>
  </si>
  <si>
    <t>Fixing of lightning conductor finial (single prong) with base plate including holes etc. complete as required.</t>
  </si>
  <si>
    <t>Jointing copper / G.I. tape (with another copper/ G I tape, base of the finial or any other metallic object) by riveting / nut bolting/ sweating and soldering etc as required.</t>
  </si>
  <si>
    <t>Providing and fixing G.I. tape 20 mm X 3 mm thick on parapet or surface of wall for lightning conductor complete as required.(For horizontal run)</t>
  </si>
  <si>
    <t>Providing and fixing G.I. tape 20 mm X 3 mm thick on parapet or surface of wall for lightning conductor complete as required.(For vertical run)</t>
  </si>
  <si>
    <t>Providing and fixing testing joint, made of 20 mm X 3 mm thick G.I. strip, 125 mm long, with 4 nos. of G.I. bolts, nuts, chuck nuts and spring washers etc. complete as required.</t>
  </si>
  <si>
    <t>Providing and laying G.I. tape 32 mm X 6 mm from earth electrode directly in ground as required.</t>
  </si>
  <si>
    <t>SAFETY EQUIPMENT</t>
  </si>
  <si>
    <t>Supplying &amp; Placing of First aid box as approved by St.John Ambulance Brigade /Indian Red Cross society conforming to IS : 2217 - 1963 etc as reqd.</t>
  </si>
  <si>
    <t>Supplying &amp; Installation of Shock treatment chart duly mounted on a wooden frame with glass on, as required in 2 languages (Hindi &amp; English) etc. as reqd</t>
  </si>
  <si>
    <t>Supplying and Laying of Rubber mat 1000 mm. Wide to withstand 1.1 KV dielectric strength as per latest IS 15652-2006 etc. as reqd.</t>
  </si>
  <si>
    <t>Supplying and Laying of Rubber mat 1000 mm. Wide to withstand 11 KV dielectric strength as per latest IS 15652-2006 etc. as reqd.</t>
  </si>
  <si>
    <t>Supplying and drawing of UTP 4 pair CAT 6 LAN cable in the existing surface/ recessed Steel/ PVC conduit as required.</t>
  </si>
  <si>
    <t>2 run of cable</t>
  </si>
  <si>
    <t>3 run of cable</t>
  </si>
  <si>
    <t>LIGHT FIXTURE &amp; POLES</t>
  </si>
  <si>
    <t>Supply, Installation, Testing and Commissioning of 1200 mm sweep, BEE 5 star rated, ceiling fan with Brush Less Direct Current (BLDC) Motor, class of insulation: B, 3 nos. blades, 30 cm long down rod, 2 nos. canopies, shackle kit, safety rope, copper winding, Power Factor not less than 0.9, Service Value (CM/M/W) minimum 6.00, Air delivery minimum 210 Cum/Min , 350 RPM (tolerance as per IS : 374-2019), THD less than 10%, remote or electronic regulator unit for speed control and all remaining accessories including safety pin, nut bolts, washers, temperature rise=75 degree C (max.), insulation resistance washers, temperature rise=75 degree C (max.), insulation resistance more than 2 mega ohm, suitable for 230 V, 50 Hz, single phase AC Supply, earthing etc. complete as required.</t>
  </si>
  <si>
    <t>FIRE ALARM SYSTEM (ADDRESSABLE TYPE) AND PA SYSTEM</t>
  </si>
  <si>
    <t>Supplying, installation, testing and commissioning of micro processor based intelligent addressable main fire alarm panel, central processing unit with the following loop modules and capable of supporting not less than 240 devices (including detectors) and minimum 120 detectors per loop and loop length up to 2 km, network communication card, minimum 320 character graphics/ LCD display with touch screen or other keypad and minimum 4000 events history log in the non volatile memory (EPROM), power supply unit (230 ± 5% V, 50 hz), 48 hrs back-up with 24 volt sealed maintenance free batteries with automatic charger. The panel shall have facility to connect printer to printout log and facility to have seamless integration with analog/digital voice evacuation system (which is part of the schedule of work
under SH: PA System) and shall be complete with all accessories . The panel shall be  compatible for IBMS system with open protocol BACnet/ Modbus over IP complete as per specifications.</t>
  </si>
  <si>
    <t>Two Loop Panel</t>
  </si>
  <si>
    <t>Supplying, installation, testing &amp; commissioning of central graphical fire alarm management system to centrally monitor and operate the fire alarm system complete as required.</t>
  </si>
  <si>
    <t>Supplying, installation, testing &amp; commissioning of intelligent addressable thermal detector with rate of rise cum fixed tempreature thermistor complete with base as required.</t>
  </si>
  <si>
    <t xml:space="preserve">Supplying, installation, testing &amp; commissioning of addressable horn cum strobe complete as required.  (75 DBA @3 mtr. &amp; 75CD flashing) </t>
  </si>
  <si>
    <t>Supplying, installation, testing &amp; commissioning of fault isolator complete with base as required.</t>
  </si>
  <si>
    <t>Supplying, installation, testing &amp; commissioning of response indicator on surface/recessed MS Box having two LED, metallic cover complete with all connections etc as required.</t>
  </si>
  <si>
    <t>Supplying, installation, testing &amp; commissioning of addressable fire control module complete as required.</t>
  </si>
  <si>
    <t>Supplying, installation, testing &amp; commissioning of 6 zone, voice alarm controller with USB, MP3 player (including 6 zone button paging station) with seamless integration facility with main fire alarm panel for voice evacuation complete as required.</t>
  </si>
  <si>
    <t>Supplying, installation, testing &amp; commissioning of Voice command keypad 6 zone, with microphone assembly complete as required.</t>
  </si>
  <si>
    <t>Supplying, installation, testing &amp; commissioning of 1.5/3/6W metal box ceiling/wall speakers complete as required.</t>
  </si>
  <si>
    <t>Supplying, installation, testing &amp; commissioning of digital audio amplifier 75 Watt, 25V rms operating at 240 Volt AC Supply complete as required.</t>
  </si>
  <si>
    <t>Supplying and drawing of cable Fire Retardant PVC insulated copper conductor cable in the existing surface / recessed steel conduit of following pairs, cores and size including connections and interconnections etc. as required.</t>
  </si>
  <si>
    <t>speaker cable Single pair, 2-core, 1.5 sqmm</t>
  </si>
  <si>
    <t>DATA, TELEPHONE SYSTEM INCLUDING ACTIVE COMPONENTS</t>
  </si>
  <si>
    <t>Supply, Installation, Testing &amp; Commissioning of Patch Panel Cat 6 U/FTP 24 Port- Loaded as per technical specification.</t>
  </si>
  <si>
    <t>Supply, Installation, Testing &amp; Commissioning of Patch Panel Cat 6 U/FTP 48 Port- Loaded as per technical specification.</t>
  </si>
  <si>
    <t>Supply, Installation, Testing &amp; Commissioning of Patch Cord Cat 6 U/FTP 3 feet as per technical specification.</t>
  </si>
  <si>
    <t>Supply, Installation, Testing &amp; Commissioning of Patch Cord Cat 6 U/FTP 7 feet as per technical specification.</t>
  </si>
  <si>
    <t>Supply, Installation, Testing, Commissioning of Cat 6, 10G, U/FTP, Information Outlet including G.I. Box and modular cover plate as per technical specification.</t>
  </si>
  <si>
    <t>Supply , Installtion , Testing and comissioning  of 12U  wall mount rack with fans , 2 cable managers, satationary shelf , 2 Nos of hardware pkts as per technical specification.</t>
  </si>
  <si>
    <t>Supply, Installation, Testing &amp; Commissioning of Network Rack 42 U with below included: Network Rack 800W x 2000H x 800D, Top cover with 4 x cutout, 2 x cutout for cable entry. Bottom cover with 4 x cutout for cable entry. All cutouts blanked with Plastic caps. 2 pairs, 42 U 19" Profile Type  angle,Front &amp;  etc. complete as per technical specification.</t>
  </si>
  <si>
    <t>Supply, Installation, Testing &amp; Commissioning of 24 port 10/100/1000Mbps, 4SFP module,  L-2 Switch, POE as per technical specifications.</t>
  </si>
  <si>
    <t>Supply, Installation, Testing &amp; Commissioning of 48 port 10/100/1000Mbps, 4 SFP Module,  L-2 Switch, POE as per technical specifications.</t>
  </si>
  <si>
    <t>Supply, Installation, Testing &amp; Commissioning of IP Based voice Communication System with 04 Port Voicemail ,04 Port FXS ,04 Port FXO ,1 PRI Trunk lines (30 Ch) Circuit with CLIP Facility , 100 IP users License ,01 Nos. IP Operator Console, 30 Party Conference ,Speed Dial, Music on Hold , Internal/ External ring difference ,Call Barring, Call Pickup, - Redundant server in active-Active mode as per technical specification.</t>
  </si>
  <si>
    <t xml:space="preserve">Supply, Installation, Testing &amp; Commissioning of Type 1 IP Phone . Graphic LCD display with backlight 3 user accounts with multi-line appearance keys  Local and company-wide phone directories. </t>
  </si>
  <si>
    <t xml:space="preserve">Supply, Installation, Testing &amp; Commissioning of Type   Basic Phone account , Full duplex speaker phone, . </t>
  </si>
  <si>
    <t>Supply, Installation, Testing &amp; Commissioning of Core Switch 24 1Gb/10GBASE-T ports, 2 10Gb/40Gb QSFP+ ports, 4 10Gb/25Gb/40Gb/50Gb/100Gb capable QSFP28 ports, 2 populated power supplies slots, with suitabe fan module slots, supporting RIP, OSPF, VRRP L3 protocols from day one as per technical specification.</t>
  </si>
  <si>
    <t>Supply,   Installation,   Testing   &amp;   Commissioning   of  SFP+ 10GBASE-SR 10 Gigabit Ethernet Optics, 850 nm for up to 300 m,transmission on multimode fiber (MMF).</t>
  </si>
  <si>
    <t>Supply,   Installation,   Testing   &amp;   Commissioning   of 6 Core OM4 Multimode Fiber Cable as per technical specification.</t>
  </si>
  <si>
    <t>Supply,   Installation,   Testing   &amp;   Commissioning   of 24 Port LC multimode loaded LIU.</t>
  </si>
  <si>
    <t>Supply , Installtion , Testing and comissioning  of 48 port loaded LIU for core switch to access switch connectivity over fiber.</t>
  </si>
  <si>
    <t>Supply,   Installation,   Testing   &amp;   Commissioning   of  LC - LC Fiber patch cord OM4, 3 Mtrs.</t>
  </si>
  <si>
    <t>Supply, Installation, Testing &amp; Commissioning of 6 Core, Single Mode, OS2 as complete as required.</t>
  </si>
  <si>
    <t xml:space="preserve">Supply, Installation, Testing &amp; Commissioning of wifi Access point as complete as required. </t>
  </si>
  <si>
    <t xml:space="preserve">AUTOMATIC FIRE DETECTION GAS SUPPRESSION SYSTEM </t>
  </si>
  <si>
    <t xml:space="preserve">Supply, fixing, testing and commissioning of Automatic Linear pneumatic Tube Detection based FK 5-1-12 Pre-Engineered System for Electrical Panels (consisting of the following components.) </t>
  </si>
  <si>
    <t>4.0 KG  UL Listed Cylinder Automatic Pre-Engineered System filled with Clean Agent FK 5-1-12, Fitted with DLP Valve mounted on Cylinder Push-In-Connector for Tube, Mounting Bracket, End of Line Adopter and UL Listed Low Pressure Switch for Monitoring System Activation.</t>
  </si>
  <si>
    <t>6.0 KG  UL Listed Cylinder Automatic Pre-Engineered System filled with Clean Agent FK 5-1-12, Fitted with DLP Valve mounted on Cylinder Push-In-Connector for Tube, Mounting Bracket, End of Line Adopter and UL Listed Low Pressure Switch for Monitoring System Activation.</t>
  </si>
  <si>
    <t>UL Listed Linear Pneumatic Heat Detection Tube with all necessary fittings &amp; supports, HR Grade,UV Protected, MultiLayered, Made of Special Modified Polyamide Material, Inner diameter 4mm, Outer Diameter 6MM, Operating Pressure 15 8Bar, Maximum Pressure 30 Bar at maximum Temperature of +65 Degree C, Pressurized.</t>
  </si>
  <si>
    <t xml:space="preserve">Master Control Unit with Audio Visual Alarm with wiring to make complete system operational. The Control Panel should have provision for integration with Fire Alarm/SCADA/BMS System (Supply to be provide by the end client at 220 Volt AC).
</t>
  </si>
  <si>
    <t xml:space="preserve">UPS SYSTEM </t>
  </si>
  <si>
    <t xml:space="preserve">Supply, Installation, Testing &amp; Commissioing of 15 KVA UPS in paralleling mode at 0.99 input power factor with SNMP card, compatible for BMS connectivity on backnet/MODBUS, Inbuilt Isolation transformer as per specification given in the document with following broad features. </t>
  </si>
  <si>
    <t>THD(i) shall be less than 3% in the entire loading range.</t>
  </si>
  <si>
    <t>UPS shall carry design output at 40 deg.</t>
  </si>
  <si>
    <t>Shall have soft start and hold of for incoming supply.</t>
  </si>
  <si>
    <t xml:space="preserve">Invertor capability to supply 150% load for 5 sec. </t>
  </si>
  <si>
    <t>Three Phase Input and Three Phase Output. (Input - 340V - 470V, Three Phase, 4 wire. / Output - 400-415 Volt, Three Phase, 4 Wire.)</t>
  </si>
  <si>
    <t>Shall not allow deep discharge of the battery and shall not go to 10.5 volts in case of 12 volt cells.</t>
  </si>
  <si>
    <t>Battery shall be external type with rack and suitable for 90 minute backup on 100% load.</t>
  </si>
  <si>
    <t>Suitable size of copper cable between UPS and battery bank shall be provided</t>
  </si>
  <si>
    <t>UPS shall be compatible for 3 nos unit in parallel operation. (Synchronize). Parallel operation kit shall be supplied with UPS.</t>
  </si>
  <si>
    <t>UPS described as above</t>
  </si>
  <si>
    <t>SUB- STATION AND PANELS WORK</t>
  </si>
  <si>
    <t>DISTRIBUTION PANEL</t>
  </si>
  <si>
    <t>supply, installation, testing and commissioning of cubicle type totally enclosed free standing type moisture, dust and vermin proof  Floor Distribution Panel made out of 2.0 mm thick &amp; front cover 1.6 mm thick  CRCA sheet complete with following  equipments, including  digital ammeter with inbuilt ammeter selector switch, digital voltmeter with inbuilt voltmeter selector switch, indicating lamps, CT's, internal wiring with suitable  size wires / cable, interconnection, painting complete as per specification &amp; drawing. All the incomming and outgoing MCCB shall have 25 KA Ics.The incoming MCCB shall be microprocessor based with O/L &amp; S/C and E/F protection and all Outgoings up to 250A MCCB's may be thermo-magnetic based  O/L &amp; S/C protection. All outgoing MCB's shall be C type with 10 KA breaking capacity.</t>
  </si>
  <si>
    <t>ELECTRICAL PANEL-01 ( ADMIN BUILDING)</t>
  </si>
  <si>
    <t>INCOMING</t>
  </si>
  <si>
    <t>1 Nos. 400 Amp FP MCCB (25 KA)</t>
  </si>
  <si>
    <t>1 No.AVF Meter with inbuilt selector switch.</t>
  </si>
  <si>
    <t>1 Set of phase indicating lamps with Single Pole MCB.</t>
  </si>
  <si>
    <t>1 Set of ON / OFF  indicating lamps with Single Pole MCB.</t>
  </si>
  <si>
    <t>BUSBAR</t>
  </si>
  <si>
    <t xml:space="preserve">500 Amp FP  aluminium busbar with coloured heat shrinkable sleeve.         </t>
  </si>
  <si>
    <t>OUTGOING</t>
  </si>
  <si>
    <t xml:space="preserve">02 Nos. 63 Amp FP MCCB (25 KA) </t>
  </si>
  <si>
    <t xml:space="preserve">06 Nos. 63 Amp FP RCCB (300 mA) </t>
  </si>
  <si>
    <t xml:space="preserve">08 Nos. 63 Amp FP MCB (10 KA) </t>
  </si>
  <si>
    <t xml:space="preserve">08 Nos. 25 Amp FP MCB (10 KA) </t>
  </si>
  <si>
    <t xml:space="preserve">02 Nos. 40 Amp DP MCB (10 KA) </t>
  </si>
  <si>
    <t>Panel described as above</t>
  </si>
  <si>
    <t>UPS PANEL ( ADMIN BUILDING)</t>
  </si>
  <si>
    <t>1 Nos. 63 Amp FP MCCB (25 KA)</t>
  </si>
  <si>
    <t xml:space="preserve">200 Amp FP  Copper busbar with coloured heat shrinkable sleeve.         </t>
  </si>
  <si>
    <t xml:space="preserve">04 Nos. 63 Amp FP MCB (10 KA) </t>
  </si>
  <si>
    <t xml:space="preserve">04 Nos. 40 Amp DP MCB (10 KA) </t>
  </si>
  <si>
    <t>Supply of LED indoor surface downlighter suitable for general lighting. Luminaire should have pressure die-cast Al housing  with  diffused optics. The luminaire should have CRI &gt; 80 and CCT of 6500K. The luminaire shall be compliant with IP20, IK02 classification.The fixture should have a minimum system efficacy &gt;110 lumen/Watt  and a minimum system lumen output of 2150 lumens and maximum system wattage of 18 Watts, ambient temp 45 deg C. The electronic driver used shall have a power factor &gt;0.95 , THD &lt;10%. The fixture housing should be available in colors aluminium and grey.  Luminaire manufacture shall provide LM79 report from NABL/UL accredited lab &amp; LM80 report issued by LED manufacturer. Both the fixture and Driver should be of same make &amp; must have separate BIS approval. (Make- Philips/Signify Cat Ref. No: SM296C LED20S  or equivalent).</t>
  </si>
  <si>
    <t>Supply of Recessed LED Downlighter ,made up of pressure die cast aluminum housing with high efficiency Prismatic PS diffuser, LED Used shall be SMD type and fixture should have minimum efficacy at System level &gt;=100 lumens/watt with Minimum system Lumens 2000 &amp; max wattage 18W,  Life of fixture : 50000 burning Hrs. @ L70B50 Lumen maintenance, CCT of 6500K (SDCM&lt;=5), CRI Ra &gt;=80, PF &gt;0.9, an Operating working temp range - 0°C &lt; Ta &lt; 45°C &amp; operating Voltage Range of 130-320 V AC. Minimum Internal Surge Protection 2.5KV. The fixture design should be with flicker free operations ripple &lt;5%, comply to IEC61000-3-2 ed.3.2, 2009 for Harmonics, IEC61347 -2 -13, 2006 in Conjunction with IEC61347-1 ed.2.0, 2007 for Electrical Safety, IEC62384 ed.1.1, 2011 for performance and IEC61547 ed.2.0, 2009, CISPR-15 for EMI/EMC. Manufacturer shall have inhouse lab approved by NABL or ministry of science of govt of India. LM 79 and LM80 reports need to be submitted from a NABL/UL accredited lab to verify above parameters. Both the fixture and Driver should have separate BIS approval. (Make-Philips/Signify Cat. Ref. No: DN296B LED20S or equivalent).</t>
  </si>
  <si>
    <t>Supply of LED indoor surface downlighter suitable for general lighting. Luminaire should have pressure die-cast Al housing  with  diffused optics. The luminaire should have CRI &gt; 80 and CCT of 6500K. The luminaire shall be compliant with IP20, IK02 classification.The fixture should have a minimum system efficacy &gt;110 lumen/Watt  and a minimum system lumen output of 1485 lumens and maximum system wattage of 13.5 Watts, ambient temp 45 deg C. The electronic driver used shall have a power factor &gt;0.95 , THD &lt;10%. The fixture housing should be available in colors aluminium and grey.  Luminaire manufacture shall provide LM79 report from NABL/UL accredited lab &amp; LM80 report issued by LED manufacturer. Both the fixture and Driver should be of same make &amp; must have separate BIS approval. (Make- Philips/Signify Cat Ref. No: SM296C LED15S  or equivalent).</t>
  </si>
  <si>
    <t>Supply of Recessed LED Downlighter ,made up of pressure die cast aluminum housing with high efficiency Prismatic PS diffuser, LED Used shall be SMD type and fixture should have minimum efficacy at System level &gt;=100 lumens/watt with Minimum system Lumens 1400 &amp; max wattage 13.5W,  Life of fixture : 50000 burning Hrs. @ L70B50 Lumen maintenance, CCT of 6500K (SDCM&lt;=5), CRI Ra &gt;=80, PF &gt;0.9, an Operating working temp range - 0°C &lt; Ta &lt; 45°C &amp; operating Voltage Range of 130-320 V AC. Minimum Internal Surge Protection 2.5KV. The fixture design should be with flicker free operations ripple &lt;5%, comply to IEC61000-3-2 ed.3.2, 2009 for Harmonics, IEC61347 -2 -13, 2006 in Conjunction with IEC61347-1 ed.2.0, 2007 for Electrical Safety, IEC62384 ed.1.1, 2011 for performance and IEC61547 ed.2.0, 2009, CISPR-15 for EMI/EMC. Manufacturer shall have inhouse lab approved by NABL or ministry of science of govt of India. LM 79 and LM80 reports need to be submitted from a NABL/UL accredited lab to verify above parameters. Both the fixture and Driver should have separate BIS approval. (Make-Philips/Signify Cat. Ref. No: DN296B LED15S or equivalent).</t>
  </si>
  <si>
    <t>Supply of LED Mirror batten light of 2ft length with a system wattage of 10-11W with a nominal system lumen output of 1100-1200 lumens and a minimum system efficacy of 110lm/W. CCT shall be 6500K and CRI ≥ 80. Housing shall be extruded aluminimum with powder coating &amp; with IP20 protection. The luminaire shall meet IP20 rating with THD≤20% and PF ≥ 0.90. The luminiare manufacturer shall provide LM79 report from NABL accrediated lab &amp; LM80 report issued by LED manufacturer. (Make-Philips/Signify Cat Ref No. BN 021 LED12S or equivalent).</t>
  </si>
  <si>
    <t>Supply of LED Batten in 18W, 2000 lm, 4ft Extruded aluminum housing fitted with engg. Plastic end plates. Easy fit profiles acrylic diffuser provides smooth light distribution. LED populated on PCB comprising of cool White LEDs connected in series parallel. CCT-6500K, THD&lt;10%, driver efficacy&gt;85%, surge protection 3KV, CRI&gt;80, SDCM&lt;5, power factor&gt;0.95, efficacy 110lm/w. Driver: constant current output driver, operating range 140 – 270V AC supply voltages. Manufacturer shall have inhouse lab approved by NABL or ministry of science of govt of India. LM 79 and LM80 reports need to be submitted from a NABL/UL accredited lab to verify above parameters. (Make-Philips/Signify Cat. Ref No. BN170C LED20S or equivalent).</t>
  </si>
  <si>
    <t>Supply of Heavy duty bulkhead surface type lighting fixture 10W - 1100lm made up of  pressure die-cast aluminium housing and Polyster Powder coated die cast aluminium with High quality polycarbonate diffuser in opal finish for glare free light distribution.High efficiency long life LED module with SMD LED package mounted on MCPCB with lumen efficacy of &gt;110 lm/W. Powered by integral electronic LED driver with CCT 6500, CRI&gt;80,THD&lt;10%, PF&gt;0.9, IP66, IK 09, Life class of 50,000 hrs @ L70, Operating Temperature: 0 TO +45 DEG.C; Input Supply Voltage Range:140-270 V, Frequency :50-60 HZ. Driver Safety requirement standards:IS 15885, Test Report to be submitted, Photobiological Safety Norms: IS 16108, test Certificate to be submitted, Certification: LM79 for Luminaire, LM80 for LED Source. Both the fixture and Driver should have separate BIS approval. (Make-Philips/Signify Cat. Ref. No: WT202W LED10S  or equivalent).</t>
  </si>
  <si>
    <t>Supply of LED strip used to create comfortable lighting ambience,various needs for different customers/applications, superior light quality, mechanical flexibility, System efficacy up to 110 lm /W, IP20, 5mtr length, SDCM 3, Supply Voltage: 24VDC±10%, Approbation &amp; Report: CB report, LM79, IP test, thermal test, CRI≥80, CCT: 2700K,.  (make-Philips/Signify Cat No.-LS170S LED4 827 IP20 L5000 or equivalent).</t>
  </si>
  <si>
    <t>Supply, Installation, Testing and Commissioning of 250 mm sweep decorative  Fresh air fan with all accessories suitable for operation single phase 230 volt 50 cycle per second per sec. AC supply etc. as required. in the existing opening, including making the hole to suit the size of the above fan, making good the damage, connection, testing, commissioning earthing etc. as required. (Make :  Havells Thrill Air DX or equivalent )</t>
  </si>
  <si>
    <t xml:space="preserve"> Reference / DSR-2022 / MR</t>
  </si>
  <si>
    <t>1.10.1</t>
  </si>
  <si>
    <t>1.55.1</t>
  </si>
  <si>
    <t xml:space="preserve"> 1.14.1</t>
  </si>
  <si>
    <t xml:space="preserve"> 1.14.2</t>
  </si>
  <si>
    <t xml:space="preserve"> 1.14.7</t>
  </si>
  <si>
    <t xml:space="preserve"> 1.14.4</t>
  </si>
  <si>
    <t xml:space="preserve"> 1.14.5</t>
  </si>
  <si>
    <t xml:space="preserve"> 1.14.6</t>
  </si>
  <si>
    <t xml:space="preserve"> 1.14.9</t>
  </si>
  <si>
    <t xml:space="preserve"> 1.14.10</t>
  </si>
  <si>
    <t xml:space="preserve"> 1.14.11</t>
  </si>
  <si>
    <t xml:space="preserve"> 1.24.7</t>
  </si>
  <si>
    <t xml:space="preserve"> 1.27.1</t>
  </si>
  <si>
    <t xml:space="preserve"> 1.27.2</t>
  </si>
  <si>
    <t xml:space="preserve"> 1.27.4</t>
  </si>
  <si>
    <t xml:space="preserve"> 1.27.5</t>
  </si>
  <si>
    <t xml:space="preserve"> 1.27.6</t>
  </si>
  <si>
    <t xml:space="preserve"> 2.3.2</t>
  </si>
  <si>
    <t xml:space="preserve"> 2.3.3</t>
  </si>
  <si>
    <t xml:space="preserve"> 2.4.2</t>
  </si>
  <si>
    <t xml:space="preserve"> 2.4.3</t>
  </si>
  <si>
    <t xml:space="preserve"> 2.5.3</t>
  </si>
  <si>
    <t xml:space="preserve"> 2.10.1</t>
  </si>
  <si>
    <t xml:space="preserve"> 2.10.5</t>
  </si>
  <si>
    <t xml:space="preserve"> 2.14.1</t>
  </si>
  <si>
    <t xml:space="preserve"> 2.14.2</t>
  </si>
  <si>
    <t xml:space="preserve"> 2.14.3</t>
  </si>
  <si>
    <t xml:space="preserve"> 2.23.3</t>
  </si>
  <si>
    <t xml:space="preserve"> 2.23.4</t>
  </si>
  <si>
    <t xml:space="preserve"> 2.24.2</t>
  </si>
  <si>
    <t xml:space="preserve"> 2.24.3</t>
  </si>
  <si>
    <t xml:space="preserve"> 1.17.2</t>
  </si>
  <si>
    <t xml:space="preserve"> 7.8.1</t>
  </si>
  <si>
    <t xml:space="preserve"> 9.1.33</t>
  </si>
  <si>
    <t xml:space="preserve"> 4.6.1</t>
  </si>
  <si>
    <t xml:space="preserve"> 4.6.2</t>
  </si>
  <si>
    <t xml:space="preserve"> 4.6.4</t>
  </si>
  <si>
    <t xml:space="preserve"> 4.6.6</t>
  </si>
  <si>
    <t xml:space="preserve"> 4.7.1</t>
  </si>
  <si>
    <t xml:space="preserve"> 4.7.2</t>
  </si>
  <si>
    <t xml:space="preserve"> 4.7.4</t>
  </si>
  <si>
    <t xml:space="preserve"> 4.7.6</t>
  </si>
  <si>
    <t xml:space="preserve"> 4.8.1</t>
  </si>
  <si>
    <t xml:space="preserve"> 4.8.2</t>
  </si>
  <si>
    <t xml:space="preserve"> 4.8.4</t>
  </si>
  <si>
    <t xml:space="preserve"> 4.8.6</t>
  </si>
  <si>
    <t xml:space="preserve"> 4.9.1</t>
  </si>
  <si>
    <t xml:space="preserve"> 4.9.2</t>
  </si>
  <si>
    <t xml:space="preserve"> 4.9.4</t>
  </si>
  <si>
    <t xml:space="preserve"> 4.9.6</t>
  </si>
  <si>
    <t xml:space="preserve"> 4.10.1</t>
  </si>
  <si>
    <t xml:space="preserve"> 4.10.2</t>
  </si>
  <si>
    <t xml:space="preserve"> 4.10.4</t>
  </si>
  <si>
    <t xml:space="preserve"> 4.10.6</t>
  </si>
  <si>
    <t>14.16.3</t>
  </si>
  <si>
    <t>14.16.5</t>
  </si>
  <si>
    <t>1.53.2</t>
  </si>
  <si>
    <t>1.53.3</t>
  </si>
  <si>
    <t>17.2.2</t>
  </si>
  <si>
    <t>17.2.4</t>
  </si>
  <si>
    <t>17.2.9</t>
  </si>
  <si>
    <t>17.2.15</t>
  </si>
  <si>
    <t>17.2.7</t>
  </si>
  <si>
    <t>17.2.5</t>
  </si>
  <si>
    <t>17.3.1</t>
  </si>
  <si>
    <t>17.3.9</t>
  </si>
  <si>
    <t>17.3.3</t>
  </si>
  <si>
    <t>17.3.7</t>
  </si>
  <si>
    <t>17.5.3</t>
  </si>
  <si>
    <t>17.5.3.1</t>
  </si>
  <si>
    <t>S. H.  -II</t>
  </si>
  <si>
    <t>S. H.  -III</t>
  </si>
  <si>
    <t>S. H.  -IV</t>
  </si>
  <si>
    <t>S.H.-VII</t>
  </si>
  <si>
    <t>S.H.-VIII</t>
  </si>
  <si>
    <t>i)</t>
  </si>
  <si>
    <t>S.H.-X</t>
  </si>
  <si>
    <t>SH-1</t>
  </si>
  <si>
    <t>Meter</t>
  </si>
  <si>
    <t>Schedule - 1D (FIRE FIGHTING WORKS)</t>
  </si>
  <si>
    <t>FIRE FIGHTING WORKS</t>
  </si>
  <si>
    <t>Supplying, installation, testing and commissioning of electric driven terrace pump suitable for automatic operation and consisting of following, complete in all respects, as required: (Terrace Pump)</t>
  </si>
  <si>
    <t>Horizontal type, multistage, centrifugal, split casing pump of cast iron body &amp; bronze impeller with stainless steel shaft, mechanical confirming to IS : 1520.</t>
  </si>
  <si>
    <t>Suitable HP squirell cage induction motor TEFC type suitable for operation on 415 volts, 3 phase, 50 Hz, AC supply with IP55 class of protection for enclosure, horiziontal foot mounted type with Class-'F' insulation, conforming to IS-325.</t>
  </si>
  <si>
    <t>M.S.fabricated common base plate, coupling, coupling guard, foundation bolts etc.as required.</t>
  </si>
  <si>
    <t>Suitable cement concrete foundation duly plastered and with anti vibration pads.</t>
  </si>
  <si>
    <t xml:space="preserve">450 lpm at 35 m Head </t>
  </si>
  <si>
    <t>Supplying,Installation,testing &amp; commissioning of dust &amp; vermin proof  double door with canopy type taperd roof wall / floor mounted compartmentlised feeder piller type cubical control Panel for fire fighting terrace pump of front area not less than 1.0 Sqmtr. and depth not less than 300 mm, made out of 2mm thick CRCA  sheet with 100 Amp. 4 strip aluminium bus bars with front openable door &amp; locking arrangement, interconnection, control wiring, intrigation with pressure switch i/c suppying &amp; fixing following switchgears &amp; control gears/starters etc. as required.</t>
  </si>
  <si>
    <t>Incomming</t>
  </si>
  <si>
    <t xml:space="preserve">63 Amps. TP &amp; N SFC with HRC fuses </t>
  </si>
  <si>
    <t>Voltmeter (0-500 Volt) with selector switch.</t>
  </si>
  <si>
    <t>Ammeter (0-60 Amps.) with selector switch &amp; CTs.</t>
  </si>
  <si>
    <t>Set of 3 phase indication lamp</t>
  </si>
  <si>
    <t>Suitable HP fully automatic Star/Delta Starter with over load protection, current sensing type single phase preventor complete with all accessories and internal wiring required for automatic operation.</t>
  </si>
  <si>
    <t>Selector switch for local/remote, auto/manual/off operation ON/OFF indication etc.</t>
  </si>
  <si>
    <t>Supplying and making end termination with brass compression gland and aluminium lugs for following size of PVC insulated and PVC sheathed / XLPE aluminium conductor cable of 1.1 kV grade as required. It should be complete as per specifications &amp; directions of Engineer-in-charge.</t>
  </si>
  <si>
    <t>Supplying and installing following size of perforated painted with powder coating M.S. cable trays with perforation not more than 17.5%, in convenient sections, joined with connectors, suspended from the ceiling with M.S. suspenders including bolts &amp; nuts, painting suspenders etc. as required.</t>
  </si>
  <si>
    <t>150 mm width x 50mm depth x 1.6 mm thickness.</t>
  </si>
  <si>
    <t xml:space="preserve">Earthing with G.I. earth plate 600 mm X 600 mm X 6 mm thick including accessories, and providing masonry enclosure with cover plate having locking arrangement and watering pipe of 2.7 metre long etc. with charcoal/ coke and salt as required. </t>
  </si>
  <si>
    <t>Providing and fixing 25 mm X 5 mm G.I. strip in 40 mm dia G.I. pipe from earth electrode including connection with G.I. nut, bolt, spring, washer excavation and re-filling etc. as required.</t>
  </si>
  <si>
    <t xml:space="preserve">Providing and fixing 25 mm X 5 mm G.I. strip on surface or in recess for connections etc. as required. </t>
  </si>
  <si>
    <t xml:space="preserve">Supplying &amp; laying one number XLPE insulated PVC sheathed Aluminium Conductor armoured UG cable of  1.1 KV grade Conforming to IS 7098/1988 with upto date ammendment of following size in the existing RCC/HUME/ METAL /GI /CI /Stoneware/DWC pipe/  masonary Open Duct/ cable tray/ open in air   etc. as requred. </t>
  </si>
  <si>
    <t xml:space="preserve">3 core,  10 sq.mm. Aluminium Armoured  </t>
  </si>
  <si>
    <t>Providing laying, testing &amp; commissioning of 'C' class heavy duty MS Pipe conforming to IS 1239/3589 i/c fittings like elbows, tees, flanges, tapers, nuts bolts, gaskets etc. in ground including welding, excavation &amp; providing cement concrete blocks as supports, anticorrosive treatment with coaltar/asphalt tape as per IS 10221, refilling the trench etc. of following sizes complete as required. ( For Underground )</t>
  </si>
  <si>
    <t>100 mm. Dia</t>
  </si>
  <si>
    <t>Providing, laying, testing &amp; commissioning of 'C' class heavy duty MS pipe conforming to IS 3589/IS 1239 including Welding, fittings like elbows, tees, flanges, tapers, nuts bolts, gaskets etc. and fixing the pipe on the wall/ceiling with suitable clamp/support frame and painting with two or more coats of synthetic enamel paint of required shade complete as required.                                                  (Plant Room piping/Vertical Riser/Downcomer/Floor)</t>
  </si>
  <si>
    <t>Providing, installation, testing and commissioning of non-return valve of following sizes confirming to IS: 5312 complete with rubber gasket, GI bolts, nuts, washers etc.as required :</t>
  </si>
  <si>
    <t>Providing, installation, testing and commissioning of stainless steel Y-strainer fabricated out of 1.6 mm thick stainless steel, Grade 304, sheet with 3 mm dia holes with stainless steel flange.</t>
  </si>
  <si>
    <t>Supplying and fixing first-aid Hose Reel with MS construction spray painted in post office red, conforming to IS 884 complete with the following as required.</t>
  </si>
  <si>
    <t>20 mm nominal internal dia water hose thermoplastic (Textile reinforced) type -2 as per IS: 12585</t>
  </si>
  <si>
    <t>Drum and brackets for fixing the equipmets on wall. Connections from riser with 25 mm dia stop gun metal valve &amp; M.S. Pipe and socket.</t>
  </si>
  <si>
    <t>36 m</t>
  </si>
  <si>
    <t>Supplying and fixing of fire brigade connection of cast iron body with gun metal male instantaneous inlet couplings complete with cap and chain as reqd. for suitable dia MS pipe connection conforming to IS 904 as required :</t>
  </si>
  <si>
    <t xml:space="preserve">2 way-100 mm dia M.S. Pipe. </t>
  </si>
  <si>
    <t>Supplying and fixing air vessel made of 250 mm dia, 8 mm thick MS sheet, 1200 mm in height with air release valve on top and flanged connection to riser, drain arrangement with 25 mm dia gun metal wheel valve with required accessories, pressure gauge and paintingwith synthetic enamel paint of approved shade as required.</t>
  </si>
  <si>
    <t xml:space="preserve">Providing and fixing in position the industrial type pressure gauges with gun metal / brass valves complete as required </t>
  </si>
  <si>
    <t>Providing and fixing standard fireman's axe with heavy insulated rubber handle conforming to IS: 926 complete.</t>
  </si>
  <si>
    <t>Providing &amp; Fixing of MS door made up of 16 gauge MS Sheet capable of accommodating fire hose reel, landing valve, hose pipes, fittings, 1 No. CO2  &amp; 1 No. Dry podwer type portable fire extinguishers &amp; accessories. The door shall have a front glass with lock and key arrangement &amp; shall be painted with one coat of primer &amp; two coat of finished stove enamelled post office red colour paint &amp; "FIRE HOSE" written on front.
(Approx. size of door: 2100 mm HEIGHT, WIDTH OF DOOR AS PER SHAFT SIZE )</t>
  </si>
  <si>
    <t>Providing, storing, handling, shifting, installation, testing and commissioning of halon free portable fire Extinguishers as described below:</t>
  </si>
  <si>
    <t>Providing and fixing of 4.5 Kg. carbon-di-oxide type fire extinguishers consisting of welded M.S. cylinderical body, squeeze lever discharge valve fitted with pressure indicating guase ingernal discharge tube 30 cms long high pressure discharge hose, discharge nozzle, suspension bracket conforming ro IS:15683 finished externally with re enamel paint and fixed to wall with brackets complete with internal charge.</t>
  </si>
  <si>
    <t>Providing and fixing 6.0 Kg. ABC Powder type fire extinguishers consisting of welded M.S. cylinderical body, squeeze lever discharge valve fitted with pressure indicating guase internal discharge tube 30 cms long high pressure discharge hose, discharge nozzle, suspension bracket conforming to IS:15683 finished externally with re enamel paint and fixed to wall with brackets complete with inernal charge.</t>
  </si>
  <si>
    <t xml:space="preserve">Providing and fixing Fire related signages printed on photoluminescent U1000 aluminium sheet of 1.0 mm (+-10%) containing Lumigen II as base chemical, covered under UV stablized coating and of appropriate size  including fixing on wall, door, ceiling etc. with proper clamps, hangers, cleats, anchor fasteners etc. </t>
  </si>
  <si>
    <t>SUB HEAD -1.0 PUMP</t>
  </si>
  <si>
    <t>SUB HEAD-2.0: CONTROL PANELS</t>
  </si>
  <si>
    <t>SUB HEAD-3.0: PIPES &amp; ACCESSORIES</t>
  </si>
  <si>
    <t>SUB HEAD-4.0: FIRE EXTINGUSHER</t>
  </si>
  <si>
    <t>Square Inch</t>
  </si>
  <si>
    <t>18.4</t>
  </si>
  <si>
    <t>18.4.2</t>
  </si>
  <si>
    <t>NSR-1</t>
  </si>
  <si>
    <t>(e)</t>
  </si>
  <si>
    <t>(f)</t>
  </si>
  <si>
    <t>9.1</t>
  </si>
  <si>
    <t>4.1</t>
  </si>
  <si>
    <t>4.1.2</t>
  </si>
  <si>
    <t>5.4</t>
  </si>
  <si>
    <t>5.11</t>
  </si>
  <si>
    <t>5.15</t>
  </si>
  <si>
    <t>NSR-2</t>
  </si>
  <si>
    <t>NSR-5</t>
  </si>
  <si>
    <t>18.6</t>
  </si>
  <si>
    <t>NSR-6</t>
  </si>
  <si>
    <t>18.7</t>
  </si>
  <si>
    <t>18.11</t>
  </si>
  <si>
    <t>18.14</t>
  </si>
  <si>
    <t>18.14.5</t>
  </si>
  <si>
    <t>18.15</t>
  </si>
  <si>
    <t>18.15.2</t>
  </si>
  <si>
    <t>18.17</t>
  </si>
  <si>
    <t>18.19</t>
  </si>
  <si>
    <t>18.20</t>
  </si>
  <si>
    <t xml:space="preserve"> 16.8</t>
  </si>
  <si>
    <t>NSR-8</t>
  </si>
  <si>
    <t>NSR-9</t>
  </si>
  <si>
    <t>NSR-10</t>
  </si>
  <si>
    <t>NSR-11</t>
  </si>
  <si>
    <t>NSR-12</t>
  </si>
  <si>
    <t>Schedule - 1E (HVAC WORKS)</t>
  </si>
  <si>
    <t>SUB-HEAD 'A' - AIR CONDITIONING EQUIPMENTS HIGH SIDE (VRV/VRF SIDE)</t>
  </si>
  <si>
    <t>AIR COOLDED VARIABLE REFRIGERANT VOLUME/FLOW AIR CONDITIONING SYSTEM</t>
  </si>
  <si>
    <t>Supply, Installation, testing  and commissioning of air cooled Variable Refrigerant Volume/Flow modular type air-conditioning system Invertor Controlled with step less modulation complete with indoor and outdoor units, individual remote controller and centralized controller, interconnected refrigerant piping ,full charge of refrigerant gas &amp; oil, control cabling etc.as per detail given in specifications and having following items: Refrigerant to be used shall be - R - 410 A.</t>
  </si>
  <si>
    <t>OUTDOOR UNIT</t>
  </si>
  <si>
    <t>Supply, Installation, testing  and commissioning  of Both Cooling &amp; Heating Modular type outdoor units suitable to operate at 415 ± 10 % volt, 50 Hz, 3 phase AC supply and suitable for cooling &amp; Heating application by using 100 % inverter driven  capacity control compressors (Hermetically sealed scroll type) with stepless modulation complete with special acryl precoated heat exchanger, minimum two compressors for above 14 HP modules, microprocessor based Controller, top discharge type condensing unit(s), low noise condenser fan , auto check function for connection error in display panel, auto address setting  as per specifications. The  COP at AHRI conditions shall not be less than 3.8 .  Complete Set (Indoor and Outdoor) of equipment testing shall be done in the presence of client representative at AHRI Conditions without any extra cost. The units shall be complete with necessary mounting frames and capacity as mentioned below and as per specification.</t>
  </si>
  <si>
    <t>The cost should include the following :</t>
  </si>
  <si>
    <t>Nitrogen pressure testing for refrigerant pipe leakages &amp; flushing during installation &amp; after commissioning between IDU &amp; ODU with flare nuts. Refrigerant gas &amp; oil charging as per OEM standard.</t>
  </si>
  <si>
    <t>Necessary corrosive treatment of copper coil of the ODU with Aluminium hydroxide, 25 microns thickness or equivalent coating as per manufacturer standard to protect from corrosion, sulphur and other chemical contaminants present in the air. The coating should be done in the presence of OEM representative.  The coating shall be carried-out by the authorized applicator of coating manufacturer.</t>
  </si>
  <si>
    <t>Note : The ODU provided with cowl duct for exhaust air should have minimum 5 mm ESP. GI wire mesh (minimum 16 SWG thickness)  type bird screen with framing at the Mouth of exhaust air Cowl duct of Outdoor Units, where ever required.</t>
  </si>
  <si>
    <t>ODU Units Mounted on MS Frame/Masonry Pedestal with required anti-vibration mounting.</t>
  </si>
  <si>
    <t xml:space="preserve">16 HP (1x16 HP) </t>
  </si>
  <si>
    <t>18 HP (1x18 HP) Note For Computer Lab-AC Machine will Be Cooling Only</t>
  </si>
  <si>
    <t>20 HP (1x20 HP)</t>
  </si>
  <si>
    <t xml:space="preserve">Indoor VRV/VRF Units </t>
  </si>
  <si>
    <t>Supply, Installation, testing &amp; commissioning of metallic body indoor (Hi-Wall, Cassette &amp; Ducted) Units of following minimum capacity suitable to operate at 230+/-10% volt, 50 HZ, 1 phase power supply and having multispeed motor, blower, coil section with DX coil, outer cabinet, drain pan, drain pump, drain water lift-up  mechanism, insulation, pipe connections, fittings &amp; required cable to connect indoor unit to MCB etc. complete in all respect and as per specification.</t>
  </si>
  <si>
    <t>Indoor Units powder coated MS Hanging arrangement/wall Brackets with required anti-vibration mounting.</t>
  </si>
  <si>
    <t>CEILING MOUNTED 4-WAY/1-WAY CASSETTE UNITS</t>
  </si>
  <si>
    <t>Supply,    installation,    testing    and    commissioning    of    following minimum capacity 1-Way/4-way flow VRV/VRF Cassette Type Indoor ceiling mounted unit equipped with synthetic washable media pre-filter, fan section with low noise fan/dynamically balanced blower, multispeed motor,  coil  section with DX  Copper  coil,  electronic  expansion valve, outer   cabinet,   drain   pump,   grill,   necessary   supports,   vibration isolation,  cord  less  remote  control  etc.,   suitable  for  operation  on single phase 230 V ± 10%, 50Hz AC supply, complete, as required. The unit shall have automatic force shut down provision in case of fire on receiving  signal  from  BMS  System.   The  cooling  capacity  of  indoor unit will be at air inlet conditions of 27 Degree C DB and 19 Degree C WB temperature.</t>
  </si>
  <si>
    <t>Indoor Units powder coated MS Hanging arrangement/wall Brackets/Spring Isolators with required anti-vibration mounting.</t>
  </si>
  <si>
    <t>4-Way Cassette Unit</t>
  </si>
  <si>
    <t>2.5 TR (800 CFM)</t>
  </si>
  <si>
    <t>3.0 TR (1050 CFM)</t>
  </si>
  <si>
    <t xml:space="preserve">CEILING SUSPENDED DUCTED TYPE UNITS </t>
  </si>
  <si>
    <t>Supply,    installation,    testing    and    commissioning    of    following minimum   capacity   and   external   static   pressure   VRF/VRV   ceiling mounted   ductable   type   Indoor   unit   equipped    with   washable synthetic     media      pre-filter,     fan     section     with     low     noise fan/dynamically  balanced  blower,  multispeed  motor,  coil  section with   DX   copper   coil,  electronic   expansion  valve,   corded  remote control, outer cabinet, vibration isolators, drain   pump, drain pan, fire  retardant  non-porous  double  layer  flexible connection, other necessary supports etc., suitable for operation on single phase AC supply 230 V±  10%,  50  Hz  complete  as  required.  The  unit  shall  have  automatic force  shut  down  provision  in  case  of  fire  on  receiving  signal  from BMS System.  The cooling capacity of indoor unit will be at air inlet conditions of 27 Degree C DB and 19 Degree C WB temperature.</t>
  </si>
  <si>
    <t>Indoor Units powder coated MS Hanging arrangement/wall Brackets/Spring Isolators with required anti-vibration mounting and Fire Rated Flexible Connection.</t>
  </si>
  <si>
    <t>High Static Ductable units (minimum 150 pascal external static pressure)</t>
  </si>
  <si>
    <t>4.5 TR (1800 CFM)</t>
  </si>
  <si>
    <t>6.5 TR (2600 CFM)</t>
  </si>
  <si>
    <t>8.0 TR (3000 CFM)</t>
  </si>
  <si>
    <t>Refrigerant Joints and Headers</t>
  </si>
  <si>
    <t>Supply, Installation, Testing and Commissioning of copper Y-Joints sets, distributer and headers, suitable for various sizes of gas and liquid line of VRF System complete as required for the above system.</t>
  </si>
  <si>
    <t>Corded/Cordless Remote Controller</t>
  </si>
  <si>
    <t>Supply, Installation, testing  and commissioning  of self diagnostic type Corded/Cordless remote controllers for operation of indoor units.</t>
  </si>
  <si>
    <t>Central Remote Controller</t>
  </si>
  <si>
    <t>Supply, Installation, testing &amp; commissioning of Main intelligent central controller with Scheduled Timer system Touch screen/Gate Way Type suitable for groups of indoor  units to operate, monitor, on/off, cyclic operation setting, temperature setting etc. The controller shall be able to control up to minimum nos. of indoor units with zoning option as mentioned below. The controller shall have wide screen user friendly colour LCD Touch screen display and can be wired by a non-polar transmission cable  The CRC shall be provided with suitable size metallic box with lock arrangement. The controller shall be integrated to BMS system thru software for monitoring &amp; controlling of all above parameters including start/ stop of each indoor / outdoor unit. All necessary interface cards / units should be supplied as a part of the system to integrate to the BMS Software.</t>
  </si>
  <si>
    <t>Maximum 64 Nos of Indoor Units</t>
  </si>
  <si>
    <t>Notes:</t>
  </si>
  <si>
    <t>The vendor may offer the outdoor units as per availability from the manufacturer, however keeping the tonnage same as per BOQ subject to approval by Consultant/Client.</t>
  </si>
  <si>
    <t>The indoor units  capacity can be also as per availability from the manufacturer but keeping the minimum capacity as required in BOQ subject to approval by Consultant/Client.</t>
  </si>
  <si>
    <t>AIR COOLED DX TYPE SPLIT AC  UNITS</t>
  </si>
  <si>
    <t>Supply , installation, testing &amp; Commissioning of ceiling suspended DX type split AC units with air cooled condenser complete with 5 Star Inverter type scroll/rotary compressor ,condenser ,wiring &amp; accessories . Indoor units shall be ceiling suspended/wall mounted type complete with evaporator ,fan, filter ,drier, expansion devices &amp; microprocessor control panel along with all accessories with refrigerant &amp; oil charge ,  corded remote controls. The unit shall be suitable for working at 240 ± 10%  ,50 Hz,1 phase AC supply .The unit shall be designed to take care of minimum vertical head 5mt &amp; horizontal length of 15 mt &amp; necessary oil separator shall be included ,Necessary supporting arrangement for both indoor &amp; outdoor units ( Powder Coated /Epoxy painted  MS stand for ODU units as per approved make, shade by Architect) with necessary vibration isolation arrangement as per site condition etc. (without condensate drain pipe ,electrical power &amp; control cabling between indoor &amp; outdoor unit which shall be paid separately ).</t>
  </si>
  <si>
    <t>The coil in the outdoor units shall be provided with anti corrosive treatment. Necessary corrosive treatment of copper coil of the ODU with Bly gold Polu Al (Aluminium hydroxide, 25-microns thickness) to protect from corrosion, sulphur and other chemical contaminants present in the air. Coating should be done in presence of OEM representative. The coating shall be carried-out by the authorized applicator of coating manufacturer.</t>
  </si>
  <si>
    <t>The Outdoor unit Compressor must be provided with 5 Year Warranty Period.</t>
  </si>
  <si>
    <t>Silver Ion Filter, Dust Filter</t>
  </si>
  <si>
    <t>Civil Work such as wall hole making , wall chiselling ,refilling of chiselling part with mortar etc. as per site condition.</t>
  </si>
  <si>
    <t>Nitrogen pressure testing for leakages &amp; flushing during installation &amp; after commissioning between IDU &amp; ODU with flare nuts</t>
  </si>
  <si>
    <t>Removable Covers for all indoor &amp; Outdoor units shall be supplied &amp; put on the units after installation &amp; commissioning.</t>
  </si>
  <si>
    <t>Incoming power supply shall be provided near each indoor units</t>
  </si>
  <si>
    <t xml:space="preserve">1.5 TR </t>
  </si>
  <si>
    <t>SCHEDULED TIMER FOR SPLIT AC</t>
  </si>
  <si>
    <t xml:space="preserve">Supply, installation, testing and commissioning of Scheduled Timer for wall mounted split type Air conditioning units. </t>
  </si>
  <si>
    <t>AIR PURIFICATION SYSTEM (DUCT MOUNTED)</t>
  </si>
  <si>
    <t>Supply, installation, testing and commissioning of duct mounted Air Purification System with advance oxidation plasma cell (AOP) comprising of UVC lamp 254 NM  with nanoX coating metallic compound of five metals targeted on Alumninum matrix cell duly enclosed by a poly quartz casing tube, with the capability to produce ionized Hydroxyl oxidizers with in-built plasmoX to generate ion generator pins (+- ions 10^6) along with ultrasonic radio frequency waves for pest repellancy. The UV-C lamp will be a low-pressure mercury type and of such intensity as to provide minimum performance as listed below. The UV-C lamp will produce only Germicidal UV (by definition this means 99.99% UV-C energy). The airpurifier will have built in LED indication system stating the operation of the 3 technologies the UV lamp, ionizer and pest repellant. The AOP cell shal be capable of removing Particulate matter, Gasous Contamination as well as Microbial Contamination. The power / control cabling between the Pentagon units and the power source / controls shall be included in the cost .</t>
  </si>
  <si>
    <t xml:space="preserve">The wattage of the lamp shall not be less than 13 watts upto and length not less than 212 MM upto 2000 CFM, 21 watts upto and length not less than 436 MM upto 2000-6500 CFM, 36 watts upto and length not less than 436 MM upto 6501-18000 CFM and a minimum of 48 watts upto 28000 CFM or combination based on the application area. The system shall be capable of reducing microbial bacteria, virus and spores , VoC’, odors and particulates matter. The equipment shall have to CE, ISO 13485, ROHS, TUV, FICCI, GreenPro with 2014/35/EU Low Voltage Directive along with FDA compliance certifications. The AOP cell  shall a microbiological testing report against Bacteriophage (MS-2 FDA) surrogate SARS Cov-2 with a minimum efficiency of 99 percent along with a Virology report from ICMR approved lab with an minimum efficiency of 99 percent against SARS COV2 within 45 minutes. The technology shall be tested by ICMR/ IIT on human Alveolar Basal Epithelial Cells stating that there is no change in the structure and prove that it is absoluely safe for humans. </t>
  </si>
  <si>
    <t>The air purfication AOP does not produces ozone, the test certificate from an International Lab shall be produced. The specific certifications shall be submitted along with the technical submital. The failure to submit the certifications along with the submital shall lead to rejection of the product. The AOP cells should be selected by considering a load factor calculation for each specific area where the equipment is to be installed. The Cells Should be complete with Transformers, control cabling and Plug Top &amp; necessary power cable. Vendor to comply all Tender Specifications.</t>
  </si>
  <si>
    <t>Cassette Type (4-Way)</t>
  </si>
  <si>
    <t>Duct Type-(350 CFM To 3000 CFM)</t>
  </si>
  <si>
    <t>INLINE FAN (Ceiling suspended)</t>
  </si>
  <si>
    <t>Supply, installation, testing, commissioning of Single Skin Inline fan with Backward Curved SISW Fan, vibration isolators, speed regulator, GI gravity louvers,  Bird Screen and required cable as per specification and drawing. The Motor shall be suitable to run on 1 phase/50 hz/ 220 v electrical power Supply including fire  retardant  non-porous  double  layer  flexible connection of the following capacity.</t>
  </si>
  <si>
    <t xml:space="preserve">Thickness of casing : Upto 1000 CFM - 2mm , above 1000 CFM - 3mm </t>
  </si>
  <si>
    <t>The louvers &amp; bird screen shall be made of 24G &amp; 16G metallic construction respectively.</t>
  </si>
  <si>
    <t>300 CFM (510 CMH) at 10 mm static pressure</t>
  </si>
  <si>
    <t>600 CFM (1020 CMH) at 15 mm static pressure</t>
  </si>
  <si>
    <t>PROPELLER FAN:</t>
  </si>
  <si>
    <t>METALLIC TYPE PROPELLER FAN</t>
  </si>
  <si>
    <t>Supply, installation, testing and commissioning of wall mounted Propeller type heavy duty exhaust Fan of metallic construction complete with speed regulator, bird screen, gravity louvers, vibration isolators, required cable, plug &amp; other accessories compete as required, suitable for single phase, 240± 10 volts, 50Hz AC. supply of following capacities:</t>
  </si>
  <si>
    <t>300 mm sweep dia (900 RPM)</t>
  </si>
  <si>
    <t>ABS PLASTIC TYPE PROPELLER FAN</t>
  </si>
  <si>
    <t>Supply, installation, testing &amp; commissioning of Wall mounted Propeller type exhaust air fans of high grade ABS plastic  construction complete with electric motor suitable for operation on 230 V+ 10%,50 Hz, 1 phase AC supply fitted with speed regulator, mountings frames, louvers and bird screen, required cable &amp; plug to connect with socket etc. complete as required of following capacities.</t>
  </si>
  <si>
    <t>250 mm sweep dia  (900 RPM)</t>
  </si>
  <si>
    <t>300 mm sweep dia  (900 RPM)</t>
  </si>
  <si>
    <t>TRANSMISSION &amp; CONTROL WIRING</t>
  </si>
  <si>
    <t>Supplying, installing, testing and commissioning of Shielded control cum transmission wiring of 2 core x 1.5 sqmm copper FRLSH, XLPE insulated cable in suitable GI conduits accessories between indoor and outdoor units. Necessary securing of conduit shall be made by contractor. After completion of work wall and floor shall be repaired and brought to its original finish. The rate will also include cost of laying of GI conduit between indoor and outdoor units.</t>
  </si>
  <si>
    <t>2C x 1.5 Sq mm (Shielded-Unarmoured)</t>
  </si>
  <si>
    <t xml:space="preserve">REFRIGERANT PIPING </t>
  </si>
  <si>
    <t>Supply, fixing, testing and commissioning of interconnecting soft/hard   drawn copper refrigerant pipe work of following outer diameter duly insulated with fire rated class'O' closed cell elastomeric nitrile rubber insulation (19mm/13mm thick) between indoor &amp; outdoor units &amp; protected with 26 G aluminium sheet cladding as per specifications. All piping should be laid on Galvanized/Powder Coated tray supported by Galvanized M S Hangers &amp; Clamps and  all  external piping  shall run in covered cable trays. The rate  includes all the  items required to complete the piping work and nothing extra should be payable except the cable tray.</t>
  </si>
  <si>
    <t>Vaccumiazation &amp; Nitrogen pressure testing for leakages &amp; flushing during installation &amp; after commissioning between IDU &amp; ODU.</t>
  </si>
  <si>
    <t>Covering of External refrigerant piping insulation shall be done with 26 G aluminium sheet cladding  as per specifications.</t>
  </si>
  <si>
    <t>Internal Refrigerant piping insulation shall be covered with Aluminium Foil  as per specifications.</t>
  </si>
  <si>
    <t>6.4 mm outer dia Soft Drawn with Tube Thickness-1.2mm  ( Insulation-19 mm )</t>
  </si>
  <si>
    <t>9.5 mm outer dia Soft Drawn with Tube Thickness-1.2mm ( Insulation-19 mm )</t>
  </si>
  <si>
    <t>12.7 mm outer dia Soft Drawn with Tube Thickness-1.2mm ( Insulation-19 mm )</t>
  </si>
  <si>
    <t>15.9 mm outer dia Soft Drawn with Tube Thickness-1.2mm ( Insulation-19 mm )</t>
  </si>
  <si>
    <t>19.1 mm outer dia Hard Drawn with Tube Thickness-1.2mm ( Insulation-19 mm )</t>
  </si>
  <si>
    <t>22.2 mm outer dia Hard Drawn with Tube Thickness-1.2mm ( Insulation-19 mm )</t>
  </si>
  <si>
    <t>25.4 mm outer dia Hard Drawn with Tube Thickness-1.2mm ( Insulation-19 mm )</t>
  </si>
  <si>
    <t>28.6 mm outer dia Hard Drawn with Tube Thickness-1.2mm  ( Insulation-19 mm )</t>
  </si>
  <si>
    <t>31.8 mm outer dia Hard Drawn with Tube Thickness-1.62mm  ( Insulation-19 mm )</t>
  </si>
  <si>
    <t>34.9 mm outer dia Hard Drawn with Tube Thickness-1.62mm ( Insulation-19 mm )</t>
  </si>
  <si>
    <t>38.1 mm outer dia Hard Drawn with Tube Thickness-1.62mm( Insulation-19 mm )</t>
  </si>
  <si>
    <t>41.3 mm outer dia Hard Drawn with Tube Thickness-1.62mm( Insulation-19 mm )</t>
  </si>
  <si>
    <t>DRAIN PIPING</t>
  </si>
  <si>
    <t xml:space="preserve">Providing and fixing of cPVC drain water piping complete with fittings, flexible connection to IDU, necessary support as per specification and insulated with 6 mm  thick  fire rated class'O' closed  cell  elastomeric nitrile rubber  insulation.  </t>
  </si>
  <si>
    <t>DUCTING FOR AIR CONDITIONING / VENTILATION</t>
  </si>
  <si>
    <t>FACTORY FABRICATED GALVANIZED SHEET METAL DUCTS (GSS)</t>
  </si>
  <si>
    <t>Supply, installation, testing and commissioning of factory fabricated Galvanized Steel (GSS) Sheet metal ducts complete with flanges, neoprene rubber gasket, elbows, Splitter  Damper,  vanes, hangers &amp; support etc. as required as per IS/DW144/SAMACNA standard &amp; confirming to specification. Duct shall be furnish at site  in "L" shape or box shape from factory. The rates shall include all materials of the duct and labour for suspension and supporting arrangement for plenums, ducts, complete with fire retardant flexible connection as required and as per specifications.</t>
  </si>
  <si>
    <t>Note :  Splitter Shall be a part of ducting.</t>
  </si>
  <si>
    <t xml:space="preserve">0.63 MM (24 Gauge ) </t>
  </si>
  <si>
    <t xml:space="preserve">0.80 MM (22 Gauge ) </t>
  </si>
  <si>
    <t xml:space="preserve">1.00 MM (20 Gauge ) </t>
  </si>
  <si>
    <t xml:space="preserve">1.25 MM (18 Gauge) </t>
  </si>
  <si>
    <t>SITE FABRICATED GALVANIZED SHEET METAL DUCTS (GSS)</t>
  </si>
  <si>
    <t xml:space="preserve">Supply, Fabrication, installation and testing of Galvanized Steel (GS) sheet metal ducts &amp; finally applying fire rated paint as per BS 476 Part 24  (Site  FABRICATED DUCTS For Connection /Plenum etc.) in accordance with the approved shop drawings complete with all accessories like vanes, flanges, suspension rods , anchor bolts, GI bolts &amp; nuts, etc., as per specifications. </t>
  </si>
  <si>
    <t>Site fabricated GSS sheet metal rectangular ducting as per IS 655-2006</t>
  </si>
  <si>
    <t>1.25 MM (18 Gauge) Plenum</t>
  </si>
  <si>
    <t>Duct Insulation</t>
  </si>
  <si>
    <t>Supplying , installation, testing &amp; commissioning of external thermal insulation on ducts with duly laminated 28G aluminium foil of mat finish Closed Cell Elastomeric Nitrile Rubber Insulation of density not less than 50±5 Kg/m³ &amp; thermal Conductive not exceeding 0.032 W/mK at an average Temperature of 0°C and . The Material Shall be Class O as per BS476 part6 for fire propagation test. The Material shall have Fire Approval from CBRI - Roorkee &amp; no toxicity under flaming and non- flaming condition as per AITM 3.000 (1993). Adhesive used for setting the insulation shall be non - flammable, Vapour Proof. All Joints should be sealed with 3 mm thick 50 mm wide PE tape and Flange to be overlapped by 6" width of the same material thickness. Finally  Duct insulated should be strapped by 12mm metallic Packing  strip at every random meter &amp; conforming to standard  and Specification. All Ducts insulated internally on oval shaped and externally insulated on rectangular ducts.</t>
  </si>
  <si>
    <t>9 mm (Return Duct)</t>
  </si>
  <si>
    <t>13 mm (Supply Duct)</t>
  </si>
  <si>
    <t>19 mm (TFA Duct)</t>
  </si>
  <si>
    <t xml:space="preserve">ACCOUSTIC LINING </t>
  </si>
  <si>
    <t>Duct Acoustic Lining</t>
  </si>
  <si>
    <t>Supply and fixing of acoustic lining of supply air duct and plenum with  thick Engineered Nitrile Rubber open cell foam having a Noise Reduction Coefficient of 0.55 with Density 160 Kg/m3 passing Class 1 Fire Performance test as per BS 476 Part 7, Air Erosion test for 10,000 fpm air velocity as per ASTM C 1071-05 and with built-in antimicrobial protection. The material should pass Fungi Resistance Test as per DIN EN ISO 846 Method A and Bacterial Resistance Test as per DIN EN ISO 846 Method C; to be applied using manufacturer's recommended Rubber based Adhesive in a blend of solvents. protected with 26 G aluminium sheet cladding as per specifications.</t>
  </si>
  <si>
    <t>Acoustic lining in ducts/plenum up to 5.0 Running meter from Fan Outlet  as per specification and drawings.</t>
  </si>
  <si>
    <t>20 mm For Duct</t>
  </si>
  <si>
    <t>25 mm For Plenum</t>
  </si>
  <si>
    <t>CONTROL DAMPER</t>
  </si>
  <si>
    <t>VOLUME CONTROL DAMPER</t>
  </si>
  <si>
    <t>Supply,. Installation, testing and commissioning of 18 Gauge G.I construction Frame with 22/24 Gauge GI Aero foil blades Volume control Duct/Wall Dampers with linkages, levers &amp; fittings for Controlling the Airflow in Ducts with neoprene rubber gaskets,nuts, Bolts, Screws Linkages, Flanges etc. as per specification.</t>
  </si>
  <si>
    <t>AIR TERMINAL (SUPPLY/RETURN/EXHAUST)</t>
  </si>
  <si>
    <t>Supply,   installation, testing and commissioning  of 50 micron Powder coated Aluminium extruded Air Terminal (Diffuser/Grille) as  per specification &amp; and drawings including fixing frames of GI in False ceiling/wall.</t>
  </si>
  <si>
    <t>Grilles</t>
  </si>
  <si>
    <t>Supply. Installation, testing and commissioning of powder coated extruded aluminium section grills with aluminium dampers for supply air terminal and grilles without damper for return air for air-conditioning  as per specification.</t>
  </si>
  <si>
    <t>Grilles with Dampers</t>
  </si>
  <si>
    <t>Grilles without Dampers</t>
  </si>
  <si>
    <t>Diffusers</t>
  </si>
  <si>
    <t>Supply. Installation, testing and commissioning of powder coated extruded aluminium square diffusers with antismudge ring and removable core.</t>
  </si>
  <si>
    <t>Supply air with dampers</t>
  </si>
  <si>
    <t>Return air without damper</t>
  </si>
  <si>
    <t>Flexible Duct</t>
  </si>
  <si>
    <t>Supply. Installation, testing and commissioning of thermal flexible aluminium duct of following sizes duly supported at regular interval as per site requirement &amp; speciation's.</t>
  </si>
  <si>
    <t>200 mm</t>
  </si>
  <si>
    <t>Slot Diffusers</t>
  </si>
  <si>
    <t>Supply. Installation, testing and commissioning of slot diffusers with/without damper as specified below and as per specification.</t>
  </si>
  <si>
    <t>3-Slot Diffuser</t>
  </si>
  <si>
    <t>2-Slot Diffuser</t>
  </si>
  <si>
    <t>Linear Grille</t>
  </si>
  <si>
    <t>Supply. Installation, testing and commissioning of powder coated extruded aluminium Linear Grille.</t>
  </si>
  <si>
    <t>150 mm</t>
  </si>
  <si>
    <t>Air Transfer Door Grille</t>
  </si>
  <si>
    <t xml:space="preserve">Supply and fixing of non vision air transfer door grille of powder coated extruded aluminium, single deflection grille with horizontal vanes arrangement etc. as per specifications and drawings. </t>
  </si>
  <si>
    <t>Exhaust/Fresh Air Louvers</t>
  </si>
  <si>
    <t>Supply, Installation, Testing and Commissioning of Fresh Air/Exhaust air Louvers  minimum 80 mm deep comprising of inclined blade and extended-out lowest blade for disposal of rain water including the wire mesh, filter  (washable type filter section  Class-G3 having efficiency &gt;80% down to 20 micron fitted in aluminium frame) . The louver shall be of extruded Aluminium construction, and powder coated to the approved finish and colour.</t>
  </si>
  <si>
    <t xml:space="preserve">Under/Over Deck Insulation of Exposed Roof </t>
  </si>
  <si>
    <t xml:space="preserve">Providing and Fixing Underdeck Insulation with 50 mm thick with closed cell Nitrile Rubber with prelaminated Aluminum foil on one side  having a low stable k value of   0.035 k.cal/hr.m at 10.C and minimum density of 40-55 ± 3 kg/cum.The R-value should be as per ECBC Code.
</t>
  </si>
  <si>
    <t>50mm</t>
  </si>
  <si>
    <t>FIRE DAMPER</t>
  </si>
  <si>
    <t>Motorized Fire Dampers With Actuator</t>
  </si>
  <si>
    <t>Supplying, Fixing, testing and commissioning of fire dampers in supply air duct/main branch and return air path as and where required of required sizes i/c control wiring, the damper shall be motorized and spring return so as to close the damper in the event of power failure automatically and open the same in case of power being restored. The spring return action shall be inbuilt mechanism and not externally mounted. The damper shall also be closed in the event of fire signal complete as required and as per specifications.</t>
  </si>
  <si>
    <t>Duct/Wall mounted multi blade, motorised fire &amp; smoke dampers with spring return actuator. The damper shall be of at least 1.5 hr. fire rating and actuated with the help of 24 V electric actuator excluding. The damper shall be as per UL listed UL 555; 1995 and CBRI approved. The damper shall be constructed out of 16G galvanised steel sheet &amp; as per specification with Control Cable to Potential Free Contact for tripping of AHU fan motor.</t>
  </si>
  <si>
    <t>Supply, installation, testing and commissioning of  Motorised Spring Return  Actuator for  devices up to  0.8 sq. meter  with   control panel &amp; temperature sensor.</t>
  </si>
  <si>
    <t>Fire Damper</t>
  </si>
  <si>
    <t>Actuator</t>
  </si>
  <si>
    <t>ISOLATOR FOR OUTDOOR UNIT</t>
  </si>
  <si>
    <t xml:space="preserve">Supply, Installation, Testing &amp; Commissioning of following Switchgears as an Isolator in IP-65 rated in power coated 16 SWG sheet steel enclosure . </t>
  </si>
  <si>
    <t>63A 4P MCCB(25 KA) 14.1 HP To 22.0 HP</t>
  </si>
  <si>
    <t>POWER CABLING</t>
  </si>
  <si>
    <t>Supply, laying, testing and commissioning  of  power and  control  cabling  as  per specification given in the tender.</t>
  </si>
  <si>
    <t>Supply and laying ,testing and commissioning of following sizes of Copper conductor control cables with PVC conduit &amp; fixing clamps and effecting proper connections to equipment etc. of following sizes :</t>
  </si>
  <si>
    <t>4C x 16 Sq. mm Copper Conductor (Armoured) 14.1 HP To 22.0 HP</t>
  </si>
  <si>
    <t>4C x 10 Sq. mm Copper Conductor (Armoured) 10.1 to 14.0HP</t>
  </si>
  <si>
    <t xml:space="preserve">4C x 6 Sq. mm Copper Conductor (Armoured) Upto 10.0HP </t>
  </si>
  <si>
    <t>4C x 4 Sq. mm Copper Conductor (Armoured) For AHU</t>
  </si>
  <si>
    <t>GI COVERED CABLE TRAY</t>
  </si>
  <si>
    <t>Supplying and installation for following size of perforated Hot Dipped Galvanised Iron Covered cable tray for exposed refrigerant pipe With Bends, Tee, Cross Member &amp; Reducer (Galvanisation thickness not less than 50 microns) with perforation not more than 17.5%, in convenient sections, joined with connectors, suspended from the ceiling with G.I. suspenders including G.I. bolts &amp; nuts, etc. as required.</t>
  </si>
  <si>
    <t>SQM</t>
  </si>
  <si>
    <t>Derived From DSR-VRV/VRF-2019</t>
  </si>
  <si>
    <t>DSR VRV/VRF -2019</t>
  </si>
  <si>
    <t>DSR E&amp;M-2018</t>
  </si>
  <si>
    <t>16.12.1.3</t>
  </si>
  <si>
    <t>16.12.1.4</t>
  </si>
  <si>
    <t>16.12.2.1</t>
  </si>
  <si>
    <t>16.12.2.2</t>
  </si>
  <si>
    <t>16.12.2.3</t>
  </si>
  <si>
    <t>16.12.2.4</t>
  </si>
  <si>
    <t>DSR E&amp;M 2018</t>
  </si>
  <si>
    <t>16.23.2</t>
  </si>
  <si>
    <t>16.19.1</t>
  </si>
  <si>
    <t>16.20.1</t>
  </si>
  <si>
    <t>16.20.2</t>
  </si>
  <si>
    <t>DSR-VRF/VRV-2019</t>
  </si>
  <si>
    <t>NDSR-4</t>
  </si>
  <si>
    <t>NDSR-9</t>
  </si>
  <si>
    <t>NDSR-10</t>
  </si>
  <si>
    <t>NDSR-11</t>
  </si>
  <si>
    <t>NDSR-25</t>
  </si>
  <si>
    <t>NDSR-27</t>
  </si>
  <si>
    <t>NDSR-28</t>
  </si>
  <si>
    <t>NDSR-29</t>
  </si>
  <si>
    <t>NDSR-50</t>
  </si>
  <si>
    <t>NDSR-51</t>
  </si>
  <si>
    <t>NDSR-54</t>
  </si>
  <si>
    <t>NDSR-58</t>
  </si>
  <si>
    <t>NDSR-59</t>
  </si>
  <si>
    <t>NDSR-65</t>
  </si>
  <si>
    <t>NDSR-68</t>
  </si>
  <si>
    <t>NDSR-69</t>
  </si>
  <si>
    <t>NDSR-67</t>
  </si>
  <si>
    <t>NDSR-71</t>
  </si>
  <si>
    <t>NDSR-77</t>
  </si>
  <si>
    <t>NDSR-78</t>
  </si>
  <si>
    <t>NDSR-79</t>
  </si>
  <si>
    <t>NDSR-80</t>
  </si>
  <si>
    <t>NDSR-83</t>
  </si>
  <si>
    <t>NDSR-84</t>
  </si>
  <si>
    <t>NDSR-86</t>
  </si>
  <si>
    <t>NDSR-88</t>
  </si>
  <si>
    <t>NDSR-89</t>
  </si>
  <si>
    <t>NDSR-90</t>
  </si>
  <si>
    <t>NDSR-95</t>
  </si>
  <si>
    <t>NDSR-96</t>
  </si>
  <si>
    <t>NDSR-97</t>
  </si>
  <si>
    <t>NDSR-98</t>
  </si>
  <si>
    <t>NDSR-99</t>
  </si>
  <si>
    <t>NDSR-100</t>
  </si>
  <si>
    <t>NDSR-101</t>
  </si>
  <si>
    <t>1.2.1</t>
  </si>
  <si>
    <t>1.2.1.1</t>
  </si>
  <si>
    <t>1.2.2</t>
  </si>
  <si>
    <t>SUB-HEAD 'B' AIR CONDITIONING EQUIPMENTS LOW SIDE</t>
  </si>
  <si>
    <t>SUB-HEAD 'C'- VENTILATIONS EQUIPMENTS</t>
  </si>
  <si>
    <t>4A</t>
  </si>
  <si>
    <t>4B</t>
  </si>
  <si>
    <t>SUB-HEAD 'D' -REFRIGERANT/DRAIN PIPING &amp; CONTROL WIRING</t>
  </si>
  <si>
    <t>j)</t>
  </si>
  <si>
    <t>k)</t>
  </si>
  <si>
    <t>l)</t>
  </si>
  <si>
    <t>SUB-HEAD 'E' - AIR DISTRIBUTION WORKS (DUCTING,INSULATION,DAMPER, GRILLE &amp; DIFFUSER)</t>
  </si>
  <si>
    <t>8A</t>
  </si>
  <si>
    <t>8B</t>
  </si>
  <si>
    <t>10B</t>
  </si>
  <si>
    <t>11A</t>
  </si>
  <si>
    <t>12A</t>
  </si>
  <si>
    <t>12B</t>
  </si>
  <si>
    <t>12C</t>
  </si>
  <si>
    <t>12D</t>
  </si>
  <si>
    <t>12E</t>
  </si>
  <si>
    <t>12F</t>
  </si>
  <si>
    <t>15A</t>
  </si>
  <si>
    <t>SUB-HEAD 'F' -ELECTRICAL WORKS</t>
  </si>
  <si>
    <t>DSR/ NDSR</t>
  </si>
  <si>
    <t>Fill up only green shaded cells in Sch-1A to Sch-1E</t>
  </si>
  <si>
    <t>Sch-1A to Sch-1E (Price Schedule) :</t>
  </si>
  <si>
    <t>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</si>
</sst>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 #,##0.00_ ;_ * \-#,##0.00_ ;_ * &quot;-&quot;??_ ;_ @_ "/>
    <numFmt numFmtId="164" formatCode="_(* #,##0.00_);_(* \(#,##0.00\);_(* &quot;-&quot;??_);_(@_)"/>
    <numFmt numFmtId="165" formatCode=";;"/>
    <numFmt numFmtId="166" formatCode="_(&quot;$&quot;* #,##0.00_);_(&quot;$&quot;* \(#,##0.00\);_(&quot;$&quot;* &quot;-&quot;??_);_(@_)"/>
    <numFmt numFmtId="167" formatCode="&quot;\&quot;#,##0.00;[Red]\-&quot;\&quot;#,##0.00"/>
    <numFmt numFmtId="168" formatCode="_-&quot;£&quot;* #,##0.00_-;\-&quot;£&quot;* #,##0.00_-;_-&quot;£&quot;* &quot;-&quot;??_-;_-@_-"/>
    <numFmt numFmtId="169" formatCode="#,##0.000_);\(#,##0.000\)"/>
    <numFmt numFmtId="170" formatCode="0.000"/>
    <numFmt numFmtId="171" formatCode="0.0_)"/>
    <numFmt numFmtId="172" formatCode="#,##0.0"/>
    <numFmt numFmtId="173" formatCode="_(* #,##0_);_(* \(#,##0\);_(* &quot;-&quot;??_);_(@_)"/>
    <numFmt numFmtId="174" formatCode="[$-409]dd/mmm/yy;@"/>
    <numFmt numFmtId="175" formatCode="0.0"/>
    <numFmt numFmtId="176" formatCode="0.0000000000%"/>
    <numFmt numFmtId="177" formatCode="_(* #,##0_);_(* \(#,##0\);_(* \-??_);_(@_)"/>
    <numFmt numFmtId="178" formatCode="&quot; &quot;@"/>
    <numFmt numFmtId="179" formatCode="#,##0.00&quot;  &quot;"/>
    <numFmt numFmtId="180" formatCode="0.00_ "/>
    <numFmt numFmtId="181" formatCode="[&gt;99999]##\,##\,##0.00;[&lt;-99999.99]\-##\,##\,##0.00;##,##0.00"/>
  </numFmts>
  <fonts count="85">
    <font>
      <sz val="11"/>
      <name val="Book Antiqua"/>
      <family val="1"/>
    </font>
    <font>
      <sz val="11"/>
      <color theme="1"/>
      <name val="Calibri"/>
      <family val="2"/>
      <scheme val="minor"/>
    </font>
    <font>
      <sz val="11"/>
      <color indexed="8"/>
      <name val="Calibri"/>
      <family val="2"/>
    </font>
    <font>
      <sz val="10"/>
      <name val="Arial"/>
      <family val="2"/>
    </font>
    <font>
      <sz val="12"/>
      <name val="Arial"/>
      <family val="2"/>
    </font>
    <font>
      <sz val="10"/>
      <name val="Book Antiqua"/>
      <family val="1"/>
    </font>
    <font>
      <b/>
      <sz val="11"/>
      <name val="Book Antiqua"/>
      <family val="1"/>
    </font>
    <font>
      <b/>
      <sz val="10"/>
      <name val="Book Antiqua"/>
      <family val="1"/>
    </font>
    <font>
      <sz val="10"/>
      <color indexed="9"/>
      <name val="Book Antiqua"/>
      <family val="1"/>
    </font>
    <font>
      <b/>
      <sz val="12"/>
      <name val="Book Antiqua"/>
      <family val="1"/>
    </font>
    <font>
      <sz val="12"/>
      <name val="Book Antiqua"/>
      <family val="1"/>
    </font>
    <font>
      <sz val="1"/>
      <color indexed="9"/>
      <name val="Book Antiqua"/>
      <family val="1"/>
    </font>
    <font>
      <b/>
      <sz val="10"/>
      <color indexed="9"/>
      <name val="Book Antiqua"/>
      <family val="1"/>
    </font>
    <font>
      <b/>
      <sz val="14"/>
      <color indexed="9"/>
      <name val="Book Antiqua"/>
      <family val="1"/>
    </font>
    <font>
      <b/>
      <sz val="12"/>
      <name val="Arial"/>
      <family val="2"/>
    </font>
    <font>
      <sz val="11"/>
      <name val="Arial"/>
      <family val="2"/>
    </font>
    <font>
      <sz val="11"/>
      <color indexed="8"/>
      <name val="Cambria"/>
      <family val="1"/>
    </font>
    <font>
      <sz val="10"/>
      <color indexed="8"/>
      <name val="Cambria"/>
      <family val="1"/>
    </font>
    <font>
      <sz val="10"/>
      <name val="Cambria"/>
      <family val="1"/>
    </font>
    <font>
      <b/>
      <sz val="11"/>
      <color indexed="8"/>
      <name val="Cambria"/>
      <family val="1"/>
    </font>
    <font>
      <sz val="11"/>
      <name val="Palatino Linotype"/>
      <family val="1"/>
    </font>
    <font>
      <b/>
      <sz val="12"/>
      <color indexed="8"/>
      <name val="Cambria"/>
      <family val="1"/>
    </font>
    <font>
      <sz val="11"/>
      <color indexed="8"/>
      <name val="Book Antiqua"/>
      <family val="1"/>
    </font>
    <font>
      <b/>
      <sz val="12"/>
      <name val="Cambria"/>
      <family val="1"/>
    </font>
    <font>
      <sz val="11"/>
      <name val="Cambria"/>
      <family val="1"/>
    </font>
    <font>
      <sz val="11"/>
      <color indexed="9"/>
      <name val="Book Antiqua"/>
      <family val="1"/>
    </font>
    <font>
      <b/>
      <sz val="11"/>
      <color indexed="9"/>
      <name val="Book Antiqua"/>
      <family val="1"/>
    </font>
    <font>
      <sz val="12"/>
      <color indexed="9"/>
      <name val="Book Antiqua"/>
      <family val="1"/>
    </font>
    <font>
      <u/>
      <sz val="10"/>
      <color indexed="12"/>
      <name val="Arial"/>
      <family val="2"/>
    </font>
    <font>
      <b/>
      <sz val="11"/>
      <name val="Palatino Linotype"/>
      <family val="1"/>
    </font>
    <font>
      <sz val="12"/>
      <name val="Times New Roman"/>
      <family val="1"/>
    </font>
    <font>
      <b/>
      <sz val="11"/>
      <color indexed="10"/>
      <name val="Book Antiqua"/>
      <family val="1"/>
    </font>
    <font>
      <b/>
      <sz val="11"/>
      <color indexed="12"/>
      <name val="Book Antiqua"/>
      <family val="1"/>
    </font>
    <font>
      <b/>
      <sz val="14"/>
      <color indexed="12"/>
      <name val="Book Antiqua"/>
      <family val="1"/>
    </font>
    <font>
      <b/>
      <sz val="12"/>
      <color indexed="12"/>
      <name val="Book Antiqua"/>
      <family val="1"/>
    </font>
    <font>
      <b/>
      <sz val="14"/>
      <name val="Book Antiqua"/>
      <family val="1"/>
    </font>
    <font>
      <b/>
      <u/>
      <sz val="12"/>
      <name val="Book Antiqua"/>
      <family val="1"/>
    </font>
    <font>
      <b/>
      <sz val="12"/>
      <color indexed="20"/>
      <name val="Book Antiqua"/>
      <family val="1"/>
    </font>
    <font>
      <b/>
      <sz val="16"/>
      <color indexed="12"/>
      <name val="Book Antiqua"/>
      <family val="1"/>
    </font>
    <font>
      <sz val="11"/>
      <color indexed="12"/>
      <name val="Book Antiqua"/>
      <family val="1"/>
    </font>
    <font>
      <b/>
      <sz val="16"/>
      <color indexed="12"/>
      <name val="Arial"/>
      <family val="2"/>
    </font>
    <font>
      <sz val="12"/>
      <name val="¹ÙÅÁÃ¼"/>
      <family val="2"/>
    </font>
    <font>
      <u/>
      <sz val="9"/>
      <color indexed="36"/>
      <name val="Arial"/>
      <family val="2"/>
    </font>
    <font>
      <sz val="14"/>
      <name val="AngsanaUPC"/>
      <family val="2"/>
    </font>
    <font>
      <sz val="10"/>
      <color indexed="10"/>
      <name val="Arial"/>
      <family val="2"/>
    </font>
    <font>
      <u/>
      <sz val="9"/>
      <color indexed="12"/>
      <name val="Arial"/>
      <family val="2"/>
    </font>
    <font>
      <sz val="7"/>
      <name val="Small Fonts"/>
      <family val="2"/>
    </font>
    <font>
      <b/>
      <sz val="10"/>
      <name val="Arial CE"/>
      <family val="2"/>
    </font>
    <font>
      <sz val="10"/>
      <name val="MS Sans Serif"/>
      <family val="2"/>
    </font>
    <font>
      <vertAlign val="superscript"/>
      <sz val="12"/>
      <name val="Book Antiqua"/>
      <family val="1"/>
    </font>
    <font>
      <b/>
      <vertAlign val="superscript"/>
      <sz val="12"/>
      <color indexed="12"/>
      <name val="Book Antiqua"/>
      <family val="1"/>
    </font>
    <font>
      <b/>
      <vertAlign val="superscript"/>
      <sz val="12"/>
      <name val="Book Antiqua"/>
      <family val="1"/>
    </font>
    <font>
      <sz val="11"/>
      <name val="Book Antiqua"/>
      <family val="1"/>
    </font>
    <font>
      <b/>
      <sz val="20"/>
      <name val="Book Antiqua"/>
      <family val="1"/>
    </font>
    <font>
      <b/>
      <sz val="16"/>
      <name val="Book Antiqua"/>
      <family val="1"/>
    </font>
    <font>
      <b/>
      <sz val="16"/>
      <name val="Palatino Linotype"/>
      <family val="1"/>
    </font>
    <font>
      <sz val="16"/>
      <name val="Book Antiqua"/>
      <family val="1"/>
    </font>
    <font>
      <b/>
      <sz val="28"/>
      <name val="Book Antiqua"/>
      <family val="1"/>
    </font>
    <font>
      <sz val="28"/>
      <name val="Book Antiqua"/>
      <family val="1"/>
    </font>
    <font>
      <sz val="28"/>
      <color indexed="9"/>
      <name val="Book Antiqua"/>
      <family val="1"/>
    </font>
    <font>
      <sz val="16"/>
      <name val="Times New Roman"/>
      <family val="1"/>
    </font>
    <font>
      <sz val="10"/>
      <color indexed="8"/>
      <name val="MS Sans Serif"/>
      <family val="2"/>
    </font>
    <font>
      <sz val="11"/>
      <name val="Garamond"/>
      <family val="1"/>
    </font>
    <font>
      <sz val="10"/>
      <name val="Helv"/>
      <family val="2"/>
    </font>
    <font>
      <b/>
      <sz val="22"/>
      <name val="Book Antiqua"/>
      <family val="1"/>
    </font>
    <font>
      <sz val="10"/>
      <color indexed="8"/>
      <name val="MS Sans Serif"/>
      <charset val="134"/>
    </font>
    <font>
      <sz val="10"/>
      <name val="Helv"/>
      <charset val="204"/>
    </font>
    <font>
      <sz val="10"/>
      <color indexed="8"/>
      <name val="Arial"/>
      <family val="2"/>
    </font>
    <font>
      <b/>
      <sz val="20"/>
      <name val="Palatino Linotype"/>
      <family val="1"/>
    </font>
    <font>
      <sz val="11"/>
      <color theme="1"/>
      <name val="Calibri"/>
      <family val="2"/>
      <scheme val="minor"/>
    </font>
    <font>
      <b/>
      <sz val="16"/>
      <color theme="1"/>
      <name val="Book Antiqua"/>
      <family val="1"/>
    </font>
    <font>
      <sz val="12"/>
      <color theme="1"/>
      <name val="Book Antiqua"/>
      <family val="1"/>
    </font>
    <font>
      <sz val="16"/>
      <color theme="1"/>
      <name val="Book Antiqua"/>
      <family val="1"/>
    </font>
    <font>
      <b/>
      <sz val="11"/>
      <color rgb="FFFF0000"/>
      <name val="Palatino Linotype"/>
      <family val="1"/>
    </font>
    <font>
      <b/>
      <sz val="36"/>
      <color rgb="FFFF0000"/>
      <name val="Book Antiqua"/>
      <family val="1"/>
    </font>
    <font>
      <sz val="10"/>
      <name val="Times New Roman"/>
      <family val="1"/>
    </font>
    <font>
      <sz val="11"/>
      <color theme="1"/>
      <name val="Book Antiqua"/>
      <family val="1"/>
    </font>
    <font>
      <sz val="16"/>
      <color theme="1"/>
      <name val="Palatino Linotype"/>
      <family val="1"/>
    </font>
    <font>
      <b/>
      <sz val="14"/>
      <name val="Palatino Linotype"/>
      <family val="1"/>
    </font>
    <font>
      <sz val="11"/>
      <name val="Calibri"/>
      <family val="2"/>
    </font>
    <font>
      <b/>
      <sz val="9"/>
      <color indexed="81"/>
      <name val="Tahoma"/>
      <family val="2"/>
    </font>
    <font>
      <sz val="9"/>
      <color indexed="81"/>
      <name val="Tahoma"/>
      <family val="2"/>
    </font>
    <font>
      <b/>
      <sz val="18"/>
      <color rgb="FFFF0000"/>
      <name val="Palatino Linotype"/>
      <family val="1"/>
    </font>
    <font>
      <b/>
      <sz val="24"/>
      <name val="Book Antiqua"/>
      <family val="1"/>
    </font>
    <font>
      <b/>
      <sz val="16"/>
      <color rgb="FFFF0000"/>
      <name val="Palatino Linotype"/>
      <family val="1"/>
    </font>
  </fonts>
  <fills count="15">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12"/>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s>
  <borders count="47">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top/>
      <bottom style="hair">
        <color indexed="64"/>
      </bottom>
      <diagonal/>
    </border>
    <border>
      <left/>
      <right/>
      <top style="thin">
        <color indexed="64"/>
      </top>
      <bottom style="hair">
        <color indexed="64"/>
      </bottom>
      <diagonal/>
    </border>
  </borders>
  <cellStyleXfs count="118">
    <xf numFmtId="0" fontId="0" fillId="0" borderId="0"/>
    <xf numFmtId="0" fontId="61" fillId="0" borderId="0"/>
    <xf numFmtId="0" fontId="65" fillId="0" borderId="0"/>
    <xf numFmtId="9" fontId="43" fillId="0" borderId="0"/>
    <xf numFmtId="168" fontId="3" fillId="0" borderId="0" applyFont="0" applyFill="0" applyBorder="0" applyAlignment="0" applyProtection="0"/>
    <xf numFmtId="171" fontId="3" fillId="0" borderId="0" applyFont="0" applyFill="0" applyBorder="0" applyAlignment="0" applyProtection="0"/>
    <xf numFmtId="169" fontId="3" fillId="0" borderId="0" applyFont="0" applyFill="0" applyBorder="0" applyAlignment="0" applyProtection="0"/>
    <xf numFmtId="165" fontId="3" fillId="0" borderId="0" applyFont="0" applyFill="0" applyBorder="0" applyAlignment="0" applyProtection="0"/>
    <xf numFmtId="0" fontId="41" fillId="0" borderId="0"/>
    <xf numFmtId="164" fontId="3" fillId="0" borderId="0" applyFont="0" applyFill="0" applyBorder="0" applyAlignment="0" applyProtection="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 fillId="0" borderId="0"/>
    <xf numFmtId="172" fontId="44"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37" fontId="46" fillId="0" borderId="0"/>
    <xf numFmtId="170" fontId="3" fillId="0" borderId="0"/>
    <xf numFmtId="0" fontId="69" fillId="0" borderId="0"/>
    <xf numFmtId="0" fontId="3" fillId="0" borderId="0"/>
    <xf numFmtId="0" fontId="69" fillId="0" borderId="0"/>
    <xf numFmtId="0" fontId="3" fillId="0" borderId="0"/>
    <xf numFmtId="0" fontId="69" fillId="0" borderId="0"/>
    <xf numFmtId="0" fontId="3" fillId="0" borderId="0"/>
    <xf numFmtId="0" fontId="3" fillId="0" borderId="0"/>
    <xf numFmtId="0" fontId="3" fillId="0" borderId="0"/>
    <xf numFmtId="0" fontId="69" fillId="0" borderId="0"/>
    <xf numFmtId="0" fontId="69" fillId="0" borderId="0"/>
    <xf numFmtId="0" fontId="69" fillId="0" borderId="0"/>
    <xf numFmtId="0" fontId="5" fillId="0" borderId="0"/>
    <xf numFmtId="0" fontId="3" fillId="0" borderId="0"/>
    <xf numFmtId="0" fontId="3" fillId="0" borderId="0"/>
    <xf numFmtId="0" fontId="3" fillId="0" borderId="0"/>
    <xf numFmtId="0" fontId="3" fillId="0" borderId="0"/>
    <xf numFmtId="0" fontId="69" fillId="0" borderId="0"/>
    <xf numFmtId="0" fontId="3"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2" fillId="0" borderId="0"/>
    <xf numFmtId="0" fontId="69" fillId="0" borderId="0"/>
    <xf numFmtId="0" fontId="3" fillId="0" borderId="0"/>
    <xf numFmtId="0" fontId="52" fillId="0" borderId="0"/>
    <xf numFmtId="0" fontId="69" fillId="0" borderId="0"/>
    <xf numFmtId="0" fontId="3" fillId="0" borderId="0"/>
    <xf numFmtId="0" fontId="69" fillId="0" borderId="0"/>
    <xf numFmtId="0" fontId="69" fillId="0" borderId="0"/>
    <xf numFmtId="0" fontId="67" fillId="0" borderId="0" applyNumberFormat="0" applyFont="0" applyFill="0" applyBorder="0" applyAlignment="0" applyProtection="0"/>
    <xf numFmtId="0" fontId="69" fillId="0" borderId="0"/>
    <xf numFmtId="0" fontId="69" fillId="0" borderId="0"/>
    <xf numFmtId="0" fontId="52" fillId="0" borderId="0"/>
    <xf numFmtId="0" fontId="69" fillId="0" borderId="0"/>
    <xf numFmtId="0" fontId="3" fillId="0" borderId="0"/>
    <xf numFmtId="0" fontId="3" fillId="0" borderId="0"/>
    <xf numFmtId="0" fontId="5" fillId="0" borderId="0"/>
    <xf numFmtId="0" fontId="52" fillId="0" borderId="0"/>
    <xf numFmtId="0" fontId="5" fillId="0" borderId="0"/>
    <xf numFmtId="0" fontId="3" fillId="0" borderId="0"/>
    <xf numFmtId="0" fontId="52" fillId="0" borderId="0" applyNumberFormat="0" applyFill="0" applyBorder="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xf numFmtId="0" fontId="52" fillId="0" borderId="0"/>
    <xf numFmtId="0" fontId="52" fillId="0" borderId="0"/>
    <xf numFmtId="0" fontId="3" fillId="0" borderId="0"/>
    <xf numFmtId="0" fontId="3" fillId="0" borderId="0"/>
    <xf numFmtId="0" fontId="3" fillId="0" borderId="0" applyNumberFormat="0" applyFont="0" applyFill="0" applyBorder="0" applyAlignment="0" applyProtection="0">
      <alignment vertical="top"/>
    </xf>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47" fillId="0" borderId="0" applyFont="0"/>
    <xf numFmtId="0" fontId="42" fillId="0" borderId="0" applyNumberFormat="0" applyFill="0" applyBorder="0" applyAlignment="0" applyProtection="0">
      <alignment vertical="top"/>
      <protection locked="0"/>
    </xf>
    <xf numFmtId="0" fontId="48" fillId="0" borderId="0"/>
    <xf numFmtId="0" fontId="63" fillId="0" borderId="0"/>
    <xf numFmtId="0" fontId="66" fillId="0" borderId="0"/>
    <xf numFmtId="0" fontId="62" fillId="0" borderId="0"/>
    <xf numFmtId="0" fontId="66" fillId="0" borderId="0"/>
    <xf numFmtId="0" fontId="75" fillId="0" borderId="0"/>
    <xf numFmtId="0" fontId="3" fillId="0" borderId="0"/>
    <xf numFmtId="0" fontId="3" fillId="0" borderId="0"/>
    <xf numFmtId="0" fontId="1" fillId="0" borderId="0"/>
    <xf numFmtId="0" fontId="3" fillId="0" borderId="0"/>
  </cellStyleXfs>
  <cellXfs count="797">
    <xf numFmtId="0" fontId="0" fillId="0" borderId="0" xfId="0"/>
    <xf numFmtId="0" fontId="3" fillId="0" borderId="0" xfId="89" applyAlignment="1" applyProtection="1">
      <alignment vertical="center"/>
      <protection hidden="1"/>
    </xf>
    <xf numFmtId="0" fontId="3" fillId="0" borderId="0" xfId="89" applyProtection="1">
      <protection hidden="1"/>
    </xf>
    <xf numFmtId="0" fontId="3" fillId="0" borderId="0" xfId="89" applyAlignment="1" applyProtection="1">
      <alignment horizontal="left" vertical="center"/>
      <protection hidden="1"/>
    </xf>
    <xf numFmtId="0" fontId="3" fillId="0" borderId="0" xfId="89" applyAlignment="1" applyProtection="1">
      <alignment horizontal="center" vertical="center"/>
      <protection hidden="1"/>
    </xf>
    <xf numFmtId="0" fontId="3" fillId="0" borderId="0" xfId="89" applyAlignment="1" applyProtection="1">
      <alignment horizontal="left"/>
      <protection hidden="1"/>
    </xf>
    <xf numFmtId="0" fontId="3" fillId="0" borderId="0" xfId="89" applyAlignment="1" applyProtection="1">
      <alignment horizontal="center"/>
      <protection hidden="1"/>
    </xf>
    <xf numFmtId="0" fontId="3" fillId="0" borderId="0" xfId="101" applyAlignment="1" applyProtection="1">
      <alignment horizontal="center"/>
      <protection hidden="1"/>
    </xf>
    <xf numFmtId="0" fontId="3" fillId="0" borderId="0" xfId="101" applyProtection="1">
      <protection hidden="1"/>
    </xf>
    <xf numFmtId="0" fontId="0" fillId="0" borderId="0" xfId="0" applyAlignment="1">
      <alignment vertical="top"/>
    </xf>
    <xf numFmtId="9" fontId="0" fillId="0" borderId="4" xfId="99" applyNumberFormat="1" applyFont="1" applyBorder="1" applyAlignment="1" applyProtection="1">
      <alignment horizontal="left" vertical="center" wrapText="1" indent="3"/>
      <protection hidden="1"/>
    </xf>
    <xf numFmtId="0" fontId="0" fillId="0" borderId="0" xfId="99" applyFont="1" applyAlignment="1" applyProtection="1">
      <alignment vertical="center" wrapText="1"/>
      <protection hidden="1"/>
    </xf>
    <xf numFmtId="0" fontId="0" fillId="0" borderId="5" xfId="0" applyBorder="1" applyAlignment="1">
      <alignment horizontal="center"/>
    </xf>
    <xf numFmtId="0" fontId="0" fillId="0" borderId="5" xfId="0" applyBorder="1" applyAlignment="1">
      <alignment horizontal="center" vertical="top"/>
    </xf>
    <xf numFmtId="9" fontId="0" fillId="0" borderId="0" xfId="0" applyNumberFormat="1"/>
    <xf numFmtId="0" fontId="0" fillId="0" borderId="6" xfId="0" applyBorder="1" applyAlignment="1">
      <alignment horizontal="center" vertical="top"/>
    </xf>
    <xf numFmtId="0" fontId="0" fillId="0" borderId="6" xfId="0" applyBorder="1" applyAlignment="1">
      <alignment vertical="top" wrapText="1"/>
    </xf>
    <xf numFmtId="0" fontId="5" fillId="0" borderId="6" xfId="0" applyFont="1" applyBorder="1" applyAlignment="1">
      <alignment vertical="top"/>
    </xf>
    <xf numFmtId="0" fontId="0" fillId="0" borderId="6" xfId="0" applyBorder="1"/>
    <xf numFmtId="0" fontId="5" fillId="0" borderId="6" xfId="0" applyFont="1" applyBorder="1" applyAlignment="1">
      <alignment vertical="top" wrapText="1"/>
    </xf>
    <xf numFmtId="0" fontId="0" fillId="0" borderId="7" xfId="0" applyBorder="1" applyAlignment="1">
      <alignment horizontal="center" vertical="top"/>
    </xf>
    <xf numFmtId="0" fontId="0" fillId="0" borderId="7" xfId="0" applyBorder="1" applyAlignment="1">
      <alignment vertical="top" wrapText="1"/>
    </xf>
    <xf numFmtId="0" fontId="5" fillId="0" borderId="7" xfId="0" applyFont="1" applyBorder="1" applyAlignment="1">
      <alignment vertical="top" wrapText="1"/>
    </xf>
    <xf numFmtId="0" fontId="0" fillId="0" borderId="0" xfId="0" applyAlignment="1">
      <alignment vertical="top" wrapText="1"/>
    </xf>
    <xf numFmtId="0" fontId="0" fillId="0" borderId="0" xfId="0" applyAlignment="1">
      <alignment wrapText="1"/>
    </xf>
    <xf numFmtId="10" fontId="0" fillId="0" borderId="0" xfId="99" applyNumberFormat="1" applyFont="1" applyAlignment="1" applyProtection="1">
      <alignment horizontal="left" vertical="center" wrapText="1"/>
      <protection hidden="1"/>
    </xf>
    <xf numFmtId="0" fontId="0" fillId="0" borderId="0" xfId="99" applyFont="1" applyAlignment="1" applyProtection="1">
      <alignment horizontal="justify" vertical="center" wrapText="1"/>
      <protection hidden="1"/>
    </xf>
    <xf numFmtId="3" fontId="0" fillId="0" borderId="8" xfId="99" applyNumberFormat="1" applyFont="1" applyBorder="1" applyAlignment="1" applyProtection="1">
      <alignment horizontal="right" vertical="center" wrapText="1"/>
      <protection hidden="1"/>
    </xf>
    <xf numFmtId="0" fontId="5" fillId="0" borderId="0" xfId="99" applyFont="1" applyProtection="1">
      <protection hidden="1"/>
    </xf>
    <xf numFmtId="0" fontId="5" fillId="0" borderId="0" xfId="99" applyFont="1" applyAlignment="1" applyProtection="1">
      <alignment vertical="center"/>
      <protection hidden="1"/>
    </xf>
    <xf numFmtId="0" fontId="3" fillId="0" borderId="0" xfId="99" applyProtection="1">
      <protection hidden="1"/>
    </xf>
    <xf numFmtId="1" fontId="0" fillId="0" borderId="0" xfId="99" applyNumberFormat="1" applyFont="1" applyAlignment="1" applyProtection="1">
      <alignment vertical="center" wrapText="1"/>
      <protection hidden="1"/>
    </xf>
    <xf numFmtId="4" fontId="0" fillId="0" borderId="0" xfId="99" applyNumberFormat="1" applyFont="1" applyAlignment="1" applyProtection="1">
      <alignment vertical="center" wrapText="1"/>
      <protection hidden="1"/>
    </xf>
    <xf numFmtId="1" fontId="6" fillId="0" borderId="0" xfId="99" applyNumberFormat="1" applyFont="1" applyAlignment="1" applyProtection="1">
      <alignment horizontal="center" vertical="center" wrapText="1"/>
      <protection hidden="1"/>
    </xf>
    <xf numFmtId="0" fontId="6" fillId="0" borderId="0" xfId="99" applyFont="1" applyAlignment="1" applyProtection="1">
      <alignment horizontal="center" vertical="center" wrapText="1"/>
      <protection hidden="1"/>
    </xf>
    <xf numFmtId="4" fontId="6" fillId="0" borderId="0" xfId="99" applyNumberFormat="1" applyFont="1" applyAlignment="1" applyProtection="1">
      <alignment horizontal="center" vertical="center" wrapText="1"/>
      <protection hidden="1"/>
    </xf>
    <xf numFmtId="4" fontId="6" fillId="0" borderId="9" xfId="99" applyNumberFormat="1" applyFont="1" applyBorder="1" applyAlignment="1" applyProtection="1">
      <alignment horizontal="center" vertical="center" wrapText="1"/>
      <protection hidden="1"/>
    </xf>
    <xf numFmtId="1" fontId="6" fillId="0" borderId="9" xfId="99" applyNumberFormat="1" applyFont="1" applyBorder="1" applyAlignment="1" applyProtection="1">
      <alignment vertical="center" wrapText="1"/>
      <protection hidden="1"/>
    </xf>
    <xf numFmtId="4" fontId="6" fillId="0" borderId="9" xfId="99" applyNumberFormat="1" applyFont="1" applyBorder="1" applyAlignment="1" applyProtection="1">
      <alignment horizontal="right" vertical="center" wrapText="1"/>
      <protection hidden="1"/>
    </xf>
    <xf numFmtId="4" fontId="6" fillId="0" borderId="10" xfId="99" applyNumberFormat="1" applyFont="1" applyBorder="1" applyAlignment="1" applyProtection="1">
      <alignment horizontal="right" vertical="center" wrapText="1"/>
      <protection hidden="1"/>
    </xf>
    <xf numFmtId="4" fontId="0" fillId="0" borderId="11" xfId="99" applyNumberFormat="1" applyFont="1" applyBorder="1" applyAlignment="1" applyProtection="1">
      <alignment horizontal="right" vertical="center" wrapText="1"/>
      <protection hidden="1"/>
    </xf>
    <xf numFmtId="1" fontId="0" fillId="0" borderId="9" xfId="99" applyNumberFormat="1" applyFont="1" applyBorder="1" applyAlignment="1" applyProtection="1">
      <alignment horizontal="center" vertical="center" wrapText="1"/>
      <protection hidden="1"/>
    </xf>
    <xf numFmtId="0" fontId="6" fillId="0" borderId="10" xfId="99" applyFont="1" applyBorder="1" applyAlignment="1" applyProtection="1">
      <alignment vertical="center" wrapText="1"/>
      <protection hidden="1"/>
    </xf>
    <xf numFmtId="0" fontId="6" fillId="0" borderId="11" xfId="99" applyFont="1" applyBorder="1" applyAlignment="1" applyProtection="1">
      <alignment vertical="center" wrapText="1"/>
      <protection hidden="1"/>
    </xf>
    <xf numFmtId="4" fontId="0" fillId="0" borderId="9" xfId="99" applyNumberFormat="1" applyFont="1" applyBorder="1" applyAlignment="1" applyProtection="1">
      <alignment vertical="center" wrapText="1"/>
      <protection hidden="1"/>
    </xf>
    <xf numFmtId="4" fontId="6" fillId="0" borderId="10" xfId="99" applyNumberFormat="1" applyFont="1" applyBorder="1" applyAlignment="1" applyProtection="1">
      <alignment vertical="center" wrapText="1"/>
      <protection hidden="1"/>
    </xf>
    <xf numFmtId="4" fontId="0" fillId="0" borderId="11" xfId="99" applyNumberFormat="1" applyFont="1" applyBorder="1" applyAlignment="1" applyProtection="1">
      <alignment vertical="center" wrapText="1"/>
      <protection hidden="1"/>
    </xf>
    <xf numFmtId="3" fontId="5" fillId="0" borderId="0" xfId="99" applyNumberFormat="1" applyFont="1" applyProtection="1">
      <protection hidden="1"/>
    </xf>
    <xf numFmtId="4" fontId="0" fillId="0" borderId="9" xfId="99" applyNumberFormat="1" applyFont="1" applyBorder="1" applyAlignment="1" applyProtection="1">
      <alignment horizontal="right" vertical="center" wrapText="1"/>
      <protection hidden="1"/>
    </xf>
    <xf numFmtId="4" fontId="6" fillId="0" borderId="9" xfId="99" applyNumberFormat="1" applyFont="1" applyBorder="1" applyAlignment="1" applyProtection="1">
      <alignment vertical="center" wrapText="1"/>
      <protection hidden="1"/>
    </xf>
    <xf numFmtId="4" fontId="6" fillId="0" borderId="11" xfId="99" applyNumberFormat="1" applyFont="1" applyBorder="1" applyAlignment="1" applyProtection="1">
      <alignment vertical="center" wrapText="1"/>
      <protection hidden="1"/>
    </xf>
    <xf numFmtId="0" fontId="6" fillId="8" borderId="10" xfId="99" applyFont="1" applyFill="1" applyBorder="1" applyAlignment="1" applyProtection="1">
      <alignment vertical="center" wrapText="1"/>
      <protection hidden="1"/>
    </xf>
    <xf numFmtId="0" fontId="0" fillId="0" borderId="11" xfId="99" applyFont="1" applyBorder="1" applyAlignment="1" applyProtection="1">
      <alignment vertical="center" wrapText="1"/>
      <protection hidden="1"/>
    </xf>
    <xf numFmtId="4" fontId="0" fillId="0" borderId="10" xfId="99" applyNumberFormat="1" applyFont="1" applyBorder="1" applyAlignment="1" applyProtection="1">
      <alignment vertical="center" wrapText="1"/>
      <protection hidden="1"/>
    </xf>
    <xf numFmtId="2" fontId="5" fillId="0" borderId="0" xfId="99" applyNumberFormat="1" applyFont="1" applyProtection="1">
      <protection hidden="1"/>
    </xf>
    <xf numFmtId="173" fontId="5" fillId="0" borderId="0" xfId="99" applyNumberFormat="1" applyFont="1" applyProtection="1">
      <protection hidden="1"/>
    </xf>
    <xf numFmtId="0" fontId="0" fillId="0" borderId="11" xfId="99" applyFont="1" applyBorder="1" applyAlignment="1" applyProtection="1">
      <alignment horizontal="center" vertical="center" wrapText="1"/>
      <protection hidden="1"/>
    </xf>
    <xf numFmtId="3" fontId="0" fillId="0" borderId="9" xfId="99" applyNumberFormat="1" applyFont="1" applyBorder="1" applyAlignment="1" applyProtection="1">
      <alignment horizontal="right" vertical="center" wrapText="1"/>
      <protection hidden="1"/>
    </xf>
    <xf numFmtId="3" fontId="0" fillId="0" borderId="10" xfId="99" applyNumberFormat="1" applyFont="1" applyBorder="1" applyAlignment="1" applyProtection="1">
      <alignment horizontal="right" vertical="center" wrapText="1"/>
      <protection hidden="1"/>
    </xf>
    <xf numFmtId="3" fontId="6" fillId="0" borderId="10" xfId="99" applyNumberFormat="1" applyFont="1" applyBorder="1" applyAlignment="1" applyProtection="1">
      <alignment horizontal="right" vertical="center" wrapText="1"/>
      <protection hidden="1"/>
    </xf>
    <xf numFmtId="4" fontId="6" fillId="0" borderId="11" xfId="19" applyNumberFormat="1" applyFont="1" applyBorder="1" applyAlignment="1" applyProtection="1">
      <alignment horizontal="right" vertical="center" wrapText="1"/>
      <protection hidden="1"/>
    </xf>
    <xf numFmtId="3" fontId="6" fillId="0" borderId="9" xfId="19" applyNumberFormat="1" applyFont="1" applyBorder="1" applyAlignment="1" applyProtection="1">
      <alignment horizontal="right" vertical="center" wrapText="1"/>
      <protection hidden="1"/>
    </xf>
    <xf numFmtId="4" fontId="6" fillId="0" borderId="10" xfId="19" applyNumberFormat="1" applyFont="1" applyBorder="1" applyAlignment="1" applyProtection="1">
      <alignment horizontal="right" vertical="center" wrapText="1"/>
      <protection hidden="1"/>
    </xf>
    <xf numFmtId="4" fontId="6" fillId="0" borderId="10" xfId="99" applyNumberFormat="1" applyFont="1" applyBorder="1" applyAlignment="1" applyProtection="1">
      <alignment horizontal="center" vertical="center" wrapText="1"/>
      <protection hidden="1"/>
    </xf>
    <xf numFmtId="4" fontId="6" fillId="0" borderId="11" xfId="99" applyNumberFormat="1" applyFont="1" applyBorder="1" applyAlignment="1" applyProtection="1">
      <alignment horizontal="right" vertical="center" wrapText="1"/>
      <protection hidden="1"/>
    </xf>
    <xf numFmtId="1" fontId="0" fillId="0" borderId="12" xfId="99" applyNumberFormat="1" applyFont="1" applyBorder="1" applyAlignment="1" applyProtection="1">
      <alignment horizontal="center" vertical="center" wrapText="1"/>
      <protection hidden="1"/>
    </xf>
    <xf numFmtId="0" fontId="6" fillId="0" borderId="13" xfId="99" applyFont="1" applyBorder="1" applyAlignment="1" applyProtection="1">
      <alignment vertical="center" wrapText="1"/>
      <protection hidden="1"/>
    </xf>
    <xf numFmtId="4" fontId="0" fillId="0" borderId="13" xfId="99" applyNumberFormat="1" applyFont="1" applyBorder="1" applyAlignment="1" applyProtection="1">
      <alignment vertical="center" wrapText="1"/>
      <protection hidden="1"/>
    </xf>
    <xf numFmtId="4" fontId="6" fillId="0" borderId="13" xfId="99" applyNumberFormat="1" applyFont="1" applyBorder="1" applyAlignment="1" applyProtection="1">
      <alignment vertical="center" wrapText="1"/>
      <protection hidden="1"/>
    </xf>
    <xf numFmtId="4" fontId="0" fillId="0" borderId="14" xfId="99" applyNumberFormat="1" applyFont="1" applyBorder="1" applyAlignment="1" applyProtection="1">
      <alignment vertical="center" wrapText="1"/>
      <protection hidden="1"/>
    </xf>
    <xf numFmtId="1" fontId="6" fillId="0" borderId="4" xfId="99" applyNumberFormat="1" applyFont="1" applyBorder="1" applyAlignment="1" applyProtection="1">
      <alignment horizontal="center" vertical="center" wrapText="1"/>
      <protection hidden="1"/>
    </xf>
    <xf numFmtId="2" fontId="0" fillId="0" borderId="4" xfId="99" applyNumberFormat="1" applyFont="1" applyBorder="1" applyAlignment="1" applyProtection="1">
      <alignment horizontal="left" vertical="center" wrapText="1" indent="3"/>
      <protection hidden="1"/>
    </xf>
    <xf numFmtId="1" fontId="6" fillId="0" borderId="4" xfId="99" applyNumberFormat="1" applyFont="1" applyBorder="1" applyAlignment="1" applyProtection="1">
      <alignment horizontal="center" vertical="top" wrapText="1"/>
      <protection hidden="1"/>
    </xf>
    <xf numFmtId="1" fontId="0" fillId="0" borderId="4" xfId="99" applyNumberFormat="1" applyFont="1" applyBorder="1" applyAlignment="1" applyProtection="1">
      <alignment horizontal="left" vertical="center" wrapText="1" indent="3"/>
      <protection hidden="1"/>
    </xf>
    <xf numFmtId="10" fontId="6" fillId="5" borderId="0" xfId="99" applyNumberFormat="1" applyFont="1" applyFill="1" applyAlignment="1" applyProtection="1">
      <alignment vertical="center" wrapText="1"/>
      <protection locked="0" hidden="1"/>
    </xf>
    <xf numFmtId="2" fontId="6" fillId="0" borderId="0" xfId="99" applyNumberFormat="1" applyFont="1" applyAlignment="1" applyProtection="1">
      <alignment vertical="center" wrapText="1"/>
      <protection hidden="1"/>
    </xf>
    <xf numFmtId="4" fontId="0" fillId="5" borderId="8" xfId="99" applyNumberFormat="1" applyFont="1" applyFill="1" applyBorder="1" applyAlignment="1" applyProtection="1">
      <alignment horizontal="right" vertical="center" wrapText="1"/>
      <protection locked="0" hidden="1"/>
    </xf>
    <xf numFmtId="3" fontId="0" fillId="5" borderId="8" xfId="99" applyNumberFormat="1" applyFont="1" applyFill="1" applyBorder="1" applyAlignment="1" applyProtection="1">
      <alignment horizontal="right" vertical="center" wrapText="1"/>
      <protection locked="0" hidden="1"/>
    </xf>
    <xf numFmtId="4" fontId="0" fillId="0" borderId="8" xfId="99" applyNumberFormat="1" applyFont="1" applyBorder="1" applyAlignment="1" applyProtection="1">
      <alignment horizontal="justify" vertical="center" wrapText="1"/>
      <protection hidden="1"/>
    </xf>
    <xf numFmtId="2" fontId="0" fillId="0" borderId="0" xfId="99" applyNumberFormat="1" applyFont="1" applyAlignment="1" applyProtection="1">
      <alignment horizontal="left" vertical="center" wrapText="1"/>
      <protection hidden="1"/>
    </xf>
    <xf numFmtId="4" fontId="0" fillId="0" borderId="8" xfId="99" applyNumberFormat="1" applyFont="1" applyBorder="1" applyAlignment="1" applyProtection="1">
      <alignment horizontal="right" vertical="center" wrapText="1"/>
      <protection hidden="1"/>
    </xf>
    <xf numFmtId="0" fontId="5" fillId="0" borderId="0" xfId="86" applyAlignment="1" applyProtection="1">
      <alignment vertical="center"/>
      <protection hidden="1"/>
    </xf>
    <xf numFmtId="0" fontId="0" fillId="0" borderId="0" xfId="86" applyFont="1" applyAlignment="1" applyProtection="1">
      <alignment vertical="center"/>
      <protection hidden="1"/>
    </xf>
    <xf numFmtId="0" fontId="0" fillId="0" borderId="0" xfId="86" applyFont="1" applyAlignment="1" applyProtection="1">
      <alignment horizontal="left" vertical="center"/>
      <protection hidden="1"/>
    </xf>
    <xf numFmtId="0" fontId="5" fillId="0" borderId="0" xfId="86" applyProtection="1">
      <protection hidden="1"/>
    </xf>
    <xf numFmtId="0" fontId="8" fillId="0" borderId="0" xfId="86" applyFont="1" applyProtection="1">
      <protection hidden="1"/>
    </xf>
    <xf numFmtId="0" fontId="8" fillId="0" borderId="0" xfId="86" applyFont="1" applyAlignment="1" applyProtection="1">
      <alignment horizontal="center" vertical="center"/>
      <protection hidden="1"/>
    </xf>
    <xf numFmtId="0" fontId="6" fillId="0" borderId="15" xfId="86" applyFont="1" applyBorder="1" applyAlignment="1" applyProtection="1">
      <alignment vertical="center"/>
      <protection hidden="1"/>
    </xf>
    <xf numFmtId="0" fontId="0" fillId="0" borderId="15" xfId="86" applyFont="1" applyBorder="1" applyAlignment="1" applyProtection="1">
      <alignment vertical="center"/>
      <protection hidden="1"/>
    </xf>
    <xf numFmtId="0" fontId="6" fillId="0" borderId="15" xfId="86" applyFont="1" applyBorder="1" applyAlignment="1" applyProtection="1">
      <alignment horizontal="right" vertical="center"/>
      <protection hidden="1"/>
    </xf>
    <xf numFmtId="0" fontId="6" fillId="0" borderId="0" xfId="86" applyFont="1" applyAlignment="1" applyProtection="1">
      <alignment horizontal="center" vertical="center"/>
      <protection hidden="1"/>
    </xf>
    <xf numFmtId="174" fontId="0" fillId="0" borderId="0" xfId="86" applyNumberFormat="1" applyFont="1" applyAlignment="1" applyProtection="1">
      <alignment horizontal="left" vertical="center"/>
      <protection hidden="1"/>
    </xf>
    <xf numFmtId="0" fontId="0" fillId="0" borderId="0" xfId="97" applyFont="1" applyAlignment="1" applyProtection="1">
      <alignment horizontal="left" vertical="center"/>
      <protection hidden="1"/>
    </xf>
    <xf numFmtId="0" fontId="6" fillId="0" borderId="0" xfId="87" applyFont="1" applyAlignment="1" applyProtection="1">
      <alignment horizontal="left" vertical="center"/>
      <protection hidden="1"/>
    </xf>
    <xf numFmtId="0" fontId="0" fillId="0" borderId="0" xfId="86" applyFont="1" applyAlignment="1" applyProtection="1">
      <alignment horizontal="justify" vertical="center"/>
      <protection hidden="1"/>
    </xf>
    <xf numFmtId="0" fontId="6" fillId="0" borderId="0" xfId="86" applyFont="1" applyAlignment="1" applyProtection="1">
      <alignment vertical="top"/>
      <protection hidden="1"/>
    </xf>
    <xf numFmtId="175" fontId="9" fillId="0" borderId="0" xfId="86" applyNumberFormat="1" applyFont="1" applyAlignment="1" applyProtection="1">
      <alignment horizontal="center" vertical="top"/>
      <protection hidden="1"/>
    </xf>
    <xf numFmtId="0" fontId="10" fillId="0" borderId="0" xfId="86" applyFont="1" applyAlignment="1" applyProtection="1">
      <alignment vertical="center"/>
      <protection hidden="1"/>
    </xf>
    <xf numFmtId="175" fontId="10" fillId="0" borderId="0" xfId="86" applyNumberFormat="1" applyFont="1" applyAlignment="1" applyProtection="1">
      <alignment horizontal="center" vertical="top"/>
      <protection hidden="1"/>
    </xf>
    <xf numFmtId="175" fontId="10" fillId="0" borderId="0" xfId="86" applyNumberFormat="1" applyFont="1" applyAlignment="1" applyProtection="1">
      <alignment horizontal="center" vertical="center"/>
      <protection hidden="1"/>
    </xf>
    <xf numFmtId="0" fontId="10" fillId="0" borderId="0" xfId="86" applyFont="1" applyAlignment="1" applyProtection="1">
      <alignment vertical="top"/>
      <protection hidden="1"/>
    </xf>
    <xf numFmtId="0" fontId="0" fillId="0" borderId="0" xfId="86" applyFont="1" applyAlignment="1" applyProtection="1">
      <alignment vertical="top"/>
      <protection hidden="1"/>
    </xf>
    <xf numFmtId="0" fontId="5" fillId="0" borderId="0" xfId="86" applyAlignment="1" applyProtection="1">
      <alignment vertical="top"/>
      <protection hidden="1"/>
    </xf>
    <xf numFmtId="0" fontId="11" fillId="0" borderId="0" xfId="86" applyFont="1" applyAlignment="1" applyProtection="1">
      <alignment vertical="center"/>
      <protection hidden="1"/>
    </xf>
    <xf numFmtId="0" fontId="10" fillId="0" borderId="0" xfId="86" applyFont="1" applyAlignment="1" applyProtection="1">
      <alignment horizontal="center" vertical="top"/>
      <protection hidden="1"/>
    </xf>
    <xf numFmtId="0" fontId="0" fillId="0" borderId="0" xfId="0" applyAlignment="1" applyProtection="1">
      <alignment vertical="center"/>
      <protection hidden="1"/>
    </xf>
    <xf numFmtId="0" fontId="0" fillId="0" borderId="0" xfId="0" applyAlignment="1" applyProtection="1">
      <alignment horizontal="center" vertical="center" wrapText="1"/>
      <protection hidden="1"/>
    </xf>
    <xf numFmtId="0" fontId="0" fillId="0" borderId="0" xfId="0" applyProtection="1">
      <protection hidden="1"/>
    </xf>
    <xf numFmtId="0" fontId="0" fillId="0" borderId="0" xfId="0" applyAlignment="1" applyProtection="1">
      <alignment horizontal="justify" vertical="center"/>
      <protection hidden="1"/>
    </xf>
    <xf numFmtId="175" fontId="0" fillId="0" borderId="0" xfId="0" applyNumberFormat="1" applyAlignment="1" applyProtection="1">
      <alignment horizontal="center" vertical="center"/>
      <protection hidden="1"/>
    </xf>
    <xf numFmtId="0" fontId="0" fillId="0" borderId="0" xfId="0" applyAlignment="1" applyProtection="1">
      <alignment horizontal="right" vertical="center"/>
      <protection hidden="1"/>
    </xf>
    <xf numFmtId="174" fontId="6" fillId="0" borderId="0" xfId="86" applyNumberFormat="1" applyFont="1" applyAlignment="1" applyProtection="1">
      <alignment vertical="center"/>
      <protection hidden="1"/>
    </xf>
    <xf numFmtId="0" fontId="6" fillId="0" borderId="0" xfId="86" applyFont="1" applyAlignment="1" applyProtection="1">
      <alignment horizontal="right" vertical="center"/>
      <protection hidden="1"/>
    </xf>
    <xf numFmtId="0" fontId="6" fillId="0" borderId="0" xfId="86" applyFont="1" applyAlignment="1" applyProtection="1">
      <alignment horizontal="left" vertical="center" indent="2"/>
      <protection hidden="1"/>
    </xf>
    <xf numFmtId="0" fontId="6" fillId="0" borderId="0" xfId="86" applyFont="1" applyAlignment="1" applyProtection="1">
      <alignment horizontal="left" vertical="center" indent="1"/>
      <protection hidden="1"/>
    </xf>
    <xf numFmtId="0" fontId="0" fillId="0" borderId="0" xfId="86" applyFont="1" applyAlignment="1" applyProtection="1">
      <alignment horizontal="left" vertical="center" indent="1"/>
      <protection hidden="1"/>
    </xf>
    <xf numFmtId="0" fontId="0" fillId="0" borderId="0" xfId="0" applyAlignment="1" applyProtection="1">
      <alignment horizontal="left" vertical="center" indent="2"/>
      <protection hidden="1"/>
    </xf>
    <xf numFmtId="0" fontId="6" fillId="0" borderId="0" xfId="0" applyFont="1" applyAlignment="1" applyProtection="1">
      <alignment horizontal="left" vertical="center"/>
      <protection hidden="1"/>
    </xf>
    <xf numFmtId="174" fontId="6" fillId="0" borderId="0" xfId="0" applyNumberFormat="1" applyFont="1" applyAlignment="1" applyProtection="1">
      <alignment horizontal="left" vertical="center" indent="1"/>
      <protection hidden="1"/>
    </xf>
    <xf numFmtId="0" fontId="0" fillId="0" borderId="0" xfId="0" applyAlignment="1" applyProtection="1">
      <alignment vertical="center"/>
      <protection locked="0"/>
    </xf>
    <xf numFmtId="0" fontId="10" fillId="0" borderId="0" xfId="86" applyFont="1" applyAlignment="1" applyProtection="1">
      <alignment horizontal="left" vertical="center"/>
      <protection hidden="1"/>
    </xf>
    <xf numFmtId="0" fontId="0" fillId="3" borderId="16" xfId="0" applyFill="1" applyBorder="1" applyAlignment="1" applyProtection="1">
      <alignment horizontal="left" vertical="center"/>
      <protection locked="0"/>
    </xf>
    <xf numFmtId="0" fontId="0" fillId="0" borderId="17" xfId="0" applyBorder="1" applyAlignment="1" applyProtection="1">
      <alignment horizontal="left" vertical="center"/>
      <protection hidden="1"/>
    </xf>
    <xf numFmtId="0" fontId="8" fillId="0" borderId="0" xfId="86" applyFont="1" applyAlignment="1" applyProtection="1">
      <alignment horizontal="justify"/>
      <protection hidden="1"/>
    </xf>
    <xf numFmtId="4" fontId="12" fillId="0" borderId="0" xfId="86" applyNumberFormat="1" applyFont="1" applyAlignment="1" applyProtection="1">
      <alignment vertical="center"/>
      <protection hidden="1"/>
    </xf>
    <xf numFmtId="0" fontId="12" fillId="0" borderId="0" xfId="86" applyFont="1" applyAlignment="1" applyProtection="1">
      <alignment horizontal="justify" vertical="center"/>
      <protection hidden="1"/>
    </xf>
    <xf numFmtId="0" fontId="8" fillId="0" borderId="0" xfId="86" applyFont="1" applyAlignment="1" applyProtection="1">
      <alignment vertical="center"/>
      <protection hidden="1"/>
    </xf>
    <xf numFmtId="0" fontId="8" fillId="0" borderId="0" xfId="86" applyFont="1" applyAlignment="1" applyProtection="1">
      <alignment horizontal="center"/>
      <protection hidden="1"/>
    </xf>
    <xf numFmtId="0" fontId="0" fillId="0" borderId="0" xfId="0" applyAlignment="1" applyProtection="1">
      <alignment horizontal="center" vertical="center"/>
      <protection hidden="1"/>
    </xf>
    <xf numFmtId="0" fontId="0" fillId="0" borderId="0" xfId="0" applyAlignment="1" applyProtection="1">
      <alignment vertical="center" wrapText="1"/>
      <protection hidden="1"/>
    </xf>
    <xf numFmtId="0" fontId="6" fillId="0" borderId="9" xfId="0" applyFont="1" applyBorder="1" applyAlignment="1" applyProtection="1">
      <alignment horizontal="center" vertical="center" wrapText="1"/>
      <protection hidden="1"/>
    </xf>
    <xf numFmtId="0" fontId="6" fillId="0" borderId="9" xfId="0" applyFont="1" applyBorder="1" applyAlignment="1" applyProtection="1">
      <alignment vertical="center" wrapText="1"/>
      <protection hidden="1"/>
    </xf>
    <xf numFmtId="0" fontId="6" fillId="0" borderId="9"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3" borderId="9" xfId="0" applyFill="1" applyBorder="1" applyAlignment="1" applyProtection="1">
      <alignment vertical="center"/>
      <protection locked="0"/>
    </xf>
    <xf numFmtId="2" fontId="0" fillId="3" borderId="9" xfId="0" applyNumberFormat="1" applyFill="1" applyBorder="1" applyAlignment="1" applyProtection="1">
      <alignment vertical="center"/>
      <protection locked="0"/>
    </xf>
    <xf numFmtId="10" fontId="0" fillId="3" borderId="9" xfId="0" applyNumberFormat="1" applyFill="1" applyBorder="1" applyAlignment="1" applyProtection="1">
      <alignment vertical="center"/>
      <protection locked="0"/>
    </xf>
    <xf numFmtId="0" fontId="0" fillId="0" borderId="9" xfId="0" applyBorder="1" applyAlignment="1" applyProtection="1">
      <alignment vertical="center"/>
      <protection hidden="1"/>
    </xf>
    <xf numFmtId="0" fontId="6" fillId="0" borderId="9" xfId="0" applyFont="1" applyBorder="1" applyAlignment="1" applyProtection="1">
      <alignment vertical="center"/>
      <protection hidden="1"/>
    </xf>
    <xf numFmtId="0" fontId="6" fillId="0" borderId="0" xfId="0" applyFont="1" applyProtection="1">
      <protection hidden="1"/>
    </xf>
    <xf numFmtId="0" fontId="14" fillId="0" borderId="0" xfId="93" applyNumberFormat="1" applyFont="1" applyFill="1" applyBorder="1" applyAlignment="1" applyProtection="1">
      <alignment horizontal="center" vertical="top"/>
      <protection hidden="1"/>
    </xf>
    <xf numFmtId="0" fontId="15" fillId="0" borderId="0" xfId="93" applyNumberFormat="1" applyFont="1" applyFill="1" applyBorder="1" applyAlignment="1" applyProtection="1">
      <alignment vertical="top"/>
      <protection hidden="1"/>
    </xf>
    <xf numFmtId="0" fontId="0" fillId="0" borderId="0" xfId="93" applyNumberFormat="1" applyFont="1" applyFill="1" applyBorder="1" applyAlignment="1" applyProtection="1">
      <alignment vertical="center"/>
      <protection hidden="1"/>
    </xf>
    <xf numFmtId="0" fontId="16" fillId="0" borderId="0" xfId="93" applyNumberFormat="1" applyFont="1" applyFill="1" applyBorder="1" applyAlignment="1" applyProtection="1">
      <alignment vertical="center"/>
      <protection hidden="1"/>
    </xf>
    <xf numFmtId="0" fontId="17" fillId="0" borderId="0" xfId="93" applyNumberFormat="1" applyFont="1" applyFill="1" applyBorder="1" applyAlignment="1" applyProtection="1">
      <alignment vertical="center"/>
      <protection hidden="1"/>
    </xf>
    <xf numFmtId="0" fontId="17" fillId="0" borderId="0" xfId="93" applyNumberFormat="1" applyFont="1" applyFill="1" applyBorder="1" applyAlignment="1" applyProtection="1">
      <alignment vertical="top"/>
      <protection hidden="1"/>
    </xf>
    <xf numFmtId="0" fontId="18" fillId="0" borderId="0" xfId="93" applyNumberFormat="1" applyFont="1" applyFill="1" applyBorder="1" applyAlignment="1" applyProtection="1">
      <alignment vertical="top"/>
      <protection hidden="1"/>
    </xf>
    <xf numFmtId="0" fontId="3" fillId="0" borderId="0" xfId="93" applyNumberFormat="1" applyFont="1" applyFill="1" applyBorder="1" applyAlignment="1" applyProtection="1">
      <alignment vertical="top"/>
      <protection hidden="1"/>
    </xf>
    <xf numFmtId="0" fontId="19" fillId="0" borderId="0" xfId="93" applyNumberFormat="1" applyFont="1" applyFill="1" applyBorder="1" applyAlignment="1" applyProtection="1">
      <alignment horizontal="center" vertical="center"/>
      <protection hidden="1"/>
    </xf>
    <xf numFmtId="0" fontId="6" fillId="0" borderId="15" xfId="0" applyFont="1" applyBorder="1" applyAlignment="1" applyProtection="1">
      <alignment horizontal="left" vertical="center"/>
      <protection hidden="1"/>
    </xf>
    <xf numFmtId="0" fontId="6" fillId="0" borderId="15" xfId="0" applyFont="1" applyBorder="1" applyAlignment="1" applyProtection="1">
      <alignment horizontal="justify" vertical="center"/>
      <protection hidden="1"/>
    </xf>
    <xf numFmtId="0" fontId="6" fillId="0" borderId="15" xfId="0" applyFont="1" applyBorder="1" applyAlignment="1" applyProtection="1">
      <alignment horizontal="center" vertical="center"/>
      <protection hidden="1"/>
    </xf>
    <xf numFmtId="0" fontId="6" fillId="0" borderId="15" xfId="0" applyFont="1" applyBorder="1" applyAlignment="1" applyProtection="1">
      <alignment horizontal="right" vertical="center"/>
      <protection hidden="1"/>
    </xf>
    <xf numFmtId="0" fontId="0" fillId="0" borderId="0" xfId="0" applyAlignment="1" applyProtection="1">
      <alignment horizontal="left" vertical="center"/>
      <protection hidden="1"/>
    </xf>
    <xf numFmtId="0" fontId="0" fillId="0" borderId="0" xfId="0" applyAlignment="1" applyProtection="1">
      <alignment horizontal="left" vertical="center" indent="1"/>
      <protection hidden="1"/>
    </xf>
    <xf numFmtId="0" fontId="20" fillId="0" borderId="0" xfId="98" applyFont="1" applyAlignment="1" applyProtection="1">
      <alignment horizontal="left" vertical="top"/>
      <protection hidden="1"/>
    </xf>
    <xf numFmtId="0" fontId="20" fillId="0" borderId="0" xfId="0" applyFont="1" applyAlignment="1" applyProtection="1">
      <alignment vertical="top"/>
      <protection hidden="1"/>
    </xf>
    <xf numFmtId="0" fontId="20" fillId="0" borderId="0" xfId="96" applyFont="1" applyAlignment="1" applyProtection="1">
      <alignment vertical="top"/>
      <protection hidden="1"/>
    </xf>
    <xf numFmtId="0" fontId="6" fillId="0" borderId="0" xfId="93" applyFont="1" applyAlignment="1" applyProtection="1">
      <alignment vertical="top"/>
      <protection hidden="1"/>
    </xf>
    <xf numFmtId="0" fontId="0" fillId="0" borderId="0" xfId="93" applyFont="1" applyAlignment="1" applyProtection="1">
      <alignment vertical="center"/>
      <protection hidden="1"/>
    </xf>
    <xf numFmtId="0" fontId="0" fillId="0" borderId="0" xfId="93" applyFont="1" applyAlignment="1" applyProtection="1">
      <alignment vertical="center" wrapText="1"/>
      <protection hidden="1"/>
    </xf>
    <xf numFmtId="0" fontId="0" fillId="0" borderId="9" xfId="93" applyFont="1" applyBorder="1" applyAlignment="1" applyProtection="1">
      <alignment horizontal="center" vertical="top"/>
      <protection hidden="1"/>
    </xf>
    <xf numFmtId="4" fontId="0" fillId="3" borderId="9" xfId="93" applyNumberFormat="1" applyFont="1" applyFill="1" applyBorder="1" applyAlignment="1" applyProtection="1">
      <alignment horizontal="right" vertical="center"/>
      <protection locked="0"/>
    </xf>
    <xf numFmtId="10" fontId="0" fillId="3" borderId="9" xfId="93" applyNumberFormat="1" applyFont="1" applyFill="1" applyBorder="1" applyAlignment="1" applyProtection="1">
      <alignment horizontal="right" vertical="center"/>
      <protection locked="0"/>
    </xf>
    <xf numFmtId="0" fontId="0" fillId="0" borderId="5" xfId="93" applyFont="1" applyBorder="1" applyAlignment="1" applyProtection="1">
      <alignment horizontal="center" vertical="top"/>
      <protection hidden="1"/>
    </xf>
    <xf numFmtId="0" fontId="15" fillId="0" borderId="18" xfId="93" applyNumberFormat="1" applyFont="1" applyFill="1" applyBorder="1" applyAlignment="1" applyProtection="1">
      <alignment horizontal="right" vertical="top"/>
      <protection hidden="1"/>
    </xf>
    <xf numFmtId="0" fontId="6" fillId="0" borderId="6" xfId="93" applyFont="1" applyBorder="1" applyAlignment="1" applyProtection="1">
      <alignment horizontal="center" vertical="center" wrapText="1"/>
      <protection hidden="1"/>
    </xf>
    <xf numFmtId="0" fontId="0" fillId="0" borderId="19" xfId="93" applyNumberFormat="1" applyFont="1" applyFill="1" applyBorder="1" applyAlignment="1" applyProtection="1">
      <alignment horizontal="left" vertical="center" indent="3"/>
      <protection hidden="1"/>
    </xf>
    <xf numFmtId="0" fontId="15" fillId="0" borderId="16" xfId="93" applyNumberFormat="1" applyFont="1" applyFill="1" applyBorder="1" applyAlignment="1" applyProtection="1">
      <alignment vertical="top"/>
      <protection hidden="1"/>
    </xf>
    <xf numFmtId="0" fontId="0" fillId="0" borderId="16" xfId="93" applyFont="1" applyBorder="1" applyAlignment="1" applyProtection="1">
      <alignment horizontal="center" vertical="center"/>
      <protection hidden="1"/>
    </xf>
    <xf numFmtId="0" fontId="0" fillId="0" borderId="20" xfId="93" applyFont="1" applyBorder="1" applyAlignment="1" applyProtection="1">
      <alignment horizontal="right" vertical="center"/>
      <protection hidden="1"/>
    </xf>
    <xf numFmtId="4" fontId="0" fillId="3" borderId="21" xfId="93" applyNumberFormat="1" applyFont="1" applyFill="1" applyBorder="1" applyAlignment="1" applyProtection="1">
      <alignment horizontal="right" vertical="center" wrapText="1"/>
      <protection locked="0"/>
    </xf>
    <xf numFmtId="0" fontId="0" fillId="0" borderId="22" xfId="93" applyFont="1" applyBorder="1" applyAlignment="1" applyProtection="1">
      <alignment horizontal="right" vertical="center"/>
      <protection hidden="1"/>
    </xf>
    <xf numFmtId="0" fontId="6" fillId="0" borderId="7" xfId="93" applyFont="1" applyBorder="1" applyAlignment="1" applyProtection="1">
      <alignment horizontal="center" vertical="center" wrapText="1"/>
      <protection hidden="1"/>
    </xf>
    <xf numFmtId="0" fontId="0" fillId="0" borderId="23" xfId="93" applyNumberFormat="1" applyFont="1" applyFill="1" applyBorder="1" applyAlignment="1" applyProtection="1">
      <alignment horizontal="left" vertical="center" indent="3"/>
      <protection hidden="1"/>
    </xf>
    <xf numFmtId="0" fontId="15" fillId="0" borderId="24" xfId="93" applyNumberFormat="1" applyFont="1" applyFill="1" applyBorder="1" applyAlignment="1" applyProtection="1">
      <alignment vertical="top"/>
      <protection hidden="1"/>
    </xf>
    <xf numFmtId="4" fontId="0" fillId="3" borderId="25" xfId="93" applyNumberFormat="1" applyFont="1" applyFill="1" applyBorder="1" applyAlignment="1" applyProtection="1">
      <alignment horizontal="right" vertical="center" wrapText="1"/>
      <protection locked="0"/>
    </xf>
    <xf numFmtId="0" fontId="6" fillId="0" borderId="0" xfId="93" applyFont="1" applyAlignment="1" applyProtection="1">
      <alignment horizontal="center" vertical="center" wrapText="1"/>
      <protection hidden="1"/>
    </xf>
    <xf numFmtId="0" fontId="0" fillId="0" borderId="16" xfId="93" applyFont="1" applyBorder="1" applyAlignment="1" applyProtection="1">
      <alignment horizontal="right" vertical="center"/>
      <protection hidden="1"/>
    </xf>
    <xf numFmtId="10" fontId="0" fillId="3" borderId="21" xfId="93" applyNumberFormat="1" applyFont="1" applyFill="1" applyBorder="1" applyAlignment="1" applyProtection="1">
      <alignment horizontal="right" vertical="center" wrapText="1"/>
      <protection locked="0"/>
    </xf>
    <xf numFmtId="0" fontId="0" fillId="0" borderId="24" xfId="93" applyFont="1" applyBorder="1" applyAlignment="1" applyProtection="1">
      <alignment horizontal="right" vertical="center"/>
      <protection hidden="1"/>
    </xf>
    <xf numFmtId="10" fontId="0" fillId="3" borderId="25" xfId="93" applyNumberFormat="1" applyFont="1" applyFill="1" applyBorder="1" applyAlignment="1" applyProtection="1">
      <alignment horizontal="right" vertical="center" wrapText="1"/>
      <protection locked="0"/>
    </xf>
    <xf numFmtId="0" fontId="0" fillId="0" borderId="9" xfId="93" applyFont="1" applyBorder="1" applyAlignment="1" applyProtection="1">
      <alignment horizontal="center" vertical="top" wrapText="1"/>
      <protection hidden="1"/>
    </xf>
    <xf numFmtId="0" fontId="6" fillId="0" borderId="0" xfId="93" applyFont="1" applyBorder="1" applyAlignment="1" applyProtection="1">
      <alignment horizontal="center" vertical="center" wrapText="1"/>
      <protection hidden="1"/>
    </xf>
    <xf numFmtId="0" fontId="0" fillId="0" borderId="0" xfId="93" applyNumberFormat="1" applyFont="1" applyFill="1" applyBorder="1" applyAlignment="1" applyProtection="1">
      <alignment horizontal="left" vertical="center" indent="6"/>
      <protection hidden="1"/>
    </xf>
    <xf numFmtId="0" fontId="0" fillId="0" borderId="0" xfId="93" applyFont="1" applyBorder="1" applyAlignment="1" applyProtection="1">
      <alignment horizontal="justify" vertical="center"/>
      <protection hidden="1"/>
    </xf>
    <xf numFmtId="0" fontId="0" fillId="0" borderId="0" xfId="93" applyNumberFormat="1" applyFont="1" applyFill="1" applyBorder="1" applyAlignment="1" applyProtection="1">
      <alignment vertical="center" wrapText="1"/>
      <protection hidden="1"/>
    </xf>
    <xf numFmtId="0" fontId="16" fillId="0" borderId="0" xfId="0" applyFont="1" applyAlignment="1" applyProtection="1">
      <alignment horizontal="justify" vertical="center"/>
      <protection hidden="1"/>
    </xf>
    <xf numFmtId="0" fontId="16" fillId="0" borderId="0" xfId="86" applyFont="1" applyAlignment="1" applyProtection="1">
      <alignment horizontal="left" vertical="center"/>
      <protection hidden="1"/>
    </xf>
    <xf numFmtId="0" fontId="16" fillId="0" borderId="0" xfId="86" applyFont="1" applyAlignment="1" applyProtection="1">
      <alignment vertical="center"/>
      <protection hidden="1"/>
    </xf>
    <xf numFmtId="0" fontId="21" fillId="0" borderId="0" xfId="93" applyNumberFormat="1" applyFont="1" applyFill="1" applyBorder="1" applyAlignment="1" applyProtection="1">
      <alignment horizontal="center" vertical="center"/>
      <protection hidden="1"/>
    </xf>
    <xf numFmtId="0" fontId="21" fillId="0" borderId="0" xfId="93" applyNumberFormat="1" applyFont="1" applyFill="1" applyBorder="1" applyAlignment="1" applyProtection="1">
      <alignment horizontal="center" vertical="top"/>
      <protection hidden="1"/>
    </xf>
    <xf numFmtId="0" fontId="17" fillId="0" borderId="0" xfId="93" applyNumberFormat="1" applyFont="1" applyFill="1" applyBorder="1" applyAlignment="1" applyProtection="1">
      <alignment vertical="top" wrapText="1"/>
      <protection hidden="1"/>
    </xf>
    <xf numFmtId="164" fontId="17" fillId="0" borderId="0" xfId="9" applyFont="1" applyFill="1" applyBorder="1" applyAlignment="1" applyProtection="1">
      <alignment vertical="center"/>
      <protection hidden="1"/>
    </xf>
    <xf numFmtId="176" fontId="16" fillId="0" borderId="0" xfId="93" applyNumberFormat="1" applyFont="1" applyFill="1" applyBorder="1" applyAlignment="1" applyProtection="1">
      <alignment vertical="center"/>
      <protection hidden="1"/>
    </xf>
    <xf numFmtId="2" fontId="17" fillId="0" borderId="0" xfId="93" applyNumberFormat="1" applyFont="1" applyFill="1" applyBorder="1" applyAlignment="1" applyProtection="1">
      <alignment vertical="center"/>
      <protection hidden="1"/>
    </xf>
    <xf numFmtId="10" fontId="17" fillId="0" borderId="0" xfId="93" applyNumberFormat="1" applyFont="1" applyFill="1" applyBorder="1" applyAlignment="1" applyProtection="1">
      <alignment vertical="top"/>
      <protection hidden="1"/>
    </xf>
    <xf numFmtId="0" fontId="16" fillId="0" borderId="0" xfId="93" applyNumberFormat="1" applyFont="1" applyFill="1" applyBorder="1" applyAlignment="1" applyProtection="1">
      <alignment vertical="top"/>
      <protection hidden="1"/>
    </xf>
    <xf numFmtId="2" fontId="16" fillId="0" borderId="0" xfId="93" applyNumberFormat="1" applyFont="1" applyFill="1" applyBorder="1" applyAlignment="1" applyProtection="1">
      <alignment vertical="center"/>
      <protection hidden="1"/>
    </xf>
    <xf numFmtId="176" fontId="16" fillId="0" borderId="0" xfId="93" applyNumberFormat="1" applyFont="1" applyFill="1" applyBorder="1" applyAlignment="1" applyProtection="1">
      <alignment vertical="top"/>
      <protection hidden="1"/>
    </xf>
    <xf numFmtId="0" fontId="22" fillId="0" borderId="19" xfId="93" applyNumberFormat="1" applyFont="1" applyFill="1" applyBorder="1" applyAlignment="1" applyProtection="1">
      <alignment horizontal="left" vertical="center" indent="3"/>
      <protection hidden="1"/>
    </xf>
    <xf numFmtId="0" fontId="22" fillId="0" borderId="23" xfId="93" applyNumberFormat="1" applyFont="1" applyFill="1" applyBorder="1" applyAlignment="1" applyProtection="1">
      <alignment horizontal="left" vertical="center" indent="3"/>
      <protection hidden="1"/>
    </xf>
    <xf numFmtId="10" fontId="16" fillId="0" borderId="0" xfId="93" applyNumberFormat="1" applyFont="1" applyFill="1" applyBorder="1" applyAlignment="1" applyProtection="1">
      <alignment vertical="top"/>
      <protection hidden="1"/>
    </xf>
    <xf numFmtId="0" fontId="23" fillId="0" borderId="0" xfId="93" applyNumberFormat="1" applyFont="1" applyFill="1" applyBorder="1" applyAlignment="1" applyProtection="1">
      <alignment horizontal="center" vertical="top"/>
      <protection hidden="1"/>
    </xf>
    <xf numFmtId="0" fontId="24" fillId="0" borderId="0" xfId="93" applyNumberFormat="1" applyFont="1" applyFill="1" applyBorder="1" applyAlignment="1" applyProtection="1">
      <alignment vertical="top"/>
      <protection hidden="1"/>
    </xf>
    <xf numFmtId="0" fontId="0" fillId="0" borderId="0" xfId="0" applyAlignment="1" applyProtection="1">
      <alignment horizontal="center"/>
      <protection hidden="1"/>
    </xf>
    <xf numFmtId="0" fontId="0" fillId="0" borderId="0" xfId="96" applyFont="1" applyAlignment="1" applyProtection="1">
      <alignment horizontal="left" vertical="center"/>
      <protection hidden="1"/>
    </xf>
    <xf numFmtId="0" fontId="0" fillId="0" borderId="0" xfId="96" applyFont="1" applyAlignment="1" applyProtection="1">
      <alignment vertical="center"/>
      <protection hidden="1"/>
    </xf>
    <xf numFmtId="0" fontId="25" fillId="0" borderId="0" xfId="0" applyFont="1" applyProtection="1">
      <protection hidden="1"/>
    </xf>
    <xf numFmtId="0" fontId="6" fillId="0" borderId="0" xfId="96" applyFont="1" applyAlignment="1" applyProtection="1">
      <alignment horizontal="left" vertical="center"/>
      <protection hidden="1"/>
    </xf>
    <xf numFmtId="0" fontId="6" fillId="0" borderId="0" xfId="96" applyFont="1" applyAlignment="1" applyProtection="1">
      <alignment horizontal="center" vertical="center"/>
      <protection hidden="1"/>
    </xf>
    <xf numFmtId="0" fontId="6" fillId="0" borderId="0" xfId="96" applyFont="1" applyAlignment="1" applyProtection="1">
      <alignment vertical="center"/>
      <protection hidden="1"/>
    </xf>
    <xf numFmtId="0" fontId="0" fillId="0" borderId="0" xfId="95" applyFont="1" applyAlignment="1" applyProtection="1">
      <alignment vertical="center"/>
      <protection hidden="1"/>
    </xf>
    <xf numFmtId="0" fontId="6" fillId="0" borderId="0" xfId="90" applyNumberFormat="1" applyFont="1" applyFill="1" applyBorder="1" applyAlignment="1" applyProtection="1">
      <alignment horizontal="left" vertical="center"/>
      <protection hidden="1"/>
    </xf>
    <xf numFmtId="0" fontId="0" fillId="0" borderId="0" xfId="96" applyFont="1" applyAlignment="1" applyProtection="1">
      <alignment horizontal="left" vertical="center" indent="1"/>
      <protection hidden="1"/>
    </xf>
    <xf numFmtId="0" fontId="6" fillId="0" borderId="0" xfId="98" applyFont="1" applyAlignment="1" applyProtection="1">
      <alignment vertical="top"/>
      <protection hidden="1"/>
    </xf>
    <xf numFmtId="0" fontId="0" fillId="0" borderId="0" xfId="95" applyFont="1" applyAlignment="1" applyProtection="1">
      <alignment vertical="top"/>
      <protection hidden="1"/>
    </xf>
    <xf numFmtId="0" fontId="6" fillId="0" borderId="0" xfId="95" applyFont="1" applyAlignment="1" applyProtection="1">
      <alignment vertical="top"/>
      <protection hidden="1"/>
    </xf>
    <xf numFmtId="0" fontId="6" fillId="0" borderId="0" xfId="96" applyFont="1" applyAlignment="1" applyProtection="1">
      <alignment horizontal="left" vertical="center" indent="1"/>
      <protection hidden="1"/>
    </xf>
    <xf numFmtId="0" fontId="6" fillId="0" borderId="9" xfId="0" applyFont="1" applyBorder="1" applyAlignment="1" applyProtection="1">
      <alignment horizontal="left" vertical="center" wrapText="1"/>
      <protection hidden="1"/>
    </xf>
    <xf numFmtId="177" fontId="6" fillId="0" borderId="9" xfId="0" applyNumberFormat="1" applyFont="1" applyBorder="1" applyAlignment="1" applyProtection="1">
      <alignment vertical="center" wrapText="1"/>
      <protection hidden="1"/>
    </xf>
    <xf numFmtId="0" fontId="6" fillId="0" borderId="9" xfId="96" applyFont="1" applyBorder="1" applyAlignment="1" applyProtection="1">
      <alignment horizontal="center" vertical="center"/>
      <protection hidden="1"/>
    </xf>
    <xf numFmtId="0" fontId="9" fillId="0" borderId="9" xfId="0" applyFont="1" applyBorder="1" applyAlignment="1" applyProtection="1">
      <alignment horizontal="center" vertical="top" wrapText="1"/>
      <protection hidden="1"/>
    </xf>
    <xf numFmtId="175" fontId="0" fillId="0" borderId="9" xfId="96" applyNumberFormat="1" applyFont="1" applyBorder="1" applyAlignment="1" applyProtection="1">
      <alignment horizontal="center" vertical="center"/>
      <protection hidden="1"/>
    </xf>
    <xf numFmtId="175" fontId="0" fillId="0" borderId="9" xfId="96" applyNumberFormat="1" applyFont="1" applyBorder="1" applyAlignment="1" applyProtection="1">
      <alignment horizontal="left" vertical="center"/>
      <protection hidden="1"/>
    </xf>
    <xf numFmtId="0" fontId="0" fillId="0" borderId="9" xfId="96" applyFont="1" applyBorder="1" applyAlignment="1" applyProtection="1">
      <alignment vertical="center"/>
      <protection hidden="1"/>
    </xf>
    <xf numFmtId="0" fontId="10" fillId="0" borderId="9" xfId="0" applyFont="1" applyBorder="1" applyAlignment="1" applyProtection="1">
      <alignment vertical="top" wrapText="1"/>
      <protection hidden="1"/>
    </xf>
    <xf numFmtId="0" fontId="10" fillId="0" borderId="0" xfId="0" applyFont="1" applyAlignment="1" applyProtection="1">
      <alignment vertical="top" wrapText="1"/>
      <protection hidden="1"/>
    </xf>
    <xf numFmtId="2" fontId="0" fillId="3" borderId="9" xfId="96" applyNumberFormat="1" applyFont="1" applyFill="1" applyBorder="1" applyAlignment="1">
      <alignment vertical="center"/>
    </xf>
    <xf numFmtId="2" fontId="0" fillId="0" borderId="21" xfId="0" applyNumberFormat="1" applyBorder="1" applyAlignment="1" applyProtection="1">
      <alignment horizontal="right" vertical="center"/>
      <protection hidden="1"/>
    </xf>
    <xf numFmtId="0" fontId="0" fillId="0" borderId="9" xfId="96" applyFont="1" applyBorder="1" applyAlignment="1" applyProtection="1">
      <alignment horizontal="left" vertical="center" wrapText="1"/>
      <protection hidden="1"/>
    </xf>
    <xf numFmtId="2" fontId="0" fillId="6" borderId="9" xfId="96" applyNumberFormat="1" applyFont="1" applyFill="1" applyBorder="1" applyAlignment="1" applyProtection="1">
      <alignment vertical="center"/>
      <protection hidden="1"/>
    </xf>
    <xf numFmtId="2" fontId="6" fillId="6" borderId="9" xfId="96" applyNumberFormat="1" applyFont="1" applyFill="1" applyBorder="1" applyAlignment="1" applyProtection="1">
      <alignment vertical="center"/>
      <protection hidden="1"/>
    </xf>
    <xf numFmtId="0" fontId="0" fillId="0" borderId="0" xfId="96" applyFont="1" applyAlignment="1" applyProtection="1">
      <alignment horizontal="left" vertical="center" wrapText="1"/>
      <protection hidden="1"/>
    </xf>
    <xf numFmtId="0" fontId="6" fillId="0" borderId="0" xfId="0" applyFont="1" applyAlignment="1" applyProtection="1">
      <alignment vertical="center" wrapText="1"/>
      <protection hidden="1"/>
    </xf>
    <xf numFmtId="0" fontId="6" fillId="0" borderId="0" xfId="0" applyFont="1" applyAlignment="1" applyProtection="1">
      <alignment horizontal="justify" vertical="center"/>
      <protection hidden="1"/>
    </xf>
    <xf numFmtId="14" fontId="0" fillId="0" borderId="0" xfId="0" applyNumberFormat="1" applyAlignment="1" applyProtection="1">
      <alignment horizontal="left" vertical="center"/>
      <protection hidden="1"/>
    </xf>
    <xf numFmtId="0" fontId="6" fillId="0" borderId="0" xfId="0" applyFont="1" applyAlignment="1" applyProtection="1">
      <alignment horizontal="right" vertical="center"/>
      <protection hidden="1"/>
    </xf>
    <xf numFmtId="0" fontId="6" fillId="0" borderId="0" xfId="0" applyFont="1" applyAlignment="1" applyProtection="1">
      <alignment horizontal="left" vertical="center" indent="1"/>
      <protection hidden="1"/>
    </xf>
    <xf numFmtId="0" fontId="25" fillId="0" borderId="0" xfId="0" applyFont="1" applyAlignment="1" applyProtection="1">
      <alignment horizontal="left" vertical="center"/>
      <protection hidden="1"/>
    </xf>
    <xf numFmtId="10" fontId="25" fillId="0" borderId="0" xfId="0" applyNumberFormat="1" applyFont="1" applyAlignment="1" applyProtection="1">
      <alignment horizontal="center" vertical="center"/>
      <protection hidden="1"/>
    </xf>
    <xf numFmtId="177" fontId="6" fillId="0" borderId="0" xfId="0" applyNumberFormat="1" applyFont="1" applyAlignment="1" applyProtection="1">
      <alignment horizontal="center" vertical="center" wrapText="1"/>
      <protection hidden="1"/>
    </xf>
    <xf numFmtId="0" fontId="25" fillId="0" borderId="0" xfId="0" applyFont="1" applyAlignment="1" applyProtection="1">
      <alignment horizontal="center"/>
      <protection hidden="1"/>
    </xf>
    <xf numFmtId="2" fontId="25" fillId="0" borderId="0" xfId="96" applyNumberFormat="1" applyFont="1" applyAlignment="1" applyProtection="1">
      <alignment vertical="center"/>
      <protection hidden="1"/>
    </xf>
    <xf numFmtId="0" fontId="25" fillId="0" borderId="0" xfId="0" applyFont="1" applyAlignment="1" applyProtection="1">
      <alignment horizontal="right"/>
      <protection hidden="1"/>
    </xf>
    <xf numFmtId="2" fontId="25" fillId="0" borderId="0" xfId="0" applyNumberFormat="1" applyFont="1" applyProtection="1">
      <protection hidden="1"/>
    </xf>
    <xf numFmtId="0" fontId="10" fillId="0" borderId="0" xfId="95" applyFont="1" applyAlignment="1" applyProtection="1">
      <alignment vertical="top"/>
      <protection hidden="1"/>
    </xf>
    <xf numFmtId="0" fontId="6" fillId="0" borderId="15" xfId="0" applyFont="1" applyBorder="1" applyAlignment="1">
      <alignment horizontal="left" vertical="center"/>
    </xf>
    <xf numFmtId="0" fontId="6" fillId="0" borderId="15" xfId="0" applyFont="1" applyBorder="1" applyAlignment="1">
      <alignment horizontal="justify" vertical="center"/>
    </xf>
    <xf numFmtId="0" fontId="6" fillId="0" borderId="15" xfId="0" applyFont="1" applyBorder="1" applyAlignment="1">
      <alignment vertical="center"/>
    </xf>
    <xf numFmtId="0" fontId="6" fillId="0" borderId="15" xfId="0" applyFont="1" applyBorder="1" applyAlignment="1">
      <alignment horizontal="right" vertical="center"/>
    </xf>
    <xf numFmtId="0" fontId="0" fillId="0" borderId="0" xfId="0" applyAlignment="1">
      <alignment horizontal="left" vertical="center"/>
    </xf>
    <xf numFmtId="0" fontId="0" fillId="0" borderId="0" xfId="0" applyAlignment="1">
      <alignment horizontal="justify" vertical="center"/>
    </xf>
    <xf numFmtId="0" fontId="0" fillId="0" borderId="0" xfId="0" applyAlignment="1">
      <alignment vertical="center"/>
    </xf>
    <xf numFmtId="0" fontId="9" fillId="0" borderId="0" xfId="95" applyFont="1" applyAlignment="1" applyProtection="1">
      <alignment horizontal="center" vertical="top"/>
      <protection hidden="1"/>
    </xf>
    <xf numFmtId="0" fontId="6" fillId="0" borderId="0" xfId="95" applyFont="1" applyAlignment="1" applyProtection="1">
      <alignment vertical="center"/>
      <protection hidden="1"/>
    </xf>
    <xf numFmtId="0" fontId="6" fillId="0" borderId="0" xfId="90" applyNumberFormat="1" applyFont="1" applyFill="1" applyBorder="1" applyAlignment="1" applyProtection="1">
      <alignment horizontal="left" vertical="center"/>
    </xf>
    <xf numFmtId="0" fontId="6" fillId="0" borderId="15" xfId="95" applyFont="1" applyBorder="1" applyAlignment="1" applyProtection="1">
      <alignment vertical="top"/>
      <protection hidden="1"/>
    </xf>
    <xf numFmtId="0" fontId="0" fillId="0" borderId="0" xfId="95" applyFont="1" applyAlignment="1" applyProtection="1">
      <alignment horizontal="left" vertical="center" indent="1"/>
      <protection hidden="1"/>
    </xf>
    <xf numFmtId="0" fontId="6" fillId="0" borderId="5" xfId="95" applyFont="1" applyBorder="1" applyAlignment="1" applyProtection="1">
      <alignment horizontal="justify" vertical="top" wrapText="1"/>
      <protection hidden="1"/>
    </xf>
    <xf numFmtId="0" fontId="6" fillId="0" borderId="5" xfId="95" applyFont="1" applyBorder="1" applyAlignment="1" applyProtection="1">
      <alignment horizontal="right" vertical="center" wrapText="1" indent="5"/>
      <protection hidden="1"/>
    </xf>
    <xf numFmtId="178" fontId="6" fillId="0" borderId="5" xfId="95" applyNumberFormat="1" applyFont="1" applyBorder="1" applyAlignment="1" applyProtection="1">
      <alignment horizontal="center" vertical="center"/>
      <protection hidden="1"/>
    </xf>
    <xf numFmtId="4" fontId="6" fillId="0" borderId="5" xfId="95" applyNumberFormat="1" applyFont="1" applyBorder="1" applyAlignment="1" applyProtection="1">
      <alignment vertical="center"/>
      <protection hidden="1"/>
    </xf>
    <xf numFmtId="0" fontId="0" fillId="0" borderId="7" xfId="95" applyFont="1" applyBorder="1" applyAlignment="1" applyProtection="1">
      <alignment horizontal="center" vertical="center"/>
      <protection hidden="1"/>
    </xf>
    <xf numFmtId="4" fontId="6" fillId="11" borderId="7" xfId="95" applyNumberFormat="1" applyFont="1" applyFill="1" applyBorder="1" applyAlignment="1" applyProtection="1">
      <alignment vertical="center"/>
      <protection hidden="1"/>
    </xf>
    <xf numFmtId="2" fontId="10" fillId="0" borderId="0" xfId="95" applyNumberFormat="1" applyFont="1" applyAlignment="1" applyProtection="1">
      <alignment vertical="top"/>
      <protection hidden="1"/>
    </xf>
    <xf numFmtId="179" fontId="6" fillId="0" borderId="5" xfId="95" applyNumberFormat="1" applyFont="1" applyBorder="1" applyAlignment="1" applyProtection="1">
      <alignment vertical="center"/>
      <protection hidden="1"/>
    </xf>
    <xf numFmtId="4" fontId="6" fillId="0" borderId="7" xfId="95" applyNumberFormat="1" applyFont="1" applyBorder="1" applyAlignment="1" applyProtection="1">
      <alignment vertical="center"/>
      <protection hidden="1"/>
    </xf>
    <xf numFmtId="0" fontId="6" fillId="0" borderId="5" xfId="95" applyFont="1" applyBorder="1" applyAlignment="1" applyProtection="1">
      <alignment vertical="center"/>
      <protection hidden="1"/>
    </xf>
    <xf numFmtId="0" fontId="0" fillId="0" borderId="7" xfId="95" applyFont="1" applyBorder="1" applyAlignment="1" applyProtection="1">
      <alignment vertical="center"/>
      <protection hidden="1"/>
    </xf>
    <xf numFmtId="0" fontId="0" fillId="0" borderId="6" xfId="95" applyFont="1" applyBorder="1" applyAlignment="1" applyProtection="1">
      <alignment vertical="center"/>
      <protection hidden="1"/>
    </xf>
    <xf numFmtId="164" fontId="6" fillId="0" borderId="6" xfId="9" applyFont="1" applyFill="1" applyBorder="1" applyAlignment="1" applyProtection="1">
      <alignment horizontal="right" vertical="center"/>
      <protection hidden="1"/>
    </xf>
    <xf numFmtId="0" fontId="0" fillId="0" borderId="26" xfId="95" applyFont="1" applyBorder="1" applyAlignment="1" applyProtection="1">
      <alignment horizontal="justify" vertical="center" wrapText="1"/>
      <protection hidden="1"/>
    </xf>
    <xf numFmtId="0" fontId="0" fillId="0" borderId="27" xfId="95" applyFont="1" applyBorder="1" applyAlignment="1" applyProtection="1">
      <alignment horizontal="justify" vertical="center" wrapText="1"/>
      <protection hidden="1"/>
    </xf>
    <xf numFmtId="3" fontId="6" fillId="0" borderId="7" xfId="95" applyNumberFormat="1" applyFont="1" applyBorder="1" applyAlignment="1" applyProtection="1">
      <alignment horizontal="right" vertical="center" wrapText="1"/>
      <protection hidden="1"/>
    </xf>
    <xf numFmtId="164" fontId="10" fillId="0" borderId="0" xfId="95" applyNumberFormat="1" applyFont="1" applyAlignment="1" applyProtection="1">
      <alignment vertical="top"/>
      <protection hidden="1"/>
    </xf>
    <xf numFmtId="0" fontId="6" fillId="0" borderId="8" xfId="95" applyFont="1" applyBorder="1" applyAlignment="1" applyProtection="1">
      <alignment horizontal="right" vertical="center" indent="5"/>
      <protection hidden="1"/>
    </xf>
    <xf numFmtId="164" fontId="6" fillId="0" borderId="8" xfId="9" applyFont="1" applyFill="1" applyBorder="1" applyAlignment="1" applyProtection="1">
      <alignment vertical="center"/>
      <protection hidden="1"/>
    </xf>
    <xf numFmtId="0" fontId="0" fillId="0" borderId="9" xfId="95" applyFont="1" applyBorder="1" applyAlignment="1" applyProtection="1">
      <alignment horizontal="center" vertical="center"/>
      <protection hidden="1"/>
    </xf>
    <xf numFmtId="4" fontId="6" fillId="0" borderId="5" xfId="95" applyNumberFormat="1" applyFont="1" applyBorder="1" applyAlignment="1" applyProtection="1">
      <alignment vertical="center" wrapText="1"/>
      <protection hidden="1"/>
    </xf>
    <xf numFmtId="0" fontId="6" fillId="0" borderId="7" xfId="95" applyFont="1" applyBorder="1" applyAlignment="1" applyProtection="1">
      <alignment horizontal="right" vertical="center" wrapText="1"/>
      <protection hidden="1"/>
    </xf>
    <xf numFmtId="0" fontId="0" fillId="0" borderId="0" xfId="95" applyFont="1" applyAlignment="1" applyProtection="1">
      <alignment horizontal="center" vertical="center"/>
      <protection hidden="1"/>
    </xf>
    <xf numFmtId="0" fontId="6" fillId="0" borderId="0" xfId="95" applyFont="1" applyAlignment="1" applyProtection="1">
      <alignment horizontal="left" vertical="center" wrapText="1"/>
      <protection hidden="1"/>
    </xf>
    <xf numFmtId="0" fontId="6" fillId="0" borderId="0" xfId="95" applyFont="1" applyAlignment="1" applyProtection="1">
      <alignment horizontal="right" vertical="center" wrapText="1"/>
      <protection hidden="1"/>
    </xf>
    <xf numFmtId="0" fontId="6" fillId="0" borderId="0" xfId="0" applyFont="1" applyAlignment="1">
      <alignment horizontal="justify" vertical="center"/>
    </xf>
    <xf numFmtId="174" fontId="6" fillId="0" borderId="0" xfId="0" applyNumberFormat="1" applyFont="1" applyAlignment="1">
      <alignment horizontal="left" vertical="center" indent="1"/>
    </xf>
    <xf numFmtId="0" fontId="6" fillId="0" borderId="0" xfId="0" applyFont="1" applyAlignment="1">
      <alignment horizontal="right" vertical="center"/>
    </xf>
    <xf numFmtId="0" fontId="0" fillId="0" borderId="0" xfId="0" applyAlignment="1">
      <alignment horizontal="center" vertical="center"/>
    </xf>
    <xf numFmtId="0" fontId="0" fillId="0" borderId="0" xfId="0" applyAlignment="1">
      <alignment horizontal="right" vertical="center"/>
    </xf>
    <xf numFmtId="0" fontId="6" fillId="0" borderId="0" xfId="0" applyFont="1" applyAlignment="1">
      <alignment horizontal="left" vertical="center" indent="1"/>
    </xf>
    <xf numFmtId="0" fontId="0" fillId="0" borderId="0" xfId="95" applyFont="1" applyAlignment="1" applyProtection="1">
      <alignment horizontal="right" vertical="center"/>
      <protection hidden="1"/>
    </xf>
    <xf numFmtId="0" fontId="0" fillId="0" borderId="0" xfId="95" applyFont="1" applyAlignment="1" applyProtection="1">
      <alignment horizontal="left" vertical="center"/>
      <protection hidden="1"/>
    </xf>
    <xf numFmtId="0" fontId="10" fillId="0" borderId="0" xfId="95" applyFont="1" applyAlignment="1" applyProtection="1">
      <alignment horizontal="right"/>
      <protection hidden="1"/>
    </xf>
    <xf numFmtId="4" fontId="10" fillId="0" borderId="0" xfId="95" applyNumberFormat="1" applyFont="1" applyAlignment="1" applyProtection="1">
      <alignment vertical="top"/>
      <protection hidden="1"/>
    </xf>
    <xf numFmtId="4" fontId="6" fillId="0" borderId="9" xfId="95" applyNumberFormat="1" applyFont="1" applyBorder="1" applyAlignment="1" applyProtection="1">
      <alignment vertical="center" wrapText="1"/>
      <protection hidden="1"/>
    </xf>
    <xf numFmtId="0" fontId="27" fillId="0" borderId="0" xfId="95" applyFont="1" applyAlignment="1" applyProtection="1">
      <alignment vertical="top"/>
      <protection hidden="1"/>
    </xf>
    <xf numFmtId="0" fontId="6" fillId="0" borderId="15" xfId="0" applyFont="1" applyBorder="1" applyAlignment="1">
      <alignment horizontal="center" vertical="center"/>
    </xf>
    <xf numFmtId="0" fontId="26" fillId="0" borderId="0" xfId="95" applyFont="1" applyAlignment="1" applyProtection="1">
      <alignment vertical="center"/>
      <protection hidden="1"/>
    </xf>
    <xf numFmtId="0" fontId="26" fillId="0" borderId="0" xfId="95" applyFont="1" applyAlignment="1" applyProtection="1">
      <alignment horizontal="center" vertical="center"/>
      <protection hidden="1"/>
    </xf>
    <xf numFmtId="0" fontId="0" fillId="0" borderId="0" xfId="98" applyFont="1" applyAlignment="1" applyProtection="1">
      <alignment horizontal="left" vertical="center" indent="1"/>
      <protection hidden="1"/>
    </xf>
    <xf numFmtId="0" fontId="6" fillId="0" borderId="5" xfId="95" applyFont="1" applyBorder="1" applyAlignment="1" applyProtection="1">
      <alignment horizontal="center" vertical="center" wrapText="1"/>
      <protection hidden="1"/>
    </xf>
    <xf numFmtId="0" fontId="0" fillId="0" borderId="6" xfId="95" applyFont="1" applyBorder="1" applyAlignment="1" applyProtection="1">
      <alignment horizontal="center" vertical="center"/>
      <protection hidden="1"/>
    </xf>
    <xf numFmtId="0" fontId="0" fillId="0" borderId="9" xfId="95" applyFont="1" applyBorder="1" applyAlignment="1" applyProtection="1">
      <alignment horizontal="justify" vertical="center" wrapText="1"/>
      <protection hidden="1"/>
    </xf>
    <xf numFmtId="10" fontId="6" fillId="3" borderId="9" xfId="95" applyNumberFormat="1" applyFont="1" applyFill="1" applyBorder="1" applyAlignment="1" applyProtection="1">
      <alignment horizontal="center" vertical="center" wrapText="1"/>
      <protection hidden="1"/>
    </xf>
    <xf numFmtId="0" fontId="6" fillId="6" borderId="9" xfId="95" applyFont="1" applyFill="1" applyBorder="1" applyAlignment="1" applyProtection="1">
      <alignment vertical="center" wrapText="1"/>
      <protection hidden="1"/>
    </xf>
    <xf numFmtId="0" fontId="6" fillId="3" borderId="9" xfId="95" applyFont="1" applyFill="1" applyBorder="1" applyAlignment="1" applyProtection="1">
      <alignment horizontal="center" vertical="center" wrapText="1"/>
      <protection hidden="1"/>
    </xf>
    <xf numFmtId="2" fontId="0" fillId="0" borderId="9" xfId="95" applyNumberFormat="1" applyFont="1" applyBorder="1" applyAlignment="1" applyProtection="1">
      <alignment horizontal="justify" vertical="center" wrapText="1"/>
      <protection hidden="1"/>
    </xf>
    <xf numFmtId="0" fontId="3" fillId="3" borderId="0" xfId="38" applyFont="1" applyFill="1" applyAlignment="1" applyProtection="1">
      <alignment horizontal="center" vertical="center" wrapText="1"/>
    </xf>
    <xf numFmtId="0" fontId="0" fillId="3" borderId="0" xfId="0" applyFill="1" applyAlignment="1">
      <alignment horizontal="center" vertical="center" wrapText="1"/>
    </xf>
    <xf numFmtId="0" fontId="6" fillId="0" borderId="0" xfId="95" applyFont="1" applyAlignment="1" applyProtection="1">
      <alignment vertical="center" wrapText="1"/>
      <protection hidden="1"/>
    </xf>
    <xf numFmtId="4" fontId="6" fillId="0" borderId="0" xfId="95" applyNumberFormat="1" applyFont="1" applyAlignment="1" applyProtection="1">
      <alignment vertical="center"/>
      <protection hidden="1"/>
    </xf>
    <xf numFmtId="0" fontId="6" fillId="0" borderId="0" xfId="95" applyFont="1" applyAlignment="1" applyProtection="1">
      <alignment horizontal="left" vertical="top" wrapText="1"/>
      <protection hidden="1"/>
    </xf>
    <xf numFmtId="0" fontId="0" fillId="0" borderId="0" xfId="95" applyFont="1" applyAlignment="1" applyProtection="1">
      <alignment horizontal="left" vertical="center" wrapText="1"/>
      <protection hidden="1"/>
    </xf>
    <xf numFmtId="14" fontId="0" fillId="0" borderId="0" xfId="0" applyNumberFormat="1" applyAlignment="1">
      <alignment horizontal="left" vertical="center"/>
    </xf>
    <xf numFmtId="0" fontId="6" fillId="0" borderId="0" xfId="95" applyFont="1" applyAlignment="1" applyProtection="1">
      <alignment horizontal="left" vertical="center" indent="1"/>
      <protection hidden="1"/>
    </xf>
    <xf numFmtId="2" fontId="27" fillId="0" borderId="0" xfId="95" applyNumberFormat="1" applyFont="1" applyAlignment="1" applyProtection="1">
      <alignment vertical="top"/>
      <protection hidden="1"/>
    </xf>
    <xf numFmtId="164" fontId="10" fillId="0" borderId="0" xfId="9" applyFont="1" applyAlignment="1" applyProtection="1">
      <alignment vertical="top"/>
      <protection hidden="1"/>
    </xf>
    <xf numFmtId="0" fontId="0" fillId="0" borderId="0" xfId="0" applyAlignment="1" applyProtection="1">
      <alignment vertical="top"/>
      <protection hidden="1"/>
    </xf>
    <xf numFmtId="0" fontId="0" fillId="0" borderId="0" xfId="90" applyNumberFormat="1" applyFont="1" applyFill="1" applyBorder="1" applyAlignment="1" applyProtection="1">
      <alignment horizontal="center" vertical="center"/>
      <protection hidden="1"/>
    </xf>
    <xf numFmtId="0" fontId="0" fillId="0" borderId="0" xfId="90" applyNumberFormat="1" applyFont="1" applyFill="1" applyBorder="1" applyAlignment="1" applyProtection="1">
      <alignment vertical="center"/>
      <protection hidden="1"/>
    </xf>
    <xf numFmtId="0" fontId="0" fillId="0" borderId="0" xfId="90" applyNumberFormat="1" applyFont="1" applyFill="1" applyBorder="1" applyProtection="1">
      <alignment vertical="top"/>
      <protection hidden="1"/>
    </xf>
    <xf numFmtId="0" fontId="0" fillId="0" borderId="0" xfId="90" applyNumberFormat="1" applyFont="1" applyFill="1" applyBorder="1" applyAlignment="1" applyProtection="1">
      <alignment vertical="center" wrapText="1"/>
      <protection hidden="1"/>
    </xf>
    <xf numFmtId="180" fontId="0" fillId="0" borderId="0" xfId="90" applyNumberFormat="1" applyFont="1" applyFill="1" applyBorder="1" applyAlignment="1" applyProtection="1">
      <alignment vertical="center"/>
      <protection hidden="1"/>
    </xf>
    <xf numFmtId="2" fontId="0" fillId="0" borderId="0" xfId="90" applyNumberFormat="1" applyFont="1" applyFill="1" applyBorder="1" applyAlignment="1" applyProtection="1">
      <alignment vertical="center"/>
      <protection hidden="1"/>
    </xf>
    <xf numFmtId="0" fontId="25" fillId="0" borderId="0" xfId="0" applyFont="1" applyAlignment="1" applyProtection="1">
      <alignment vertical="top"/>
      <protection hidden="1"/>
    </xf>
    <xf numFmtId="0" fontId="0" fillId="0" borderId="0" xfId="0" applyAlignment="1" applyProtection="1">
      <alignment horizontal="left" vertical="top"/>
      <protection hidden="1"/>
    </xf>
    <xf numFmtId="0" fontId="6" fillId="0" borderId="0" xfId="0" applyFont="1" applyAlignment="1" applyProtection="1">
      <alignment horizontal="center" vertical="center" wrapText="1"/>
      <protection hidden="1"/>
    </xf>
    <xf numFmtId="0" fontId="6" fillId="0" borderId="0" xfId="96" applyFont="1" applyAlignment="1" applyProtection="1">
      <alignment vertical="top"/>
      <protection hidden="1"/>
    </xf>
    <xf numFmtId="0" fontId="6" fillId="0" borderId="0" xfId="90" applyNumberFormat="1" applyFont="1" applyFill="1" applyBorder="1" applyAlignment="1" applyProtection="1">
      <alignment horizontal="left" vertical="top"/>
      <protection hidden="1"/>
    </xf>
    <xf numFmtId="0" fontId="6" fillId="0" borderId="0" xfId="96" applyFont="1" applyAlignment="1" applyProtection="1">
      <alignment horizontal="left" vertical="center" wrapText="1"/>
      <protection hidden="1"/>
    </xf>
    <xf numFmtId="0" fontId="0" fillId="0" borderId="0" xfId="96" applyFont="1" applyAlignment="1" applyProtection="1">
      <alignment vertical="top"/>
      <protection hidden="1"/>
    </xf>
    <xf numFmtId="0" fontId="0" fillId="0" borderId="0" xfId="90" applyNumberFormat="1" applyFont="1" applyFill="1" applyBorder="1" applyAlignment="1" applyProtection="1">
      <alignment horizontal="left" vertical="center" wrapText="1"/>
      <protection hidden="1"/>
    </xf>
    <xf numFmtId="0" fontId="0" fillId="0" borderId="0" xfId="90" applyNumberFormat="1" applyFont="1" applyFill="1" applyBorder="1" applyAlignment="1" applyProtection="1">
      <alignment horizontal="left" vertical="top" wrapText="1"/>
      <protection hidden="1"/>
    </xf>
    <xf numFmtId="0" fontId="6" fillId="0" borderId="15" xfId="0" applyFont="1" applyBorder="1" applyAlignment="1" applyProtection="1">
      <alignment vertical="center"/>
      <protection hidden="1"/>
    </xf>
    <xf numFmtId="180" fontId="0" fillId="0" borderId="0" xfId="0" applyNumberFormat="1" applyAlignment="1" applyProtection="1">
      <alignment vertical="center"/>
      <protection hidden="1"/>
    </xf>
    <xf numFmtId="2" fontId="0" fillId="0" borderId="0" xfId="0" applyNumberFormat="1" applyAlignment="1" applyProtection="1">
      <alignment vertical="center"/>
      <protection hidden="1"/>
    </xf>
    <xf numFmtId="180" fontId="20" fillId="0" borderId="0" xfId="98" applyNumberFormat="1" applyFont="1" applyAlignment="1" applyProtection="1">
      <alignment horizontal="left" vertical="top"/>
      <protection hidden="1"/>
    </xf>
    <xf numFmtId="2" fontId="20" fillId="0" borderId="0" xfId="0" applyNumberFormat="1" applyFont="1" applyAlignment="1" applyProtection="1">
      <alignment vertical="top"/>
      <protection hidden="1"/>
    </xf>
    <xf numFmtId="180" fontId="0" fillId="0" borderId="0" xfId="96" applyNumberFormat="1" applyFont="1" applyAlignment="1" applyProtection="1">
      <alignment vertical="center"/>
      <protection hidden="1"/>
    </xf>
    <xf numFmtId="180" fontId="0" fillId="0" borderId="0" xfId="90" applyNumberFormat="1" applyFont="1" applyFill="1" applyBorder="1" applyAlignment="1" applyProtection="1">
      <alignment horizontal="left" vertical="center" wrapText="1"/>
      <protection hidden="1"/>
    </xf>
    <xf numFmtId="2" fontId="0" fillId="0" borderId="0" xfId="90" applyNumberFormat="1" applyFont="1" applyFill="1" applyBorder="1" applyAlignment="1" applyProtection="1">
      <alignment horizontal="left" vertical="center" wrapText="1"/>
      <protection hidden="1"/>
    </xf>
    <xf numFmtId="0" fontId="25" fillId="0" borderId="0" xfId="0" applyFont="1" applyAlignment="1" applyProtection="1">
      <alignment horizontal="left" vertical="top"/>
      <protection hidden="1"/>
    </xf>
    <xf numFmtId="10" fontId="25" fillId="0" borderId="0" xfId="0" applyNumberFormat="1" applyFont="1" applyAlignment="1" applyProtection="1">
      <alignment horizontal="center" vertical="top"/>
      <protection hidden="1"/>
    </xf>
    <xf numFmtId="0" fontId="30" fillId="0" borderId="0" xfId="92" applyNumberFormat="1" applyFont="1" applyFill="1" applyBorder="1" applyAlignment="1" applyProtection="1">
      <alignment vertical="center"/>
      <protection hidden="1"/>
    </xf>
    <xf numFmtId="0" fontId="30" fillId="0" borderId="0" xfId="92" applyNumberFormat="1" applyFont="1" applyFill="1" applyBorder="1" applyAlignment="1" applyProtection="1">
      <alignment vertical="top"/>
      <protection hidden="1"/>
    </xf>
    <xf numFmtId="0" fontId="29" fillId="0" borderId="0" xfId="100" applyFont="1" applyFill="1" applyBorder="1" applyAlignment="1" applyProtection="1">
      <alignment horizontal="center" vertical="top" wrapText="1"/>
      <protection hidden="1"/>
    </xf>
    <xf numFmtId="174" fontId="6" fillId="0" borderId="0" xfId="0" applyNumberFormat="1" applyFont="1" applyAlignment="1" applyProtection="1">
      <alignment horizontal="left" vertical="center"/>
      <protection hidden="1"/>
    </xf>
    <xf numFmtId="2" fontId="6" fillId="0" borderId="0" xfId="19" applyNumberFormat="1" applyFont="1" applyFill="1" applyBorder="1" applyAlignment="1" applyProtection="1">
      <alignment horizontal="right" vertical="top"/>
      <protection hidden="1"/>
    </xf>
    <xf numFmtId="180" fontId="6" fillId="0" borderId="0" xfId="0" applyNumberFormat="1" applyFont="1" applyAlignment="1" applyProtection="1">
      <alignment horizontal="right" vertical="center"/>
      <protection hidden="1"/>
    </xf>
    <xf numFmtId="2" fontId="26" fillId="0" borderId="0" xfId="90" applyNumberFormat="1" applyFont="1" applyFill="1" applyBorder="1" applyAlignment="1" applyProtection="1">
      <alignment horizontal="right" vertical="top"/>
      <protection hidden="1"/>
    </xf>
    <xf numFmtId="0" fontId="26" fillId="0" borderId="0" xfId="0" applyFont="1" applyAlignment="1" applyProtection="1">
      <alignment vertical="center"/>
      <protection hidden="1"/>
    </xf>
    <xf numFmtId="175" fontId="0" fillId="0" borderId="9" xfId="100" applyNumberFormat="1" applyFont="1" applyFill="1" applyBorder="1" applyAlignment="1" applyProtection="1">
      <alignment horizontal="center" vertical="center" wrapText="1"/>
      <protection hidden="1"/>
    </xf>
    <xf numFmtId="0" fontId="0" fillId="0" borderId="9" xfId="100" applyNumberFormat="1" applyFont="1" applyFill="1" applyBorder="1" applyAlignment="1" applyProtection="1">
      <alignment horizontal="center" vertical="center" wrapText="1"/>
      <protection hidden="1"/>
    </xf>
    <xf numFmtId="1" fontId="0" fillId="0" borderId="9" xfId="100" applyNumberFormat="1" applyFont="1" applyFill="1" applyBorder="1" applyAlignment="1" applyProtection="1">
      <alignment horizontal="center" vertical="center" wrapText="1"/>
      <protection hidden="1"/>
    </xf>
    <xf numFmtId="2" fontId="0" fillId="0" borderId="9" xfId="90" applyNumberFormat="1" applyFont="1" applyFill="1" applyBorder="1" applyAlignment="1" applyProtection="1">
      <alignment horizontal="right" vertical="center"/>
      <protection hidden="1"/>
    </xf>
    <xf numFmtId="0" fontId="6" fillId="0" borderId="9" xfId="91" applyNumberFormat="1" applyFont="1" applyFill="1" applyBorder="1" applyAlignment="1" applyProtection="1">
      <alignment vertical="center" wrapText="1"/>
      <protection hidden="1"/>
    </xf>
    <xf numFmtId="3" fontId="22" fillId="0" borderId="9" xfId="100" applyNumberFormat="1" applyFont="1" applyBorder="1" applyAlignment="1" applyProtection="1">
      <alignment horizontal="center" vertical="center" wrapText="1"/>
      <protection hidden="1"/>
    </xf>
    <xf numFmtId="3" fontId="0" fillId="0" borderId="9" xfId="100" applyNumberFormat="1" applyFont="1" applyFill="1" applyBorder="1" applyAlignment="1" applyProtection="1">
      <alignment horizontal="center" vertical="center" wrapText="1"/>
      <protection hidden="1"/>
    </xf>
    <xf numFmtId="2" fontId="6" fillId="0" borderId="9" xfId="90" applyNumberFormat="1" applyFont="1" applyFill="1" applyBorder="1" applyAlignment="1" applyProtection="1">
      <alignment horizontal="right" vertical="center"/>
      <protection hidden="1"/>
    </xf>
    <xf numFmtId="0" fontId="0" fillId="0" borderId="0" xfId="91" applyNumberFormat="1" applyFont="1" applyFill="1" applyBorder="1" applyAlignment="1" applyProtection="1">
      <alignment vertical="center" wrapText="1"/>
      <protection hidden="1"/>
    </xf>
    <xf numFmtId="0" fontId="6" fillId="0" borderId="0" xfId="91" applyNumberFormat="1" applyFont="1" applyFill="1" applyBorder="1" applyAlignment="1" applyProtection="1">
      <alignment vertical="center" wrapText="1"/>
      <protection hidden="1"/>
    </xf>
    <xf numFmtId="3" fontId="22" fillId="0" borderId="0" xfId="100" applyNumberFormat="1" applyFont="1" applyBorder="1" applyAlignment="1" applyProtection="1">
      <alignment horizontal="center" vertical="center" wrapText="1"/>
      <protection hidden="1"/>
    </xf>
    <xf numFmtId="3" fontId="0" fillId="0" borderId="0" xfId="100" applyNumberFormat="1" applyFont="1" applyFill="1" applyBorder="1" applyAlignment="1" applyProtection="1">
      <alignment horizontal="center" vertical="center" wrapText="1"/>
      <protection hidden="1"/>
    </xf>
    <xf numFmtId="2" fontId="0" fillId="0" borderId="0" xfId="90" applyNumberFormat="1" applyFont="1" applyFill="1" applyBorder="1" applyAlignment="1" applyProtection="1">
      <alignment horizontal="right" vertical="center"/>
      <protection hidden="1"/>
    </xf>
    <xf numFmtId="2" fontId="6" fillId="0" borderId="0" xfId="90" applyNumberFormat="1" applyFont="1" applyFill="1" applyBorder="1" applyAlignment="1" applyProtection="1">
      <alignment horizontal="right" vertical="center"/>
      <protection hidden="1"/>
    </xf>
    <xf numFmtId="0" fontId="6" fillId="0" borderId="0" xfId="90" applyNumberFormat="1" applyFont="1" applyFill="1" applyBorder="1" applyAlignment="1" applyProtection="1">
      <alignment vertical="center" wrapText="1"/>
      <protection hidden="1"/>
    </xf>
    <xf numFmtId="4" fontId="0" fillId="0" borderId="0" xfId="90" applyNumberFormat="1" applyFont="1" applyFill="1" applyBorder="1" applyAlignment="1" applyProtection="1">
      <alignment vertical="center"/>
      <protection hidden="1"/>
    </xf>
    <xf numFmtId="0" fontId="26" fillId="0" borderId="0" xfId="90" applyNumberFormat="1" applyFont="1" applyFill="1" applyBorder="1" applyAlignment="1" applyProtection="1">
      <alignment horizontal="center" vertical="center" wrapText="1"/>
      <protection hidden="1"/>
    </xf>
    <xf numFmtId="0" fontId="26" fillId="0" borderId="0" xfId="0" applyFont="1" applyAlignment="1" applyProtection="1">
      <alignment horizontal="center" vertical="center"/>
      <protection hidden="1"/>
    </xf>
    <xf numFmtId="2" fontId="25" fillId="0" borderId="0" xfId="90" applyNumberFormat="1" applyFont="1" applyFill="1" applyBorder="1" applyAlignment="1" applyProtection="1">
      <alignment horizontal="right" vertical="center"/>
      <protection hidden="1"/>
    </xf>
    <xf numFmtId="2" fontId="26" fillId="0" borderId="0" xfId="90" applyNumberFormat="1" applyFont="1" applyFill="1" applyBorder="1" applyAlignment="1" applyProtection="1">
      <alignment horizontal="right" vertical="center"/>
      <protection hidden="1"/>
    </xf>
    <xf numFmtId="2" fontId="25" fillId="0" borderId="0" xfId="0" applyNumberFormat="1" applyFont="1" applyAlignment="1" applyProtection="1">
      <alignment vertical="center"/>
      <protection hidden="1"/>
    </xf>
    <xf numFmtId="0" fontId="0" fillId="0" borderId="15" xfId="0" applyBorder="1" applyAlignment="1" applyProtection="1">
      <alignment horizontal="left" vertical="center"/>
      <protection hidden="1"/>
    </xf>
    <xf numFmtId="3" fontId="0" fillId="0" borderId="9" xfId="0" applyNumberFormat="1" applyBorder="1" applyAlignment="1" applyProtection="1">
      <alignment horizontal="center" vertical="center"/>
      <protection hidden="1"/>
    </xf>
    <xf numFmtId="0" fontId="0" fillId="0" borderId="9" xfId="0" applyBorder="1" applyAlignment="1">
      <alignment horizontal="center" vertical="center"/>
    </xf>
    <xf numFmtId="2" fontId="0" fillId="0" borderId="21" xfId="0" applyNumberFormat="1" applyBorder="1" applyAlignment="1" applyProtection="1">
      <alignment vertical="center"/>
      <protection hidden="1"/>
    </xf>
    <xf numFmtId="0" fontId="0" fillId="0" borderId="9" xfId="100" applyFont="1" applyFill="1" applyBorder="1" applyAlignment="1" applyProtection="1">
      <alignment horizontal="center" vertical="center" wrapText="1"/>
      <protection hidden="1"/>
    </xf>
    <xf numFmtId="2" fontId="0" fillId="0" borderId="9" xfId="0" applyNumberFormat="1" applyBorder="1" applyAlignment="1" applyProtection="1">
      <alignment vertical="center"/>
      <protection hidden="1"/>
    </xf>
    <xf numFmtId="0" fontId="0" fillId="0" borderId="9" xfId="100" applyNumberFormat="1" applyFont="1" applyFill="1" applyBorder="1" applyAlignment="1" applyProtection="1">
      <alignment horizontal="center" vertical="center"/>
      <protection hidden="1"/>
    </xf>
    <xf numFmtId="0" fontId="0" fillId="0" borderId="13" xfId="100" applyNumberFormat="1" applyFont="1" applyFill="1" applyBorder="1" applyAlignment="1" applyProtection="1">
      <alignment horizontal="center" vertical="center"/>
      <protection hidden="1"/>
    </xf>
    <xf numFmtId="0" fontId="6" fillId="0" borderId="13" xfId="100" applyNumberFormat="1" applyFont="1" applyFill="1" applyBorder="1" applyAlignment="1" applyProtection="1">
      <alignment horizontal="left" vertical="center" wrapText="1"/>
      <protection hidden="1"/>
    </xf>
    <xf numFmtId="0" fontId="0" fillId="0" borderId="13" xfId="0" applyBorder="1" applyAlignment="1" applyProtection="1">
      <alignment horizontal="center" vertical="center"/>
      <protection hidden="1"/>
    </xf>
    <xf numFmtId="1" fontId="0" fillId="0" borderId="13" xfId="0" applyNumberFormat="1" applyBorder="1" applyAlignment="1" applyProtection="1">
      <alignment vertical="center"/>
      <protection hidden="1"/>
    </xf>
    <xf numFmtId="0" fontId="0" fillId="0" borderId="13" xfId="0" applyBorder="1" applyAlignment="1" applyProtection="1">
      <alignment vertical="center"/>
      <protection hidden="1"/>
    </xf>
    <xf numFmtId="0" fontId="31" fillId="0" borderId="0" xfId="0" applyFont="1" applyAlignment="1" applyProtection="1">
      <alignment vertical="center" wrapText="1"/>
      <protection hidden="1"/>
    </xf>
    <xf numFmtId="0" fontId="6" fillId="0" borderId="0" xfId="0" applyFont="1" applyAlignment="1" applyProtection="1">
      <alignment horizontal="left" vertical="top"/>
      <protection hidden="1"/>
    </xf>
    <xf numFmtId="0" fontId="0" fillId="0" borderId="0" xfId="0" applyAlignment="1" applyProtection="1">
      <alignment horizontal="justify" vertical="center" wrapText="1"/>
      <protection hidden="1"/>
    </xf>
    <xf numFmtId="174" fontId="6" fillId="0" borderId="0" xfId="0" applyNumberFormat="1" applyFont="1" applyAlignment="1" applyProtection="1">
      <alignment horizontal="justify" vertical="center"/>
      <protection hidden="1"/>
    </xf>
    <xf numFmtId="0" fontId="5" fillId="0" borderId="0" xfId="88" applyAlignment="1" applyProtection="1">
      <alignment vertical="center"/>
      <protection hidden="1"/>
    </xf>
    <xf numFmtId="0" fontId="5" fillId="0" borderId="0" xfId="88" applyProtection="1">
      <protection hidden="1"/>
    </xf>
    <xf numFmtId="0" fontId="0" fillId="0" borderId="0" xfId="88" applyFont="1" applyAlignment="1" applyProtection="1">
      <alignment vertical="center"/>
      <protection hidden="1"/>
    </xf>
    <xf numFmtId="0" fontId="0" fillId="0" borderId="0" xfId="88" applyFont="1" applyProtection="1">
      <protection hidden="1"/>
    </xf>
    <xf numFmtId="0" fontId="32" fillId="0" borderId="0" xfId="88" applyFont="1" applyAlignment="1" applyProtection="1">
      <alignment vertical="center" wrapText="1"/>
      <protection hidden="1"/>
    </xf>
    <xf numFmtId="0" fontId="6" fillId="0" borderId="0" xfId="88" applyFont="1" applyAlignment="1" applyProtection="1">
      <alignment horizontal="left" vertical="center"/>
      <protection hidden="1"/>
    </xf>
    <xf numFmtId="0" fontId="32" fillId="0" borderId="0" xfId="88" applyFont="1" applyAlignment="1" applyProtection="1">
      <alignment horizontal="center" vertical="center" wrapText="1"/>
      <protection hidden="1"/>
    </xf>
    <xf numFmtId="0" fontId="6" fillId="0" borderId="0" xfId="88" applyFont="1" applyAlignment="1" applyProtection="1">
      <alignment vertical="center"/>
      <protection hidden="1"/>
    </xf>
    <xf numFmtId="0" fontId="6" fillId="0" borderId="0" xfId="88" applyFont="1" applyAlignment="1" applyProtection="1">
      <alignment horizontal="center" vertical="center"/>
      <protection hidden="1"/>
    </xf>
    <xf numFmtId="0" fontId="0" fillId="0" borderId="0" xfId="88" applyFont="1" applyAlignment="1" applyProtection="1">
      <alignment horizontal="justify" vertical="center"/>
      <protection hidden="1"/>
    </xf>
    <xf numFmtId="0" fontId="0" fillId="0" borderId="10" xfId="88" applyFont="1" applyBorder="1" applyAlignment="1" applyProtection="1">
      <alignment vertical="center" wrapText="1"/>
      <protection hidden="1"/>
    </xf>
    <xf numFmtId="0" fontId="0" fillId="0" borderId="11" xfId="88" applyFont="1" applyBorder="1" applyAlignment="1" applyProtection="1">
      <alignment vertical="center" wrapText="1"/>
      <protection hidden="1"/>
    </xf>
    <xf numFmtId="0" fontId="0" fillId="3" borderId="18" xfId="88" applyFont="1" applyFill="1" applyBorder="1" applyAlignment="1" applyProtection="1">
      <alignment vertical="center" wrapText="1"/>
      <protection locked="0"/>
    </xf>
    <xf numFmtId="0" fontId="0" fillId="0" borderId="0" xfId="88" applyFont="1" applyAlignment="1" applyProtection="1">
      <alignment horizontal="center" vertical="center"/>
      <protection hidden="1"/>
    </xf>
    <xf numFmtId="0" fontId="0" fillId="0" borderId="0" xfId="88" applyFont="1" applyAlignment="1" applyProtection="1">
      <alignment vertical="center" wrapText="1"/>
      <protection hidden="1"/>
    </xf>
    <xf numFmtId="0" fontId="0" fillId="0" borderId="28" xfId="88" applyFont="1" applyBorder="1" applyAlignment="1" applyProtection="1">
      <alignment vertical="center"/>
      <protection hidden="1"/>
    </xf>
    <xf numFmtId="0" fontId="0" fillId="0" borderId="29" xfId="88" applyFont="1" applyBorder="1" applyAlignment="1" applyProtection="1">
      <alignment vertical="center"/>
      <protection hidden="1"/>
    </xf>
    <xf numFmtId="0" fontId="0" fillId="0" borderId="19" xfId="88" applyFont="1" applyBorder="1" applyAlignment="1" applyProtection="1">
      <alignment vertical="center"/>
      <protection hidden="1"/>
    </xf>
    <xf numFmtId="0" fontId="0" fillId="0" borderId="20" xfId="88" applyFont="1" applyBorder="1" applyAlignment="1" applyProtection="1">
      <alignment vertical="center"/>
      <protection hidden="1"/>
    </xf>
    <xf numFmtId="0" fontId="0" fillId="0" borderId="30" xfId="88" applyFont="1" applyBorder="1" applyAlignment="1" applyProtection="1">
      <alignment vertical="center"/>
      <protection hidden="1"/>
    </xf>
    <xf numFmtId="0" fontId="0" fillId="0" borderId="31" xfId="88" applyFont="1" applyBorder="1" applyAlignment="1" applyProtection="1">
      <alignment vertical="center"/>
      <protection hidden="1"/>
    </xf>
    <xf numFmtId="0" fontId="0" fillId="0" borderId="26" xfId="88" applyFont="1" applyBorder="1" applyAlignment="1" applyProtection="1">
      <alignment vertical="center"/>
      <protection hidden="1"/>
    </xf>
    <xf numFmtId="0" fontId="0" fillId="0" borderId="27" xfId="88" applyFont="1" applyBorder="1" applyAlignment="1" applyProtection="1">
      <alignment vertical="center"/>
      <protection hidden="1"/>
    </xf>
    <xf numFmtId="0" fontId="0" fillId="0" borderId="10" xfId="88" applyFont="1" applyBorder="1" applyAlignment="1" applyProtection="1">
      <alignment horizontal="left" vertical="center"/>
      <protection hidden="1"/>
    </xf>
    <xf numFmtId="0" fontId="0" fillId="0" borderId="11" xfId="88" applyFont="1" applyBorder="1" applyAlignment="1" applyProtection="1">
      <alignment horizontal="left" vertical="center"/>
      <protection hidden="1"/>
    </xf>
    <xf numFmtId="0" fontId="0" fillId="0" borderId="0" xfId="88" applyFont="1" applyAlignment="1" applyProtection="1">
      <alignment horizontal="left" vertical="center"/>
      <protection hidden="1"/>
    </xf>
    <xf numFmtId="14" fontId="0" fillId="3" borderId="18" xfId="88" applyNumberFormat="1" applyFont="1" applyFill="1" applyBorder="1" applyAlignment="1" applyProtection="1">
      <alignment vertical="center" wrapText="1"/>
      <protection locked="0"/>
    </xf>
    <xf numFmtId="0" fontId="8" fillId="0" borderId="0" xfId="88" applyFont="1" applyAlignment="1" applyProtection="1">
      <alignment vertical="center"/>
      <protection hidden="1"/>
    </xf>
    <xf numFmtId="0" fontId="8" fillId="0" borderId="0" xfId="88" applyFont="1" applyProtection="1">
      <protection hidden="1"/>
    </xf>
    <xf numFmtId="0" fontId="10" fillId="0" borderId="0" xfId="0" applyFont="1" applyAlignment="1" applyProtection="1">
      <alignment vertical="top"/>
      <protection hidden="1"/>
    </xf>
    <xf numFmtId="0" fontId="33" fillId="0" borderId="0" xfId="0" applyFont="1" applyAlignment="1" applyProtection="1">
      <alignment horizontal="center" vertical="center" wrapText="1"/>
      <protection hidden="1"/>
    </xf>
    <xf numFmtId="0" fontId="14" fillId="0" borderId="0" xfId="0" applyFont="1" applyProtection="1">
      <protection hidden="1"/>
    </xf>
    <xf numFmtId="0" fontId="10" fillId="0" borderId="0" xfId="0" applyFont="1" applyAlignment="1" applyProtection="1">
      <alignment vertical="center"/>
      <protection hidden="1"/>
    </xf>
    <xf numFmtId="0" fontId="4" fillId="0" borderId="0" xfId="0" applyFont="1" applyProtection="1">
      <protection hidden="1"/>
    </xf>
    <xf numFmtId="0" fontId="6" fillId="0" borderId="0" xfId="82" applyFont="1" applyAlignment="1" applyProtection="1">
      <alignment horizontal="center" vertical="top"/>
      <protection hidden="1"/>
    </xf>
    <xf numFmtId="0" fontId="10" fillId="0" borderId="0" xfId="82" applyFont="1" applyAlignment="1" applyProtection="1">
      <alignment vertical="top"/>
      <protection hidden="1"/>
    </xf>
    <xf numFmtId="0" fontId="10" fillId="0" borderId="0" xfId="0" applyFont="1" applyAlignment="1" applyProtection="1">
      <alignment horizontal="justify" vertical="center"/>
      <protection hidden="1"/>
    </xf>
    <xf numFmtId="0" fontId="4" fillId="0" borderId="0" xfId="0" applyFont="1" applyAlignment="1" applyProtection="1">
      <alignment vertical="top" wrapText="1"/>
      <protection hidden="1"/>
    </xf>
    <xf numFmtId="0" fontId="52" fillId="0" borderId="0" xfId="82" applyAlignment="1" applyProtection="1">
      <alignment vertical="top"/>
      <protection hidden="1"/>
    </xf>
    <xf numFmtId="175" fontId="9" fillId="0" borderId="0" xfId="82" applyNumberFormat="1" applyFont="1" applyAlignment="1" applyProtection="1">
      <alignment horizontal="left" vertical="top" wrapText="1" indent="1"/>
      <protection hidden="1"/>
    </xf>
    <xf numFmtId="0" fontId="10" fillId="0" borderId="0" xfId="82" applyFont="1" applyAlignment="1" applyProtection="1">
      <alignment horizontal="justify" vertical="top"/>
      <protection hidden="1"/>
    </xf>
    <xf numFmtId="0" fontId="34" fillId="0" borderId="0" xfId="0" applyFont="1" applyAlignment="1" applyProtection="1">
      <alignment horizontal="justify" vertical="center"/>
      <protection hidden="1"/>
    </xf>
    <xf numFmtId="0" fontId="10" fillId="0" borderId="0" xfId="82" applyFont="1" applyAlignment="1" applyProtection="1">
      <alignment horizontal="right" vertical="top" wrapText="1"/>
      <protection hidden="1"/>
    </xf>
    <xf numFmtId="0" fontId="10" fillId="0" borderId="0" xfId="82" applyFont="1" applyAlignment="1" applyProtection="1">
      <alignment horizontal="center" vertical="top" wrapText="1"/>
      <protection hidden="1"/>
    </xf>
    <xf numFmtId="0" fontId="52" fillId="0" borderId="0" xfId="74" applyAlignment="1" applyProtection="1">
      <alignment vertical="top"/>
      <protection hidden="1"/>
    </xf>
    <xf numFmtId="0" fontId="10" fillId="0" borderId="0" xfId="74" applyFont="1" applyAlignment="1" applyProtection="1">
      <alignment horizontal="center" vertical="top" wrapText="1"/>
      <protection hidden="1"/>
    </xf>
    <xf numFmtId="0" fontId="10" fillId="0" borderId="0" xfId="74" applyFont="1" applyAlignment="1" applyProtection="1">
      <alignment horizontal="justify" vertical="top"/>
      <protection hidden="1"/>
    </xf>
    <xf numFmtId="0" fontId="10" fillId="0" borderId="0" xfId="0" applyFont="1" applyAlignment="1" applyProtection="1">
      <alignment horizontal="center" vertical="top" wrapText="1"/>
      <protection hidden="1"/>
    </xf>
    <xf numFmtId="0" fontId="10" fillId="0" borderId="0" xfId="0" applyFont="1" applyAlignment="1" applyProtection="1">
      <alignment horizontal="justify" vertical="top"/>
      <protection hidden="1"/>
    </xf>
    <xf numFmtId="0" fontId="10" fillId="0" borderId="0" xfId="0" applyFont="1" applyProtection="1">
      <protection hidden="1"/>
    </xf>
    <xf numFmtId="175" fontId="9" fillId="0" borderId="0" xfId="0" applyNumberFormat="1" applyFont="1" applyAlignment="1" applyProtection="1">
      <alignment horizontal="left" vertical="top" wrapText="1"/>
      <protection hidden="1"/>
    </xf>
    <xf numFmtId="0" fontId="34" fillId="0" borderId="0" xfId="0" applyFont="1" applyAlignment="1" applyProtection="1">
      <alignment horizontal="center" vertical="top"/>
      <protection hidden="1"/>
    </xf>
    <xf numFmtId="0" fontId="10" fillId="0" borderId="0" xfId="0" applyFont="1" applyAlignment="1" applyProtection="1">
      <alignment horizontal="justify"/>
      <protection hidden="1"/>
    </xf>
    <xf numFmtId="0" fontId="3" fillId="0" borderId="0" xfId="95" applyAlignment="1" applyProtection="1">
      <alignment vertical="center"/>
      <protection hidden="1"/>
    </xf>
    <xf numFmtId="0" fontId="5" fillId="0" borderId="0" xfId="95" applyFont="1" applyAlignment="1" applyProtection="1">
      <alignment vertical="center"/>
      <protection hidden="1"/>
    </xf>
    <xf numFmtId="0" fontId="3" fillId="0" borderId="0" xfId="95" applyProtection="1">
      <protection hidden="1"/>
    </xf>
    <xf numFmtId="0" fontId="14" fillId="0" borderId="0" xfId="95" applyFont="1" applyAlignment="1" applyProtection="1">
      <alignment vertical="center"/>
      <protection hidden="1"/>
    </xf>
    <xf numFmtId="0" fontId="4" fillId="0" borderId="0" xfId="95" applyFont="1" applyAlignment="1" applyProtection="1">
      <alignment vertical="center"/>
      <protection hidden="1"/>
    </xf>
    <xf numFmtId="0" fontId="10" fillId="0" borderId="0" xfId="95" applyFont="1" applyAlignment="1" applyProtection="1">
      <alignment vertical="center"/>
      <protection hidden="1"/>
    </xf>
    <xf numFmtId="0" fontId="37" fillId="0" borderId="19" xfId="95" applyFont="1" applyBorder="1" applyAlignment="1" applyProtection="1">
      <alignment horizontal="center" vertical="center"/>
      <protection hidden="1"/>
    </xf>
    <xf numFmtId="0" fontId="3" fillId="0" borderId="0" xfId="95"/>
    <xf numFmtId="0" fontId="37" fillId="0" borderId="19" xfId="95" applyFont="1" applyBorder="1" applyAlignment="1" applyProtection="1">
      <alignment horizontal="center" vertical="top"/>
      <protection hidden="1"/>
    </xf>
    <xf numFmtId="0" fontId="10" fillId="0" borderId="4" xfId="95" applyFont="1" applyBorder="1" applyAlignment="1" applyProtection="1">
      <alignment vertical="center"/>
      <protection hidden="1"/>
    </xf>
    <xf numFmtId="0" fontId="10" fillId="0" borderId="8" xfId="95" applyFont="1" applyBorder="1" applyAlignment="1" applyProtection="1">
      <alignment vertical="center"/>
      <protection hidden="1"/>
    </xf>
    <xf numFmtId="0" fontId="10" fillId="0" borderId="27" xfId="95" applyFont="1" applyBorder="1" applyAlignment="1" applyProtection="1">
      <alignment vertical="center"/>
      <protection hidden="1"/>
    </xf>
    <xf numFmtId="0" fontId="7" fillId="0" borderId="8" xfId="95" applyFont="1" applyBorder="1" applyAlignment="1" applyProtection="1">
      <alignment vertical="center"/>
      <protection hidden="1"/>
    </xf>
    <xf numFmtId="0" fontId="5" fillId="0" borderId="8" xfId="95" applyFont="1" applyBorder="1" applyAlignment="1" applyProtection="1">
      <alignment vertical="center"/>
      <protection hidden="1"/>
    </xf>
    <xf numFmtId="0" fontId="40" fillId="0" borderId="4" xfId="95" applyFont="1" applyBorder="1" applyAlignment="1" applyProtection="1">
      <alignment vertical="center"/>
      <protection hidden="1"/>
    </xf>
    <xf numFmtId="0" fontId="40" fillId="0" borderId="0" xfId="95" applyFont="1" applyAlignment="1" applyProtection="1">
      <alignment vertical="center"/>
      <protection hidden="1"/>
    </xf>
    <xf numFmtId="0" fontId="5" fillId="0" borderId="27" xfId="95" applyFont="1" applyBorder="1" applyAlignment="1" applyProtection="1">
      <alignment vertical="center"/>
      <protection hidden="1"/>
    </xf>
    <xf numFmtId="0" fontId="10" fillId="0" borderId="13" xfId="95" applyFont="1" applyBorder="1" applyAlignment="1" applyProtection="1">
      <alignment vertical="center"/>
      <protection hidden="1"/>
    </xf>
    <xf numFmtId="0" fontId="4" fillId="0" borderId="0" xfId="95" applyFont="1" applyProtection="1">
      <protection hidden="1"/>
    </xf>
    <xf numFmtId="0" fontId="0" fillId="4" borderId="0" xfId="0" applyFill="1" applyAlignment="1" applyProtection="1">
      <alignment horizontal="center" vertical="center"/>
      <protection hidden="1"/>
    </xf>
    <xf numFmtId="0" fontId="0" fillId="4" borderId="0" xfId="0" applyFill="1" applyAlignment="1" applyProtection="1">
      <alignment vertical="center"/>
      <protection hidden="1"/>
    </xf>
    <xf numFmtId="0" fontId="0" fillId="4" borderId="0" xfId="0" applyFill="1" applyProtection="1">
      <protection hidden="1"/>
    </xf>
    <xf numFmtId="0" fontId="6" fillId="4" borderId="0" xfId="0" applyFont="1" applyFill="1" applyAlignment="1" applyProtection="1">
      <alignment horizontal="center" vertical="center"/>
      <protection hidden="1"/>
    </xf>
    <xf numFmtId="0" fontId="6" fillId="4" borderId="0" xfId="0" applyFont="1" applyFill="1" applyAlignment="1" applyProtection="1">
      <alignment horizontal="center" vertical="top"/>
      <protection hidden="1"/>
    </xf>
    <xf numFmtId="0" fontId="6" fillId="4" borderId="0" xfId="0" applyFont="1" applyFill="1" applyAlignment="1" applyProtection="1">
      <alignment vertical="top"/>
      <protection hidden="1"/>
    </xf>
    <xf numFmtId="0" fontId="6" fillId="4" borderId="0" xfId="0" applyFont="1" applyFill="1" applyAlignment="1" applyProtection="1">
      <alignment vertical="center"/>
      <protection hidden="1"/>
    </xf>
    <xf numFmtId="0" fontId="6" fillId="4" borderId="32" xfId="0" applyFont="1" applyFill="1" applyBorder="1" applyAlignment="1" applyProtection="1">
      <alignment vertical="center"/>
      <protection hidden="1"/>
    </xf>
    <xf numFmtId="0" fontId="0" fillId="0" borderId="33" xfId="0" applyBorder="1" applyAlignment="1" applyProtection="1">
      <alignment horizontal="center" vertical="center"/>
      <protection locked="0"/>
    </xf>
    <xf numFmtId="0" fontId="0" fillId="0" borderId="34" xfId="0" applyBorder="1" applyAlignment="1" applyProtection="1">
      <alignment vertical="center"/>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vertical="center"/>
      <protection locked="0"/>
    </xf>
    <xf numFmtId="0" fontId="0" fillId="0" borderId="41" xfId="0" applyBorder="1" applyAlignment="1" applyProtection="1">
      <alignment horizontal="center" vertical="center"/>
      <protection locked="0"/>
    </xf>
    <xf numFmtId="175" fontId="9" fillId="0" borderId="0" xfId="82" quotePrefix="1" applyNumberFormat="1" applyFont="1" applyAlignment="1" applyProtection="1">
      <alignment horizontal="left" vertical="top" wrapText="1" indent="1"/>
      <protection hidden="1"/>
    </xf>
    <xf numFmtId="0" fontId="6" fillId="0" borderId="9" xfId="0" quotePrefix="1" applyFont="1" applyBorder="1" applyAlignment="1" applyProtection="1">
      <alignment horizontal="center" vertical="center"/>
      <protection hidden="1"/>
    </xf>
    <xf numFmtId="0" fontId="6" fillId="0" borderId="0" xfId="0" quotePrefix="1" applyFont="1" applyAlignment="1" applyProtection="1">
      <alignment horizontal="center" vertical="center"/>
      <protection hidden="1"/>
    </xf>
    <xf numFmtId="0" fontId="8" fillId="0" borderId="0" xfId="86" quotePrefix="1" applyFont="1" applyAlignment="1" applyProtection="1">
      <alignment horizontal="justify"/>
      <protection hidden="1"/>
    </xf>
    <xf numFmtId="0" fontId="29" fillId="0" borderId="9" xfId="0" applyFont="1" applyBorder="1" applyAlignment="1" applyProtection="1">
      <alignment horizontal="center" vertical="top"/>
      <protection hidden="1"/>
    </xf>
    <xf numFmtId="180" fontId="29" fillId="0" borderId="9" xfId="0" applyNumberFormat="1" applyFont="1" applyBorder="1" applyAlignment="1" applyProtection="1">
      <alignment horizontal="center" vertical="top"/>
      <protection hidden="1"/>
    </xf>
    <xf numFmtId="2" fontId="29" fillId="0" borderId="9" xfId="0" applyNumberFormat="1" applyFont="1" applyBorder="1" applyAlignment="1" applyProtection="1">
      <alignment horizontal="center" vertical="top"/>
      <protection hidden="1"/>
    </xf>
    <xf numFmtId="0" fontId="26" fillId="0" borderId="0" xfId="0" applyFont="1" applyAlignment="1" applyProtection="1">
      <alignment horizontal="center" vertical="top"/>
      <protection hidden="1"/>
    </xf>
    <xf numFmtId="0" fontId="0" fillId="0" borderId="9" xfId="0" applyBorder="1" applyAlignment="1" applyProtection="1">
      <alignment horizontal="center" vertical="top" wrapText="1"/>
      <protection hidden="1"/>
    </xf>
    <xf numFmtId="0" fontId="71" fillId="0" borderId="9" xfId="72" applyFont="1" applyBorder="1" applyAlignment="1">
      <alignment horizontal="center" vertical="top"/>
    </xf>
    <xf numFmtId="2" fontId="71" fillId="0" borderId="9" xfId="72" applyNumberFormat="1" applyFont="1" applyBorder="1" applyAlignment="1">
      <alignment horizontal="center" vertical="top"/>
    </xf>
    <xf numFmtId="0" fontId="30" fillId="0" borderId="9" xfId="92" applyNumberFormat="1" applyFont="1" applyFill="1" applyBorder="1" applyAlignment="1" applyProtection="1">
      <alignment vertical="center"/>
      <protection hidden="1"/>
    </xf>
    <xf numFmtId="4" fontId="25" fillId="0" borderId="0" xfId="90" applyNumberFormat="1" applyFont="1" applyFill="1" applyBorder="1" applyProtection="1">
      <alignment vertical="top"/>
      <protection hidden="1"/>
    </xf>
    <xf numFmtId="180" fontId="6" fillId="0" borderId="0" xfId="0" applyNumberFormat="1" applyFont="1" applyAlignment="1" applyProtection="1">
      <alignment horizontal="center" vertical="top"/>
      <protection hidden="1"/>
    </xf>
    <xf numFmtId="0" fontId="6" fillId="0" borderId="0" xfId="0" applyFont="1" applyAlignment="1" applyProtection="1">
      <alignment horizontal="justify" vertical="top"/>
      <protection hidden="1"/>
    </xf>
    <xf numFmtId="2" fontId="6" fillId="0" borderId="0" xfId="0" applyNumberFormat="1" applyFont="1" applyAlignment="1" applyProtection="1">
      <alignment horizontal="left" vertical="center"/>
      <protection hidden="1"/>
    </xf>
    <xf numFmtId="0" fontId="0" fillId="0" borderId="0" xfId="0" applyAlignment="1" applyProtection="1">
      <alignment horizontal="center" vertical="top"/>
      <protection hidden="1"/>
    </xf>
    <xf numFmtId="0" fontId="56" fillId="0" borderId="0" xfId="0" applyFont="1" applyAlignment="1" applyProtection="1">
      <alignment horizontal="center" vertical="center"/>
      <protection hidden="1"/>
    </xf>
    <xf numFmtId="0" fontId="58" fillId="0" borderId="0" xfId="0" applyFont="1" applyAlignment="1" applyProtection="1">
      <alignment vertical="center"/>
      <protection hidden="1"/>
    </xf>
    <xf numFmtId="0" fontId="58" fillId="0" borderId="0" xfId="0" applyFont="1" applyProtection="1">
      <protection hidden="1"/>
    </xf>
    <xf numFmtId="0" fontId="58" fillId="0" borderId="0" xfId="0" applyFont="1" applyAlignment="1" applyProtection="1">
      <alignment vertical="top"/>
      <protection hidden="1"/>
    </xf>
    <xf numFmtId="0" fontId="59" fillId="0" borderId="0" xfId="0" applyFont="1" applyAlignment="1" applyProtection="1">
      <alignment vertical="top"/>
      <protection hidden="1"/>
    </xf>
    <xf numFmtId="0" fontId="29" fillId="0" borderId="9" xfId="0" applyFont="1" applyBorder="1" applyAlignment="1" applyProtection="1">
      <alignment horizontal="center" vertical="center" wrapText="1"/>
      <protection hidden="1"/>
    </xf>
    <xf numFmtId="0" fontId="6" fillId="0" borderId="9" xfId="74" applyFont="1" applyBorder="1" applyAlignment="1">
      <alignment horizontal="center" vertical="center" wrapText="1"/>
    </xf>
    <xf numFmtId="180" fontId="6" fillId="0" borderId="9" xfId="74" applyNumberFormat="1" applyFont="1" applyBorder="1" applyAlignment="1">
      <alignment horizontal="center" vertical="center" wrapText="1"/>
    </xf>
    <xf numFmtId="2" fontId="6" fillId="0" borderId="9" xfId="74" applyNumberFormat="1" applyFont="1" applyBorder="1" applyAlignment="1" applyProtection="1">
      <alignment horizontal="center" vertical="center" wrapText="1"/>
      <protection hidden="1"/>
    </xf>
    <xf numFmtId="0" fontId="25" fillId="0" borderId="0" xfId="0" applyFont="1" applyAlignment="1" applyProtection="1">
      <alignment horizontal="center" vertical="center"/>
      <protection hidden="1"/>
    </xf>
    <xf numFmtId="0" fontId="56" fillId="0" borderId="0" xfId="0" applyFont="1" applyAlignment="1" applyProtection="1">
      <alignment horizontal="left" vertical="center"/>
      <protection hidden="1"/>
    </xf>
    <xf numFmtId="0" fontId="56" fillId="0" borderId="0" xfId="90" applyNumberFormat="1" applyFont="1" applyFill="1" applyBorder="1" applyAlignment="1" applyProtection="1">
      <alignment vertical="center"/>
      <protection hidden="1"/>
    </xf>
    <xf numFmtId="0" fontId="54" fillId="0" borderId="0" xfId="96" applyFont="1" applyAlignment="1" applyProtection="1">
      <alignment vertical="center"/>
      <protection hidden="1"/>
    </xf>
    <xf numFmtId="0" fontId="54" fillId="0" borderId="0" xfId="90" applyNumberFormat="1" applyFont="1" applyFill="1" applyBorder="1" applyAlignment="1" applyProtection="1">
      <alignment horizontal="left" vertical="center"/>
      <protection hidden="1"/>
    </xf>
    <xf numFmtId="0" fontId="54" fillId="0" borderId="0" xfId="96" applyFont="1" applyAlignment="1" applyProtection="1">
      <alignment horizontal="left" vertical="center" wrapText="1"/>
      <protection hidden="1"/>
    </xf>
    <xf numFmtId="0" fontId="56" fillId="0" borderId="0" xfId="96" applyFont="1" applyAlignment="1" applyProtection="1">
      <alignment vertical="center"/>
      <protection hidden="1"/>
    </xf>
    <xf numFmtId="0" fontId="56" fillId="0" borderId="0" xfId="90" applyNumberFormat="1" applyFont="1" applyFill="1" applyBorder="1" applyAlignment="1" applyProtection="1">
      <alignment horizontal="left" vertical="center" wrapText="1"/>
      <protection hidden="1"/>
    </xf>
    <xf numFmtId="0" fontId="54" fillId="0" borderId="9" xfId="0" applyFont="1" applyBorder="1" applyAlignment="1" applyProtection="1">
      <alignment horizontal="center" vertical="center" wrapText="1"/>
      <protection hidden="1"/>
    </xf>
    <xf numFmtId="0" fontId="56" fillId="0" borderId="9" xfId="0" applyFont="1" applyBorder="1" applyAlignment="1">
      <alignment horizontal="center" vertical="center" wrapText="1"/>
    </xf>
    <xf numFmtId="0" fontId="60" fillId="0" borderId="9" xfId="92" applyNumberFormat="1" applyFont="1" applyFill="1" applyBorder="1" applyAlignment="1" applyProtection="1">
      <alignment vertical="center"/>
      <protection hidden="1"/>
    </xf>
    <xf numFmtId="0" fontId="60" fillId="0" borderId="0" xfId="92" applyNumberFormat="1" applyFont="1" applyFill="1" applyBorder="1" applyAlignment="1" applyProtection="1">
      <alignment vertical="center"/>
      <protection hidden="1"/>
    </xf>
    <xf numFmtId="0" fontId="56" fillId="0" borderId="9" xfId="75" applyFont="1" applyBorder="1" applyAlignment="1">
      <alignment horizontal="center" vertical="center" wrapText="1"/>
    </xf>
    <xf numFmtId="0" fontId="56" fillId="0" borderId="0" xfId="90" applyNumberFormat="1" applyFont="1" applyFill="1" applyBorder="1" applyAlignment="1" applyProtection="1">
      <alignment horizontal="center" vertical="center"/>
      <protection hidden="1"/>
    </xf>
    <xf numFmtId="0" fontId="55" fillId="0" borderId="0" xfId="96" applyFont="1" applyAlignment="1" applyProtection="1">
      <alignment horizontal="center" vertical="center"/>
      <protection hidden="1"/>
    </xf>
    <xf numFmtId="0" fontId="54" fillId="0" borderId="0" xfId="96" applyFont="1" applyAlignment="1" applyProtection="1">
      <alignment horizontal="center" vertical="center"/>
      <protection hidden="1"/>
    </xf>
    <xf numFmtId="0" fontId="56" fillId="0" borderId="0" xfId="96" applyFont="1" applyAlignment="1" applyProtection="1">
      <alignment horizontal="center" vertical="center"/>
      <protection hidden="1"/>
    </xf>
    <xf numFmtId="0" fontId="56" fillId="0" borderId="0" xfId="90" applyNumberFormat="1" applyFont="1" applyFill="1" applyBorder="1" applyAlignment="1" applyProtection="1">
      <alignment horizontal="center" vertical="center" wrapText="1"/>
      <protection hidden="1"/>
    </xf>
    <xf numFmtId="0" fontId="55" fillId="0" borderId="9" xfId="0" applyFont="1" applyBorder="1" applyAlignment="1" applyProtection="1">
      <alignment horizontal="center" vertical="center"/>
      <protection hidden="1"/>
    </xf>
    <xf numFmtId="0" fontId="72" fillId="0" borderId="9" xfId="0" applyFont="1" applyBorder="1" applyAlignment="1">
      <alignment horizontal="center" vertical="center"/>
    </xf>
    <xf numFmtId="0" fontId="60" fillId="0" borderId="9" xfId="92" applyNumberFormat="1" applyFont="1" applyFill="1" applyBorder="1" applyAlignment="1" applyProtection="1">
      <alignment horizontal="center" vertical="center"/>
      <protection hidden="1"/>
    </xf>
    <xf numFmtId="0" fontId="60" fillId="0" borderId="0" xfId="92" applyNumberFormat="1" applyFont="1" applyFill="1" applyBorder="1" applyAlignment="1" applyProtection="1">
      <alignment horizontal="center" vertical="center"/>
      <protection hidden="1"/>
    </xf>
    <xf numFmtId="0" fontId="72" fillId="0" borderId="9" xfId="0" applyFont="1" applyBorder="1" applyAlignment="1">
      <alignment horizontal="center" vertical="center" wrapText="1"/>
    </xf>
    <xf numFmtId="0" fontId="70" fillId="0" borderId="9" xfId="0" applyFont="1" applyBorder="1" applyAlignment="1">
      <alignment horizontal="center" vertical="top" wrapText="1"/>
    </xf>
    <xf numFmtId="0" fontId="56" fillId="0" borderId="0" xfId="0" applyFont="1" applyAlignment="1" applyProtection="1">
      <alignment vertical="center"/>
      <protection hidden="1"/>
    </xf>
    <xf numFmtId="180" fontId="53" fillId="0" borderId="9" xfId="19" applyNumberFormat="1" applyFont="1" applyFill="1" applyBorder="1" applyAlignment="1" applyProtection="1">
      <alignment horizontal="center" vertical="top"/>
      <protection hidden="1"/>
    </xf>
    <xf numFmtId="2" fontId="53" fillId="0" borderId="9" xfId="19" applyNumberFormat="1" applyFont="1" applyFill="1" applyBorder="1" applyAlignment="1" applyProtection="1">
      <alignment horizontal="right" vertical="top"/>
      <protection hidden="1"/>
    </xf>
    <xf numFmtId="0" fontId="77" fillId="3" borderId="9" xfId="0" applyFont="1" applyFill="1" applyBorder="1" applyAlignment="1" applyProtection="1">
      <alignment horizontal="center" vertical="top" wrapText="1"/>
      <protection locked="0"/>
    </xf>
    <xf numFmtId="0" fontId="72" fillId="3" borderId="9" xfId="0" applyFont="1" applyFill="1" applyBorder="1" applyAlignment="1" applyProtection="1">
      <alignment horizontal="center" vertical="top" wrapText="1"/>
      <protection locked="0"/>
    </xf>
    <xf numFmtId="4" fontId="72" fillId="3" borderId="9" xfId="94" applyNumberFormat="1" applyFont="1" applyFill="1" applyBorder="1" applyAlignment="1" applyProtection="1">
      <alignment horizontal="center" vertical="top"/>
      <protection locked="0"/>
    </xf>
    <xf numFmtId="180" fontId="72" fillId="0" borderId="9" xfId="0" applyNumberFormat="1" applyFont="1" applyBorder="1" applyAlignment="1" applyProtection="1">
      <alignment horizontal="center" vertical="top"/>
      <protection hidden="1"/>
    </xf>
    <xf numFmtId="2" fontId="70" fillId="0" borderId="9" xfId="74" applyNumberFormat="1" applyFont="1" applyBorder="1" applyAlignment="1" applyProtection="1">
      <alignment horizontal="right" vertical="top" wrapText="1"/>
      <protection hidden="1"/>
    </xf>
    <xf numFmtId="0" fontId="6" fillId="0" borderId="10" xfId="0" applyFont="1" applyBorder="1" applyAlignment="1" applyProtection="1">
      <alignment horizontal="center" vertical="center" wrapText="1"/>
      <protection hidden="1"/>
    </xf>
    <xf numFmtId="0" fontId="29" fillId="0" borderId="10" xfId="0" applyFont="1" applyBorder="1" applyAlignment="1" applyProtection="1">
      <alignment horizontal="center" vertical="top"/>
      <protection hidden="1"/>
    </xf>
    <xf numFmtId="0" fontId="56" fillId="0" borderId="9" xfId="0" applyFont="1" applyBorder="1" applyAlignment="1">
      <alignment horizontal="left" vertical="top" wrapText="1"/>
    </xf>
    <xf numFmtId="0" fontId="54" fillId="0" borderId="0" xfId="0" applyFont="1" applyAlignment="1" applyProtection="1">
      <alignment horizontal="left" vertical="center"/>
      <protection hidden="1"/>
    </xf>
    <xf numFmtId="0" fontId="0" fillId="0" borderId="0" xfId="90" applyNumberFormat="1" applyFont="1" applyFill="1" applyBorder="1" applyAlignment="1" applyProtection="1">
      <alignment horizontal="left" vertical="center"/>
      <protection hidden="1"/>
    </xf>
    <xf numFmtId="0" fontId="0" fillId="12" borderId="0" xfId="0" applyFill="1" applyAlignment="1" applyProtection="1">
      <alignment vertical="center"/>
      <protection hidden="1"/>
    </xf>
    <xf numFmtId="0" fontId="0" fillId="12" borderId="0" xfId="0" applyFill="1" applyProtection="1">
      <protection hidden="1"/>
    </xf>
    <xf numFmtId="0" fontId="71" fillId="12" borderId="9" xfId="72" applyFont="1" applyFill="1" applyBorder="1" applyAlignment="1">
      <alignment horizontal="center" vertical="top"/>
    </xf>
    <xf numFmtId="2" fontId="71" fillId="12" borderId="9" xfId="72" applyNumberFormat="1" applyFont="1" applyFill="1" applyBorder="1" applyAlignment="1">
      <alignment horizontal="center" vertical="top"/>
    </xf>
    <xf numFmtId="0" fontId="76" fillId="0" borderId="0" xfId="0" applyFont="1" applyAlignment="1" applyProtection="1">
      <alignment vertical="center"/>
      <protection hidden="1"/>
    </xf>
    <xf numFmtId="0" fontId="76" fillId="0" borderId="0" xfId="0" applyFont="1" applyProtection="1">
      <protection hidden="1"/>
    </xf>
    <xf numFmtId="170" fontId="56" fillId="0" borderId="9" xfId="0" applyNumberFormat="1" applyFont="1" applyBorder="1" applyAlignment="1">
      <alignment horizontal="center" vertical="center" wrapText="1"/>
    </xf>
    <xf numFmtId="170" fontId="72" fillId="0" borderId="9" xfId="0" applyNumberFormat="1" applyFont="1" applyBorder="1" applyAlignment="1">
      <alignment horizontal="center" vertical="center" wrapText="1"/>
    </xf>
    <xf numFmtId="0" fontId="56" fillId="0" borderId="9" xfId="0" applyFont="1" applyBorder="1" applyAlignment="1" applyProtection="1">
      <alignment horizontal="center" vertical="top" wrapText="1"/>
      <protection hidden="1"/>
    </xf>
    <xf numFmtId="0" fontId="56" fillId="0" borderId="0" xfId="0" applyFont="1" applyProtection="1">
      <protection hidden="1"/>
    </xf>
    <xf numFmtId="0" fontId="72" fillId="0" borderId="9" xfId="72" applyFont="1" applyBorder="1" applyAlignment="1">
      <alignment horizontal="center" vertical="top"/>
    </xf>
    <xf numFmtId="2" fontId="72" fillId="0" borderId="9" xfId="72" applyNumberFormat="1" applyFont="1" applyBorder="1" applyAlignment="1">
      <alignment horizontal="center" vertical="top"/>
    </xf>
    <xf numFmtId="0" fontId="56" fillId="11" borderId="9" xfId="57" applyFont="1" applyFill="1" applyBorder="1" applyAlignment="1">
      <alignment vertical="top" wrapText="1"/>
    </xf>
    <xf numFmtId="0" fontId="54" fillId="0" borderId="9" xfId="0" applyFont="1" applyBorder="1" applyAlignment="1" applyProtection="1">
      <alignment horizontal="center" vertical="center"/>
      <protection hidden="1"/>
    </xf>
    <xf numFmtId="0" fontId="54" fillId="0" borderId="10" xfId="0" applyFont="1" applyBorder="1" applyAlignment="1" applyProtection="1">
      <alignment horizontal="center" vertical="center" wrapText="1"/>
      <protection hidden="1"/>
    </xf>
    <xf numFmtId="0" fontId="54" fillId="0" borderId="9" xfId="74" applyFont="1" applyBorder="1" applyAlignment="1">
      <alignment horizontal="center" vertical="center" wrapText="1"/>
    </xf>
    <xf numFmtId="180" fontId="54" fillId="0" borderId="9" xfId="74" applyNumberFormat="1" applyFont="1" applyBorder="1" applyAlignment="1">
      <alignment horizontal="center" vertical="center" wrapText="1"/>
    </xf>
    <xf numFmtId="2" fontId="54" fillId="0" borderId="9" xfId="74" applyNumberFormat="1" applyFont="1" applyBorder="1" applyAlignment="1" applyProtection="1">
      <alignment horizontal="center" vertical="center" wrapText="1"/>
      <protection hidden="1"/>
    </xf>
    <xf numFmtId="0" fontId="54" fillId="0" borderId="9" xfId="0" applyFont="1" applyBorder="1" applyAlignment="1" applyProtection="1">
      <alignment horizontal="center" vertical="top"/>
      <protection hidden="1"/>
    </xf>
    <xf numFmtId="0" fontId="54" fillId="0" borderId="10" xfId="0" applyFont="1" applyBorder="1" applyAlignment="1" applyProtection="1">
      <alignment horizontal="center" vertical="top"/>
      <protection hidden="1"/>
    </xf>
    <xf numFmtId="180" fontId="54" fillId="0" borderId="9" xfId="0" applyNumberFormat="1" applyFont="1" applyBorder="1" applyAlignment="1" applyProtection="1">
      <alignment horizontal="center" vertical="top"/>
      <protection hidden="1"/>
    </xf>
    <xf numFmtId="2" fontId="54" fillId="0" borderId="9" xfId="0" applyNumberFormat="1" applyFont="1" applyBorder="1" applyAlignment="1" applyProtection="1">
      <alignment horizontal="center" vertical="top"/>
      <protection hidden="1"/>
    </xf>
    <xf numFmtId="0" fontId="56" fillId="11" borderId="9" xfId="70" applyFont="1" applyFill="1" applyBorder="1" applyAlignment="1">
      <alignment horizontal="justify" vertical="center" wrapText="1"/>
    </xf>
    <xf numFmtId="0" fontId="56" fillId="0" borderId="9" xfId="92" applyNumberFormat="1" applyFont="1" applyFill="1" applyBorder="1" applyAlignment="1" applyProtection="1">
      <alignment horizontal="center" vertical="center"/>
      <protection hidden="1"/>
    </xf>
    <xf numFmtId="0" fontId="56" fillId="0" borderId="9" xfId="92" applyNumberFormat="1" applyFont="1" applyFill="1" applyBorder="1" applyAlignment="1" applyProtection="1">
      <alignment vertical="center"/>
      <protection hidden="1"/>
    </xf>
    <xf numFmtId="0" fontId="56" fillId="11" borderId="9" xfId="70" applyFont="1" applyFill="1" applyBorder="1" applyAlignment="1">
      <alignment horizontal="justify" vertical="top" wrapText="1"/>
    </xf>
    <xf numFmtId="180" fontId="54" fillId="0" borderId="9" xfId="19" applyNumberFormat="1" applyFont="1" applyFill="1" applyBorder="1" applyAlignment="1" applyProtection="1">
      <alignment horizontal="center" vertical="top"/>
      <protection hidden="1"/>
    </xf>
    <xf numFmtId="2" fontId="6" fillId="0" borderId="9" xfId="95" applyNumberFormat="1" applyFont="1" applyBorder="1" applyAlignment="1" applyProtection="1">
      <alignment horizontal="right" vertical="center"/>
      <protection hidden="1"/>
    </xf>
    <xf numFmtId="164" fontId="6" fillId="0" borderId="9" xfId="9" applyFont="1" applyFill="1" applyBorder="1" applyAlignment="1" applyProtection="1">
      <alignment horizontal="right" vertical="center"/>
      <protection hidden="1"/>
    </xf>
    <xf numFmtId="0" fontId="0" fillId="0" borderId="0" xfId="0" applyAlignment="1" applyProtection="1">
      <alignment vertical="center"/>
      <protection hidden="1"/>
    </xf>
    <xf numFmtId="0" fontId="35" fillId="0" borderId="9" xfId="0" applyFont="1" applyBorder="1" applyAlignment="1" applyProtection="1">
      <alignment horizontal="center" vertical="center"/>
      <protection hidden="1"/>
    </xf>
    <xf numFmtId="0" fontId="78" fillId="0" borderId="9" xfId="0" applyFont="1" applyBorder="1" applyAlignment="1" applyProtection="1">
      <alignment horizontal="center" vertical="center" wrapText="1"/>
      <protection hidden="1"/>
    </xf>
    <xf numFmtId="0" fontId="35" fillId="0" borderId="9" xfId="74" applyFont="1" applyBorder="1" applyAlignment="1">
      <alignment horizontal="center" vertical="center" wrapText="1"/>
    </xf>
    <xf numFmtId="180" fontId="35" fillId="0" borderId="9" xfId="74" applyNumberFormat="1" applyFont="1" applyBorder="1" applyAlignment="1">
      <alignment horizontal="center" vertical="center" wrapText="1"/>
    </xf>
    <xf numFmtId="2" fontId="35" fillId="0" borderId="9" xfId="74" applyNumberFormat="1" applyFont="1" applyBorder="1" applyAlignment="1" applyProtection="1">
      <alignment horizontal="center" vertical="center" wrapText="1"/>
      <protection hidden="1"/>
    </xf>
    <xf numFmtId="0" fontId="54" fillId="0" borderId="9" xfId="0" applyFont="1" applyBorder="1" applyAlignment="1">
      <alignment horizontal="left" vertical="top" wrapText="1"/>
    </xf>
    <xf numFmtId="181" fontId="56" fillId="0" borderId="9" xfId="0" applyNumberFormat="1" applyFont="1" applyBorder="1" applyAlignment="1">
      <alignment horizontal="justify" vertical="top" wrapText="1"/>
    </xf>
    <xf numFmtId="181" fontId="56" fillId="0" borderId="9" xfId="0" applyNumberFormat="1" applyFont="1" applyBorder="1" applyAlignment="1">
      <alignment horizontal="left" vertical="top" wrapText="1"/>
    </xf>
    <xf numFmtId="0" fontId="56" fillId="0" borderId="9" xfId="58" applyFont="1" applyBorder="1" applyAlignment="1">
      <alignment horizontal="left" vertical="top" wrapText="1"/>
    </xf>
    <xf numFmtId="2" fontId="56" fillId="0" borderId="9" xfId="50" applyNumberFormat="1" applyFont="1" applyBorder="1" applyAlignment="1">
      <alignment horizontal="left" vertical="top" wrapText="1"/>
    </xf>
    <xf numFmtId="0" fontId="56" fillId="0" borderId="9" xfId="0" applyFont="1" applyBorder="1" applyAlignment="1">
      <alignment vertical="top" wrapText="1"/>
    </xf>
    <xf numFmtId="2" fontId="56" fillId="0" borderId="9" xfId="0" applyNumberFormat="1" applyFont="1" applyBorder="1" applyAlignment="1">
      <alignment horizontal="left" vertical="top" wrapText="1"/>
    </xf>
    <xf numFmtId="0" fontId="56" fillId="0" borderId="9" xfId="50" applyFont="1" applyBorder="1" applyAlignment="1">
      <alignment horizontal="left" vertical="top" wrapText="1"/>
    </xf>
    <xf numFmtId="0" fontId="54" fillId="11" borderId="9" xfId="70" applyFont="1" applyFill="1" applyBorder="1" applyAlignment="1">
      <alignment horizontal="justify" vertical="center" wrapText="1"/>
    </xf>
    <xf numFmtId="0" fontId="0" fillId="0" borderId="0" xfId="0" applyAlignment="1" applyProtection="1">
      <alignment horizontal="left" vertical="center"/>
      <protection hidden="1"/>
    </xf>
    <xf numFmtId="0" fontId="0" fillId="0" borderId="0" xfId="0" applyAlignment="1" applyProtection="1">
      <alignment vertical="center"/>
      <protection hidden="1"/>
    </xf>
    <xf numFmtId="0" fontId="54" fillId="0" borderId="9" xfId="0" applyFont="1" applyFill="1" applyBorder="1" applyAlignment="1">
      <alignment horizontal="left" vertical="top" wrapText="1"/>
    </xf>
    <xf numFmtId="0" fontId="72" fillId="14" borderId="9" xfId="0" applyFont="1" applyFill="1" applyBorder="1" applyAlignment="1">
      <alignment horizontal="center" vertical="center"/>
    </xf>
    <xf numFmtId="0" fontId="56" fillId="14" borderId="9" xfId="0" applyFont="1" applyFill="1" applyBorder="1" applyAlignment="1" applyProtection="1">
      <alignment horizontal="center" vertical="top" wrapText="1"/>
      <protection hidden="1"/>
    </xf>
    <xf numFmtId="0" fontId="56" fillId="14" borderId="9" xfId="75" applyFont="1" applyFill="1" applyBorder="1" applyAlignment="1">
      <alignment horizontal="center" vertical="center" wrapText="1"/>
    </xf>
    <xf numFmtId="0" fontId="56" fillId="14" borderId="9" xfId="57" applyFont="1" applyFill="1" applyBorder="1" applyAlignment="1">
      <alignment vertical="top" wrapText="1"/>
    </xf>
    <xf numFmtId="0" fontId="54" fillId="14" borderId="10" xfId="0" applyFont="1" applyFill="1" applyBorder="1" applyAlignment="1" applyProtection="1">
      <alignment horizontal="left" vertical="top"/>
      <protection hidden="1"/>
    </xf>
    <xf numFmtId="0" fontId="56" fillId="14" borderId="9" xfId="70" applyFont="1" applyFill="1" applyBorder="1" applyAlignment="1">
      <alignment horizontal="justify" vertical="top" wrapText="1"/>
    </xf>
    <xf numFmtId="0" fontId="70" fillId="14" borderId="9" xfId="0" applyFont="1" applyFill="1" applyBorder="1" applyAlignment="1">
      <alignment horizontal="left" vertical="center"/>
    </xf>
    <xf numFmtId="0" fontId="70" fillId="14" borderId="9" xfId="0" applyFont="1" applyFill="1" applyBorder="1" applyAlignment="1">
      <alignment horizontal="left" vertical="center" wrapText="1"/>
    </xf>
    <xf numFmtId="0" fontId="54" fillId="14" borderId="9" xfId="0" applyFont="1" applyFill="1" applyBorder="1" applyAlignment="1">
      <alignment horizontal="left" vertical="top" wrapText="1"/>
    </xf>
    <xf numFmtId="0" fontId="54" fillId="14" borderId="9" xfId="70" applyFont="1" applyFill="1" applyBorder="1" applyAlignment="1">
      <alignment horizontal="justify" vertical="center" wrapText="1"/>
    </xf>
    <xf numFmtId="0" fontId="54" fillId="14" borderId="9" xfId="57" applyFont="1" applyFill="1" applyBorder="1" applyAlignment="1">
      <alignment horizontal="justify" vertical="top" wrapText="1"/>
    </xf>
    <xf numFmtId="0" fontId="0" fillId="0" borderId="42"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43" xfId="0" applyBorder="1" applyAlignment="1" applyProtection="1">
      <alignment horizontal="left" vertical="center"/>
      <protection locked="0"/>
    </xf>
    <xf numFmtId="0" fontId="6" fillId="4" borderId="10" xfId="0" applyFont="1" applyFill="1" applyBorder="1" applyAlignment="1" applyProtection="1">
      <alignment horizontal="center" vertical="center"/>
      <protection hidden="1"/>
    </xf>
    <xf numFmtId="0" fontId="6" fillId="4" borderId="44" xfId="0" applyFont="1" applyFill="1" applyBorder="1" applyAlignment="1" applyProtection="1">
      <alignment horizontal="center" vertical="center"/>
      <protection hidden="1"/>
    </xf>
    <xf numFmtId="0" fontId="13" fillId="9" borderId="0" xfId="0" applyFont="1" applyFill="1" applyAlignment="1" applyProtection="1">
      <alignment horizontal="center" vertical="center"/>
      <protection hidden="1"/>
    </xf>
    <xf numFmtId="0" fontId="6" fillId="4" borderId="0" xfId="0" applyFont="1" applyFill="1" applyAlignment="1" applyProtection="1">
      <alignment horizontal="center" vertical="center"/>
      <protection hidden="1"/>
    </xf>
    <xf numFmtId="0" fontId="9" fillId="0" borderId="42" xfId="95" applyFont="1" applyBorder="1" applyAlignment="1" applyProtection="1">
      <alignment horizontal="justify" vertical="top" wrapText="1"/>
      <protection locked="0"/>
    </xf>
    <xf numFmtId="0" fontId="9" fillId="0" borderId="16" xfId="95" applyFont="1" applyBorder="1" applyAlignment="1" applyProtection="1">
      <alignment horizontal="justify" vertical="top" wrapText="1"/>
      <protection locked="0"/>
    </xf>
    <xf numFmtId="0" fontId="9" fillId="0" borderId="43" xfId="95" applyFont="1" applyBorder="1" applyAlignment="1" applyProtection="1">
      <alignment horizontal="justify" vertical="top" wrapText="1"/>
      <protection locked="0"/>
    </xf>
    <xf numFmtId="0" fontId="9" fillId="0" borderId="42"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43" xfId="0" applyFont="1" applyBorder="1" applyAlignment="1" applyProtection="1">
      <alignment horizontal="left" vertical="center"/>
      <protection locked="0"/>
    </xf>
    <xf numFmtId="0" fontId="39" fillId="0" borderId="26" xfId="95" applyFont="1" applyBorder="1" applyAlignment="1" applyProtection="1">
      <alignment horizontal="right" vertical="center"/>
      <protection hidden="1"/>
    </xf>
    <xf numFmtId="0" fontId="39" fillId="0" borderId="15" xfId="95" applyFont="1" applyBorder="1" applyAlignment="1" applyProtection="1">
      <alignment horizontal="right" vertical="center"/>
      <protection hidden="1"/>
    </xf>
    <xf numFmtId="0" fontId="9" fillId="7" borderId="10" xfId="95" applyFont="1" applyFill="1" applyBorder="1" applyAlignment="1" applyProtection="1">
      <alignment horizontal="center" vertical="center"/>
      <protection hidden="1"/>
    </xf>
    <xf numFmtId="0" fontId="9" fillId="7" borderId="3" xfId="95" applyFont="1" applyFill="1" applyBorder="1" applyAlignment="1" applyProtection="1">
      <alignment horizontal="center" vertical="center"/>
      <protection hidden="1"/>
    </xf>
    <xf numFmtId="0" fontId="9" fillId="7" borderId="11" xfId="95" applyFont="1" applyFill="1" applyBorder="1" applyAlignment="1" applyProtection="1">
      <alignment horizontal="center" vertical="center"/>
      <protection hidden="1"/>
    </xf>
    <xf numFmtId="0" fontId="34" fillId="0" borderId="4" xfId="95" applyFont="1" applyBorder="1" applyAlignment="1" applyProtection="1">
      <alignment horizontal="center" vertical="center" wrapText="1"/>
      <protection hidden="1"/>
    </xf>
    <xf numFmtId="0" fontId="34" fillId="0" borderId="0" xfId="95" applyFont="1" applyAlignment="1" applyProtection="1">
      <alignment horizontal="center" vertical="center" wrapText="1"/>
      <protection hidden="1"/>
    </xf>
    <xf numFmtId="0" fontId="34" fillId="0" borderId="8" xfId="95" applyFont="1" applyBorder="1" applyAlignment="1" applyProtection="1">
      <alignment horizontal="center" vertical="center" wrapText="1"/>
      <protection hidden="1"/>
    </xf>
    <xf numFmtId="0" fontId="36" fillId="0" borderId="4" xfId="95" applyFont="1" applyBorder="1" applyAlignment="1" applyProtection="1">
      <alignment horizontal="center" vertical="center"/>
      <protection hidden="1"/>
    </xf>
    <xf numFmtId="0" fontId="36" fillId="0" borderId="0" xfId="95" applyFont="1" applyAlignment="1" applyProtection="1">
      <alignment horizontal="center" vertical="center"/>
      <protection hidden="1"/>
    </xf>
    <xf numFmtId="0" fontId="36" fillId="0" borderId="8" xfId="95" applyFont="1" applyBorder="1" applyAlignment="1" applyProtection="1">
      <alignment horizontal="center" vertical="center"/>
      <protection hidden="1"/>
    </xf>
    <xf numFmtId="0" fontId="37" fillId="0" borderId="16" xfId="95" applyFont="1" applyBorder="1" applyAlignment="1" applyProtection="1">
      <alignment horizontal="justify" vertical="center"/>
      <protection hidden="1"/>
    </xf>
    <xf numFmtId="0" fontId="37" fillId="0" borderId="20" xfId="95" applyFont="1" applyBorder="1" applyAlignment="1" applyProtection="1">
      <alignment horizontal="justify" vertical="center"/>
      <protection hidden="1"/>
    </xf>
    <xf numFmtId="0" fontId="3" fillId="0" borderId="4" xfId="95" applyBorder="1"/>
    <xf numFmtId="0" fontId="3" fillId="0" borderId="0" xfId="95"/>
    <xf numFmtId="0" fontId="3" fillId="0" borderId="8" xfId="95" applyBorder="1"/>
    <xf numFmtId="0" fontId="38" fillId="0" borderId="4" xfId="95" applyFont="1" applyBorder="1" applyAlignment="1" applyProtection="1">
      <alignment horizontal="right" vertical="center"/>
      <protection hidden="1"/>
    </xf>
    <xf numFmtId="0" fontId="38" fillId="0" borderId="0" xfId="95" applyFont="1" applyAlignment="1" applyProtection="1">
      <alignment horizontal="right" vertical="center"/>
      <protection hidden="1"/>
    </xf>
    <xf numFmtId="0" fontId="39" fillId="0" borderId="4" xfId="95" applyFont="1" applyBorder="1" applyAlignment="1" applyProtection="1">
      <alignment horizontal="right" vertical="center"/>
      <protection hidden="1"/>
    </xf>
    <xf numFmtId="0" fontId="39" fillId="0" borderId="0" xfId="95" applyFont="1" applyAlignment="1" applyProtection="1">
      <alignment horizontal="right" vertical="center"/>
      <protection hidden="1"/>
    </xf>
    <xf numFmtId="0" fontId="34" fillId="0" borderId="0" xfId="82" applyFont="1" applyAlignment="1" applyProtection="1">
      <alignment horizontal="left" vertical="top"/>
      <protection hidden="1"/>
    </xf>
    <xf numFmtId="0" fontId="35" fillId="0" borderId="0" xfId="0" applyFont="1" applyAlignment="1" applyProtection="1">
      <alignment horizontal="center" vertical="top"/>
      <protection hidden="1"/>
    </xf>
    <xf numFmtId="0" fontId="35" fillId="0" borderId="45" xfId="0" applyFont="1" applyBorder="1" applyAlignment="1" applyProtection="1">
      <alignment horizontal="center" vertical="top"/>
      <protection hidden="1"/>
    </xf>
    <xf numFmtId="0" fontId="34" fillId="0" borderId="16" xfId="0" applyFont="1" applyBorder="1" applyAlignment="1" applyProtection="1">
      <alignment horizontal="center" vertical="center"/>
      <protection hidden="1"/>
    </xf>
    <xf numFmtId="0" fontId="13" fillId="9" borderId="0" xfId="0" applyFont="1" applyFill="1" applyAlignment="1" applyProtection="1">
      <alignment horizontal="center" vertical="top" wrapText="1"/>
      <protection hidden="1"/>
    </xf>
    <xf numFmtId="0" fontId="34" fillId="0" borderId="0" xfId="74" applyFont="1" applyAlignment="1" applyProtection="1">
      <alignment horizontal="left" vertical="top"/>
      <protection hidden="1"/>
    </xf>
    <xf numFmtId="0" fontId="32" fillId="0" borderId="15" xfId="88" applyFont="1" applyBorder="1" applyAlignment="1" applyProtection="1">
      <alignment horizontal="center" vertical="center" wrapText="1"/>
      <protection hidden="1"/>
    </xf>
    <xf numFmtId="0" fontId="6" fillId="0" borderId="3" xfId="88" applyFont="1" applyBorder="1" applyAlignment="1" applyProtection="1">
      <alignment horizontal="center" vertical="center"/>
      <protection hidden="1"/>
    </xf>
    <xf numFmtId="0" fontId="26" fillId="9" borderId="0" xfId="88" applyFont="1" applyFill="1" applyAlignment="1" applyProtection="1">
      <alignment horizontal="center" vertical="center"/>
      <protection hidden="1"/>
    </xf>
    <xf numFmtId="0" fontId="0" fillId="0" borderId="28" xfId="88" applyFont="1" applyBorder="1" applyAlignment="1" applyProtection="1">
      <alignment horizontal="left" vertical="center" wrapText="1"/>
      <protection hidden="1"/>
    </xf>
    <xf numFmtId="0" fontId="0" fillId="0" borderId="29" xfId="88" applyFont="1" applyBorder="1" applyAlignment="1" applyProtection="1">
      <alignment horizontal="left" vertical="center" wrapText="1"/>
      <protection hidden="1"/>
    </xf>
    <xf numFmtId="0" fontId="0" fillId="0" borderId="0" xfId="0" applyAlignment="1" applyProtection="1">
      <alignment horizontal="justify" vertical="center" wrapText="1"/>
      <protection hidden="1"/>
    </xf>
    <xf numFmtId="0" fontId="0" fillId="0" borderId="0" xfId="0" applyAlignment="1" applyProtection="1">
      <alignment horizontal="left" vertical="center"/>
      <protection hidden="1"/>
    </xf>
    <xf numFmtId="0" fontId="6" fillId="0" borderId="0" xfId="0" applyFont="1" applyAlignment="1" applyProtection="1">
      <alignment horizontal="left" vertical="center"/>
      <protection hidden="1"/>
    </xf>
    <xf numFmtId="0" fontId="31" fillId="0" borderId="0" xfId="0" applyFont="1" applyAlignment="1" applyProtection="1">
      <alignment horizontal="justify" vertical="center" wrapText="1"/>
      <protection hidden="1"/>
    </xf>
    <xf numFmtId="0" fontId="6" fillId="0" borderId="9" xfId="100" applyFont="1" applyFill="1" applyBorder="1" applyAlignment="1" applyProtection="1">
      <alignment horizontal="left" vertical="center" wrapText="1"/>
      <protection hidden="1"/>
    </xf>
    <xf numFmtId="0" fontId="6" fillId="0" borderId="9" xfId="100" applyNumberFormat="1" applyFont="1" applyFill="1" applyBorder="1" applyAlignment="1" applyProtection="1">
      <alignment horizontal="left" vertical="center"/>
      <protection hidden="1"/>
    </xf>
    <xf numFmtId="0" fontId="6" fillId="0" borderId="9" xfId="100" applyNumberFormat="1" applyFont="1" applyFill="1" applyBorder="1" applyAlignment="1" applyProtection="1">
      <alignment horizontal="left" vertical="center" wrapText="1"/>
      <protection hidden="1"/>
    </xf>
    <xf numFmtId="0" fontId="6" fillId="0" borderId="0" xfId="96" applyFont="1" applyAlignment="1" applyProtection="1">
      <alignment horizontal="left" vertical="center"/>
      <protection hidden="1"/>
    </xf>
    <xf numFmtId="0" fontId="6" fillId="0" borderId="0" xfId="0" applyFont="1" applyAlignment="1" applyProtection="1">
      <alignment horizontal="center" vertical="center" wrapText="1"/>
      <protection hidden="1"/>
    </xf>
    <xf numFmtId="0" fontId="26" fillId="9" borderId="0" xfId="0" applyFont="1" applyFill="1" applyAlignment="1" applyProtection="1">
      <alignment horizontal="center" vertical="center"/>
      <protection hidden="1"/>
    </xf>
    <xf numFmtId="0" fontId="0" fillId="0" borderId="0" xfId="0" applyAlignment="1" applyProtection="1">
      <alignment horizontal="left" vertical="center" wrapText="1"/>
      <protection hidden="1"/>
    </xf>
    <xf numFmtId="0" fontId="0" fillId="0" borderId="0" xfId="0" applyAlignment="1" applyProtection="1">
      <alignment vertical="center"/>
      <protection hidden="1"/>
    </xf>
    <xf numFmtId="2" fontId="57" fillId="0" borderId="15" xfId="0" applyNumberFormat="1" applyFont="1" applyBorder="1" applyAlignment="1" applyProtection="1">
      <alignment horizontal="center" vertical="center"/>
      <protection hidden="1"/>
    </xf>
    <xf numFmtId="0" fontId="68" fillId="13" borderId="10" xfId="100" applyFont="1" applyFill="1" applyBorder="1" applyAlignment="1" applyProtection="1">
      <alignment horizontal="center" vertical="center" wrapText="1"/>
      <protection hidden="1"/>
    </xf>
    <xf numFmtId="0" fontId="68" fillId="13" borderId="3" xfId="100" applyFont="1" applyFill="1" applyBorder="1" applyAlignment="1" applyProtection="1">
      <alignment horizontal="center" vertical="center" wrapText="1"/>
      <protection hidden="1"/>
    </xf>
    <xf numFmtId="0" fontId="68" fillId="13" borderId="11" xfId="100" applyFont="1" applyFill="1" applyBorder="1" applyAlignment="1" applyProtection="1">
      <alignment horizontal="center" vertical="center" wrapText="1"/>
      <protection hidden="1"/>
    </xf>
    <xf numFmtId="0" fontId="82" fillId="0" borderId="0" xfId="0" applyFont="1" applyAlignment="1" applyProtection="1">
      <alignment horizontal="center" vertical="center" wrapText="1"/>
      <protection hidden="1"/>
    </xf>
    <xf numFmtId="0" fontId="82" fillId="0" borderId="0" xfId="0" applyFont="1" applyAlignment="1" applyProtection="1">
      <alignment horizontal="left" vertical="top" wrapText="1"/>
      <protection hidden="1"/>
    </xf>
    <xf numFmtId="180" fontId="82" fillId="0" borderId="0" xfId="0" applyNumberFormat="1" applyFont="1" applyAlignment="1" applyProtection="1">
      <alignment horizontal="left" vertical="top" wrapText="1"/>
      <protection hidden="1"/>
    </xf>
    <xf numFmtId="0" fontId="74" fillId="10" borderId="9" xfId="96" applyFont="1" applyFill="1" applyBorder="1" applyAlignment="1" applyProtection="1">
      <alignment horizontal="left" vertical="center"/>
      <protection hidden="1"/>
    </xf>
    <xf numFmtId="2" fontId="54" fillId="0" borderId="15" xfId="0" applyNumberFormat="1" applyFont="1" applyBorder="1" applyAlignment="1" applyProtection="1">
      <alignment horizontal="center" vertical="center"/>
      <protection hidden="1"/>
    </xf>
    <xf numFmtId="0" fontId="83" fillId="0" borderId="0" xfId="0" applyFont="1" applyAlignment="1" applyProtection="1">
      <alignment horizontal="center" vertical="center" wrapText="1"/>
      <protection hidden="1"/>
    </xf>
    <xf numFmtId="0" fontId="64" fillId="0" borderId="15" xfId="0" applyFont="1" applyBorder="1" applyAlignment="1" applyProtection="1">
      <alignment horizontal="left" vertical="center"/>
      <protection hidden="1"/>
    </xf>
    <xf numFmtId="0" fontId="84" fillId="0" borderId="0" xfId="0" applyFont="1" applyAlignment="1" applyProtection="1">
      <alignment horizontal="center" vertical="center" wrapText="1"/>
      <protection hidden="1"/>
    </xf>
    <xf numFmtId="0" fontId="84" fillId="0" borderId="0" xfId="0" applyFont="1" applyAlignment="1" applyProtection="1">
      <alignment horizontal="left" vertical="top" wrapText="1"/>
      <protection hidden="1"/>
    </xf>
    <xf numFmtId="180" fontId="84" fillId="0" borderId="0" xfId="0" applyNumberFormat="1" applyFont="1" applyAlignment="1" applyProtection="1">
      <alignment horizontal="left" vertical="top" wrapText="1"/>
      <protection hidden="1"/>
    </xf>
    <xf numFmtId="0" fontId="53" fillId="0" borderId="0" xfId="0" applyFont="1" applyAlignment="1" applyProtection="1">
      <alignment horizontal="center" vertical="center" wrapText="1"/>
      <protection hidden="1"/>
    </xf>
    <xf numFmtId="0" fontId="73" fillId="0" borderId="0" xfId="0" applyFont="1" applyAlignment="1" applyProtection="1">
      <alignment horizontal="center" vertical="center" wrapText="1"/>
      <protection hidden="1"/>
    </xf>
    <xf numFmtId="0" fontId="73" fillId="0" borderId="0" xfId="0" applyFont="1" applyAlignment="1" applyProtection="1">
      <alignment horizontal="left" vertical="top" wrapText="1"/>
      <protection hidden="1"/>
    </xf>
    <xf numFmtId="180" fontId="73" fillId="0" borderId="0" xfId="0" applyNumberFormat="1" applyFont="1" applyAlignment="1" applyProtection="1">
      <alignment horizontal="left" vertical="top" wrapText="1"/>
      <protection hidden="1"/>
    </xf>
    <xf numFmtId="0" fontId="54" fillId="13" borderId="10" xfId="100" applyFont="1" applyFill="1" applyBorder="1" applyAlignment="1" applyProtection="1">
      <alignment horizontal="center" vertical="center" wrapText="1"/>
      <protection hidden="1"/>
    </xf>
    <xf numFmtId="0" fontId="54" fillId="13" borderId="3" xfId="100" applyFont="1" applyFill="1" applyBorder="1" applyAlignment="1" applyProtection="1">
      <alignment horizontal="center" vertical="center" wrapText="1"/>
      <protection hidden="1"/>
    </xf>
    <xf numFmtId="0" fontId="54" fillId="13" borderId="11" xfId="100" applyFont="1" applyFill="1" applyBorder="1" applyAlignment="1" applyProtection="1">
      <alignment horizontal="center" vertical="center" wrapText="1"/>
      <protection hidden="1"/>
    </xf>
    <xf numFmtId="2" fontId="57" fillId="0" borderId="15" xfId="0" applyNumberFormat="1" applyFont="1" applyBorder="1" applyAlignment="1" applyProtection="1">
      <alignment horizontal="center" vertical="center" wrapText="1"/>
      <protection hidden="1"/>
    </xf>
    <xf numFmtId="0" fontId="56" fillId="0" borderId="5" xfId="75" applyFont="1" applyBorder="1" applyAlignment="1">
      <alignment horizontal="center" vertical="center" wrapText="1"/>
    </xf>
    <xf numFmtId="0" fontId="56" fillId="0" borderId="6" xfId="75" applyFont="1" applyBorder="1" applyAlignment="1">
      <alignment horizontal="center" vertical="center" wrapText="1"/>
    </xf>
    <xf numFmtId="0" fontId="56" fillId="0" borderId="7" xfId="75" applyFont="1" applyBorder="1" applyAlignment="1">
      <alignment horizontal="center" vertical="center" wrapText="1"/>
    </xf>
    <xf numFmtId="0" fontId="0" fillId="0" borderId="0" xfId="95" applyFont="1" applyAlignment="1" applyProtection="1">
      <alignment horizontal="justify" vertical="center" wrapText="1"/>
      <protection hidden="1"/>
    </xf>
    <xf numFmtId="0" fontId="6" fillId="6" borderId="10" xfId="95" applyFont="1" applyFill="1" applyBorder="1" applyAlignment="1" applyProtection="1">
      <alignment horizontal="left" vertical="center" wrapText="1"/>
      <protection hidden="1"/>
    </xf>
    <xf numFmtId="0" fontId="6" fillId="6" borderId="3" xfId="95" applyFont="1" applyFill="1" applyBorder="1" applyAlignment="1" applyProtection="1">
      <alignment horizontal="left" vertical="center" wrapText="1"/>
      <protection hidden="1"/>
    </xf>
    <xf numFmtId="0" fontId="0" fillId="0" borderId="9" xfId="95" applyFont="1" applyBorder="1" applyAlignment="1" applyProtection="1">
      <alignment horizontal="left" vertical="center" wrapText="1"/>
      <protection hidden="1"/>
    </xf>
    <xf numFmtId="164" fontId="6" fillId="0" borderId="9" xfId="9" applyFont="1" applyFill="1" applyBorder="1" applyAlignment="1" applyProtection="1">
      <alignment horizontal="center" vertical="center" wrapText="1"/>
      <protection hidden="1"/>
    </xf>
    <xf numFmtId="0" fontId="6" fillId="0" borderId="10" xfId="95" applyFont="1" applyBorder="1" applyAlignment="1" applyProtection="1">
      <alignment horizontal="center" vertical="center" wrapText="1"/>
      <protection hidden="1"/>
    </xf>
    <xf numFmtId="0" fontId="6" fillId="0" borderId="11" xfId="95" applyFont="1" applyBorder="1" applyAlignment="1" applyProtection="1">
      <alignment horizontal="center" vertical="center" wrapText="1"/>
      <protection hidden="1"/>
    </xf>
    <xf numFmtId="164" fontId="6" fillId="0" borderId="9" xfId="9" applyFont="1" applyFill="1" applyBorder="1" applyAlignment="1" applyProtection="1">
      <alignment horizontal="center" vertical="center"/>
      <protection hidden="1"/>
    </xf>
    <xf numFmtId="0" fontId="6" fillId="0" borderId="10" xfId="95" applyFont="1" applyBorder="1" applyAlignment="1" applyProtection="1">
      <alignment horizontal="left" vertical="center" wrapText="1"/>
      <protection hidden="1"/>
    </xf>
    <xf numFmtId="0" fontId="6" fillId="0" borderId="11" xfId="95" applyFont="1" applyBorder="1" applyAlignment="1" applyProtection="1">
      <alignment horizontal="left" vertical="center" wrapText="1"/>
      <protection hidden="1"/>
    </xf>
    <xf numFmtId="0" fontId="0" fillId="0" borderId="9" xfId="95" applyFont="1" applyBorder="1" applyAlignment="1" applyProtection="1">
      <alignment horizontal="justify" vertical="center" wrapText="1"/>
      <protection hidden="1"/>
    </xf>
    <xf numFmtId="164" fontId="6" fillId="0" borderId="10" xfId="9" applyFont="1" applyFill="1" applyBorder="1" applyAlignment="1" applyProtection="1">
      <alignment horizontal="center" vertical="center" wrapText="1"/>
      <protection hidden="1"/>
    </xf>
    <xf numFmtId="164" fontId="6" fillId="0" borderId="11" xfId="9" applyFont="1" applyFill="1" applyBorder="1" applyAlignment="1" applyProtection="1">
      <alignment horizontal="center" vertical="center" wrapText="1"/>
      <protection hidden="1"/>
    </xf>
    <xf numFmtId="0" fontId="6" fillId="0" borderId="0" xfId="95" applyFont="1" applyAlignment="1" applyProtection="1">
      <alignment horizontal="left" vertical="top" wrapText="1"/>
      <protection hidden="1"/>
    </xf>
    <xf numFmtId="0" fontId="6" fillId="0" borderId="0" xfId="95" applyFont="1" applyAlignment="1" applyProtection="1">
      <alignment horizontal="center" vertical="center" wrapText="1"/>
      <protection hidden="1"/>
    </xf>
    <xf numFmtId="0" fontId="26" fillId="9" borderId="0" xfId="95" applyFont="1" applyFill="1" applyAlignment="1" applyProtection="1">
      <alignment horizontal="center" vertical="center"/>
      <protection hidden="1"/>
    </xf>
    <xf numFmtId="0" fontId="0" fillId="0" borderId="9" xfId="95" applyFont="1" applyBorder="1" applyAlignment="1" applyProtection="1">
      <alignment horizontal="center" vertical="center"/>
      <protection hidden="1"/>
    </xf>
    <xf numFmtId="0" fontId="6" fillId="0" borderId="9" xfId="95" applyFont="1" applyBorder="1" applyAlignment="1" applyProtection="1">
      <alignment horizontal="left" vertical="center" wrapText="1"/>
      <protection hidden="1"/>
    </xf>
    <xf numFmtId="0" fontId="6" fillId="0" borderId="9" xfId="95" applyFont="1" applyBorder="1" applyAlignment="1" applyProtection="1">
      <alignment horizontal="center" vertical="center" wrapText="1"/>
      <protection hidden="1"/>
    </xf>
    <xf numFmtId="0" fontId="6" fillId="3" borderId="9" xfId="95" applyFont="1" applyFill="1" applyBorder="1" applyAlignment="1" applyProtection="1">
      <alignment horizontal="center" vertical="center" wrapText="1"/>
      <protection locked="0" hidden="1"/>
    </xf>
    <xf numFmtId="2" fontId="6" fillId="6" borderId="9" xfId="95" applyNumberFormat="1" applyFont="1" applyFill="1" applyBorder="1" applyAlignment="1" applyProtection="1">
      <alignment horizontal="center" vertical="center" wrapText="1"/>
      <protection hidden="1"/>
    </xf>
    <xf numFmtId="0" fontId="0" fillId="0" borderId="10" xfId="95" applyFont="1" applyBorder="1" applyAlignment="1" applyProtection="1">
      <alignment horizontal="justify" vertical="center" wrapText="1"/>
      <protection hidden="1"/>
    </xf>
    <xf numFmtId="0" fontId="0" fillId="0" borderId="11" xfId="95" applyFont="1" applyBorder="1" applyAlignment="1" applyProtection="1">
      <alignment horizontal="justify" vertical="center" wrapText="1"/>
      <protection hidden="1"/>
    </xf>
    <xf numFmtId="2" fontId="6" fillId="0" borderId="9" xfId="95" applyNumberFormat="1" applyFont="1" applyBorder="1" applyAlignment="1" applyProtection="1">
      <alignment horizontal="center" vertical="center"/>
      <protection hidden="1"/>
    </xf>
    <xf numFmtId="3" fontId="6" fillId="3" borderId="10" xfId="95" applyNumberFormat="1" applyFont="1" applyFill="1" applyBorder="1" applyAlignment="1" applyProtection="1">
      <alignment horizontal="right" vertical="center"/>
      <protection locked="0" hidden="1"/>
    </xf>
    <xf numFmtId="3" fontId="6" fillId="3" borderId="11" xfId="95" applyNumberFormat="1" applyFont="1" applyFill="1" applyBorder="1" applyAlignment="1" applyProtection="1">
      <alignment horizontal="right" vertical="center"/>
      <protection locked="0" hidden="1"/>
    </xf>
    <xf numFmtId="2" fontId="6" fillId="0" borderId="10" xfId="95" applyNumberFormat="1" applyFont="1" applyBorder="1" applyAlignment="1" applyProtection="1">
      <alignment horizontal="center" vertical="center" wrapText="1"/>
      <protection hidden="1"/>
    </xf>
    <xf numFmtId="2" fontId="6" fillId="0" borderId="11" xfId="95" applyNumberFormat="1" applyFont="1" applyBorder="1" applyAlignment="1" applyProtection="1">
      <alignment horizontal="center" vertical="center" wrapText="1"/>
      <protection hidden="1"/>
    </xf>
    <xf numFmtId="0" fontId="6" fillId="3" borderId="12" xfId="95" applyFont="1" applyFill="1" applyBorder="1" applyAlignment="1" applyProtection="1">
      <alignment horizontal="center" vertical="center" wrapText="1"/>
      <protection locked="0" hidden="1"/>
    </xf>
    <xf numFmtId="0" fontId="6" fillId="3" borderId="14" xfId="95" applyFont="1" applyFill="1" applyBorder="1" applyAlignment="1" applyProtection="1">
      <alignment horizontal="center" vertical="center" wrapText="1"/>
      <protection locked="0" hidden="1"/>
    </xf>
    <xf numFmtId="0" fontId="6" fillId="3" borderId="4" xfId="95" applyFont="1" applyFill="1" applyBorder="1" applyAlignment="1" applyProtection="1">
      <alignment horizontal="center" vertical="center" wrapText="1"/>
      <protection locked="0" hidden="1"/>
    </xf>
    <xf numFmtId="0" fontId="6" fillId="3" borderId="8" xfId="95" applyFont="1" applyFill="1" applyBorder="1" applyAlignment="1" applyProtection="1">
      <alignment horizontal="center" vertical="center" wrapText="1"/>
      <protection locked="0" hidden="1"/>
    </xf>
    <xf numFmtId="0" fontId="6" fillId="3" borderId="26" xfId="95" applyFont="1" applyFill="1" applyBorder="1" applyAlignment="1" applyProtection="1">
      <alignment horizontal="center" vertical="center" wrapText="1"/>
      <protection locked="0" hidden="1"/>
    </xf>
    <xf numFmtId="0" fontId="6" fillId="3" borderId="27" xfId="95" applyFont="1" applyFill="1" applyBorder="1" applyAlignment="1" applyProtection="1">
      <alignment horizontal="center" vertical="center" wrapText="1"/>
      <protection locked="0" hidden="1"/>
    </xf>
    <xf numFmtId="2" fontId="6" fillId="0" borderId="9" xfId="95" applyNumberFormat="1" applyFont="1" applyBorder="1" applyAlignment="1" applyProtection="1">
      <alignment horizontal="center" vertical="center" wrapText="1"/>
      <protection hidden="1"/>
    </xf>
    <xf numFmtId="9" fontId="6" fillId="3" borderId="9" xfId="95" applyNumberFormat="1" applyFont="1" applyFill="1" applyBorder="1" applyAlignment="1" applyProtection="1">
      <alignment horizontal="center" vertical="center" wrapText="1"/>
      <protection locked="0" hidden="1"/>
    </xf>
    <xf numFmtId="0" fontId="6" fillId="0" borderId="0" xfId="95" applyFont="1" applyAlignment="1" applyProtection="1">
      <alignment horizontal="left" vertical="top"/>
      <protection hidden="1"/>
    </xf>
    <xf numFmtId="0" fontId="6" fillId="6" borderId="9" xfId="95" applyFont="1" applyFill="1" applyBorder="1" applyAlignment="1" applyProtection="1">
      <alignment horizontal="left" vertical="center" wrapText="1"/>
      <protection hidden="1"/>
    </xf>
    <xf numFmtId="0" fontId="0" fillId="0" borderId="3" xfId="95" applyFont="1" applyBorder="1" applyAlignment="1" applyProtection="1">
      <alignment horizontal="justify" vertical="center" wrapText="1"/>
      <protection hidden="1"/>
    </xf>
    <xf numFmtId="0" fontId="0" fillId="0" borderId="10" xfId="95" applyFont="1" applyBorder="1" applyAlignment="1" applyProtection="1">
      <alignment horizontal="justify" vertical="center"/>
      <protection hidden="1"/>
    </xf>
    <xf numFmtId="0" fontId="0" fillId="0" borderId="11" xfId="95" applyFont="1" applyBorder="1" applyAlignment="1" applyProtection="1">
      <alignment horizontal="justify" vertical="center"/>
      <protection hidden="1"/>
    </xf>
    <xf numFmtId="0" fontId="0" fillId="0" borderId="12" xfId="95" applyFont="1" applyBorder="1" applyAlignment="1" applyProtection="1">
      <alignment horizontal="justify" vertical="center" wrapText="1"/>
      <protection hidden="1"/>
    </xf>
    <xf numFmtId="0" fontId="0" fillId="0" borderId="14" xfId="95" applyFont="1" applyBorder="1" applyAlignment="1" applyProtection="1">
      <alignment horizontal="justify" vertical="center" wrapText="1"/>
      <protection hidden="1"/>
    </xf>
    <xf numFmtId="0" fontId="0" fillId="0" borderId="0" xfId="96" applyFont="1" applyAlignment="1" applyProtection="1">
      <alignment horizontal="justify" vertical="top"/>
      <protection hidden="1"/>
    </xf>
    <xf numFmtId="0" fontId="6" fillId="3" borderId="0" xfId="96" applyFont="1" applyFill="1" applyAlignment="1" applyProtection="1">
      <alignment horizontal="justify" vertical="top"/>
      <protection locked="0"/>
    </xf>
    <xf numFmtId="177" fontId="26" fillId="0" borderId="0" xfId="0" applyNumberFormat="1" applyFont="1" applyAlignment="1" applyProtection="1">
      <alignment horizontal="center" vertical="center" wrapText="1"/>
      <protection hidden="1"/>
    </xf>
    <xf numFmtId="0" fontId="26" fillId="0" borderId="0" xfId="96" applyFont="1" applyAlignment="1" applyProtection="1">
      <alignment horizontal="center" vertical="center"/>
      <protection hidden="1"/>
    </xf>
    <xf numFmtId="0" fontId="25" fillId="0" borderId="0" xfId="96" applyFont="1" applyAlignment="1" applyProtection="1">
      <alignment horizontal="center" vertical="center"/>
      <protection hidden="1"/>
    </xf>
    <xf numFmtId="2" fontId="25" fillId="0" borderId="0" xfId="96" applyNumberFormat="1" applyFont="1" applyAlignment="1" applyProtection="1">
      <alignment horizontal="right" vertical="center"/>
      <protection hidden="1"/>
    </xf>
    <xf numFmtId="2" fontId="25" fillId="0" borderId="0" xfId="96" applyNumberFormat="1" applyFont="1" applyAlignment="1" applyProtection="1">
      <alignment vertical="center"/>
      <protection hidden="1"/>
    </xf>
    <xf numFmtId="0" fontId="6" fillId="6" borderId="9" xfId="0" applyFont="1" applyFill="1" applyBorder="1" applyAlignment="1" applyProtection="1">
      <alignment horizontal="left" vertical="center" wrapText="1"/>
      <protection hidden="1"/>
    </xf>
    <xf numFmtId="0" fontId="0" fillId="0" borderId="9" xfId="0" applyBorder="1" applyProtection="1">
      <protection hidden="1"/>
    </xf>
    <xf numFmtId="0" fontId="6" fillId="0" borderId="0" xfId="96" applyFont="1" applyAlignment="1" applyProtection="1">
      <alignment horizontal="center" vertical="center" wrapText="1"/>
      <protection hidden="1"/>
    </xf>
    <xf numFmtId="0" fontId="6" fillId="0" borderId="10" xfId="93" applyFont="1" applyBorder="1" applyAlignment="1" applyProtection="1">
      <alignment horizontal="justify" vertical="top"/>
      <protection hidden="1"/>
    </xf>
    <xf numFmtId="0" fontId="0" fillId="0" borderId="3" xfId="93" applyFont="1" applyBorder="1" applyAlignment="1" applyProtection="1">
      <alignment horizontal="justify" vertical="top"/>
      <protection hidden="1"/>
    </xf>
    <xf numFmtId="0" fontId="0" fillId="0" borderId="11" xfId="93" applyFont="1" applyBorder="1" applyAlignment="1" applyProtection="1">
      <alignment horizontal="justify" vertical="top"/>
      <protection hidden="1"/>
    </xf>
    <xf numFmtId="0" fontId="0" fillId="0" borderId="13" xfId="93" applyFont="1" applyBorder="1" applyAlignment="1" applyProtection="1">
      <alignment horizontal="left" vertical="center" wrapText="1"/>
      <protection hidden="1"/>
    </xf>
    <xf numFmtId="0" fontId="6" fillId="0" borderId="0" xfId="86" applyFont="1" applyAlignment="1" applyProtection="1">
      <alignment horizontal="left" vertical="center" indent="2"/>
      <protection hidden="1"/>
    </xf>
    <xf numFmtId="0" fontId="6" fillId="0" borderId="28" xfId="93" applyFont="1" applyBorder="1" applyAlignment="1" applyProtection="1">
      <alignment horizontal="justify" vertical="top"/>
      <protection hidden="1"/>
    </xf>
    <xf numFmtId="0" fontId="0" fillId="0" borderId="46" xfId="93" applyFont="1" applyBorder="1" applyAlignment="1" applyProtection="1">
      <alignment horizontal="justify" vertical="top"/>
      <protection hidden="1"/>
    </xf>
    <xf numFmtId="0" fontId="0" fillId="0" borderId="29" xfId="93" applyFont="1" applyBorder="1" applyAlignment="1" applyProtection="1">
      <alignment horizontal="justify" vertical="top"/>
      <protection hidden="1"/>
    </xf>
    <xf numFmtId="0" fontId="6" fillId="0" borderId="28" xfId="93" applyFont="1" applyBorder="1" applyAlignment="1" applyProtection="1">
      <alignment horizontal="justify" vertical="center"/>
      <protection hidden="1"/>
    </xf>
    <xf numFmtId="0" fontId="0" fillId="0" borderId="46" xfId="93" applyFont="1" applyBorder="1" applyAlignment="1" applyProtection="1">
      <alignment horizontal="justify" vertical="center"/>
      <protection hidden="1"/>
    </xf>
    <xf numFmtId="0" fontId="0" fillId="0" borderId="29" xfId="93" applyFont="1" applyBorder="1" applyAlignment="1" applyProtection="1">
      <alignment horizontal="justify" vertical="center"/>
      <protection hidden="1"/>
    </xf>
    <xf numFmtId="0" fontId="0" fillId="0" borderId="9" xfId="93" applyFont="1" applyBorder="1" applyAlignment="1" applyProtection="1">
      <alignment horizontal="left" vertical="top" wrapText="1"/>
      <protection hidden="1"/>
    </xf>
    <xf numFmtId="0" fontId="0" fillId="0" borderId="10" xfId="93" applyFont="1" applyBorder="1" applyAlignment="1" applyProtection="1">
      <alignment horizontal="left" vertical="top" wrapText="1"/>
      <protection hidden="1"/>
    </xf>
    <xf numFmtId="0" fontId="0" fillId="0" borderId="3" xfId="93" applyFont="1" applyBorder="1" applyAlignment="1" applyProtection="1">
      <alignment horizontal="left" vertical="top" wrapText="1"/>
      <protection hidden="1"/>
    </xf>
    <xf numFmtId="0" fontId="0" fillId="0" borderId="11" xfId="93" applyFont="1" applyBorder="1" applyAlignment="1" applyProtection="1">
      <alignment horizontal="left" vertical="top" wrapText="1"/>
      <protection hidden="1"/>
    </xf>
    <xf numFmtId="10" fontId="0" fillId="3" borderId="10" xfId="93" applyNumberFormat="1" applyFont="1" applyFill="1" applyBorder="1" applyAlignment="1" applyProtection="1">
      <alignment horizontal="center" vertical="center"/>
      <protection locked="0"/>
    </xf>
    <xf numFmtId="10" fontId="0" fillId="3" borderId="3" xfId="93" applyNumberFormat="1" applyFont="1" applyFill="1" applyBorder="1" applyAlignment="1" applyProtection="1">
      <alignment horizontal="center" vertical="center"/>
      <protection locked="0"/>
    </xf>
    <xf numFmtId="10" fontId="0" fillId="3" borderId="11" xfId="93" applyNumberFormat="1" applyFont="1" applyFill="1" applyBorder="1" applyAlignment="1" applyProtection="1">
      <alignment horizontal="center" vertical="center"/>
      <protection locked="0"/>
    </xf>
    <xf numFmtId="0" fontId="6" fillId="2" borderId="0" xfId="93" applyNumberFormat="1" applyFont="1" applyFill="1" applyBorder="1" applyAlignment="1" applyProtection="1">
      <alignment horizontal="center" vertical="center" wrapText="1"/>
      <protection hidden="1"/>
    </xf>
    <xf numFmtId="0" fontId="6" fillId="0" borderId="0" xfId="0" applyFont="1" applyAlignment="1" applyProtection="1">
      <alignment horizontal="center" vertical="center"/>
      <protection hidden="1"/>
    </xf>
    <xf numFmtId="0" fontId="6" fillId="0" borderId="0" xfId="0" applyFont="1" applyAlignment="1" applyProtection="1">
      <alignment horizontal="justify" vertical="top" wrapText="1"/>
      <protection hidden="1"/>
    </xf>
    <xf numFmtId="0" fontId="0" fillId="0" borderId="0" xfId="93" applyFont="1" applyAlignment="1" applyProtection="1">
      <alignment horizontal="justify" vertical="center"/>
      <protection hidden="1"/>
    </xf>
    <xf numFmtId="0" fontId="17" fillId="0" borderId="0" xfId="93" applyNumberFormat="1" applyFont="1" applyFill="1" applyBorder="1" applyAlignment="1" applyProtection="1">
      <alignment horizontal="center" vertical="top" wrapText="1"/>
      <protection hidden="1"/>
    </xf>
    <xf numFmtId="0" fontId="13" fillId="9" borderId="0" xfId="0" applyFont="1" applyFill="1" applyAlignment="1" applyProtection="1">
      <alignment horizontal="center" vertical="center" wrapText="1"/>
      <protection hidden="1"/>
    </xf>
    <xf numFmtId="0" fontId="13" fillId="9" borderId="8" xfId="0" applyFont="1" applyFill="1" applyBorder="1" applyAlignment="1" applyProtection="1">
      <alignment horizontal="center" vertical="center" wrapText="1"/>
      <protection hidden="1"/>
    </xf>
    <xf numFmtId="0" fontId="0" fillId="3" borderId="16" xfId="0" applyFill="1" applyBorder="1" applyAlignment="1" applyProtection="1">
      <alignment horizontal="left" vertical="center"/>
      <protection locked="0"/>
    </xf>
    <xf numFmtId="0" fontId="0" fillId="0" borderId="16" xfId="0" applyBorder="1" applyAlignment="1" applyProtection="1">
      <alignment horizontal="left" vertical="center" indent="2"/>
      <protection hidden="1"/>
    </xf>
    <xf numFmtId="0" fontId="0" fillId="0" borderId="17" xfId="0" applyBorder="1" applyAlignment="1" applyProtection="1">
      <alignment horizontal="left" vertical="center" indent="2"/>
      <protection hidden="1"/>
    </xf>
    <xf numFmtId="0" fontId="0" fillId="0" borderId="0" xfId="0" applyAlignment="1" applyProtection="1">
      <alignment horizontal="left" vertical="center" indent="2"/>
      <protection hidden="1"/>
    </xf>
    <xf numFmtId="0" fontId="0" fillId="0" borderId="45" xfId="0" applyBorder="1" applyAlignment="1" applyProtection="1">
      <alignment horizontal="left" vertical="center" indent="2"/>
      <protection hidden="1"/>
    </xf>
    <xf numFmtId="0" fontId="10" fillId="0" borderId="0" xfId="86" applyFont="1" applyAlignment="1" applyProtection="1">
      <alignment horizontal="justify" vertical="top"/>
      <protection hidden="1"/>
    </xf>
    <xf numFmtId="0" fontId="9" fillId="0" borderId="0" xfId="86" applyFont="1" applyAlignment="1" applyProtection="1">
      <alignment horizontal="justify" vertical="top"/>
      <protection hidden="1"/>
    </xf>
    <xf numFmtId="174" fontId="6" fillId="0" borderId="0" xfId="86" applyNumberFormat="1" applyFont="1" applyAlignment="1" applyProtection="1">
      <alignment horizontal="left" vertical="center" indent="1"/>
      <protection hidden="1"/>
    </xf>
    <xf numFmtId="0" fontId="6" fillId="0" borderId="0" xfId="86" applyFont="1" applyAlignment="1" applyProtection="1">
      <alignment horizontal="center" vertical="center"/>
      <protection hidden="1"/>
    </xf>
    <xf numFmtId="0" fontId="0" fillId="3" borderId="0" xfId="86" applyFont="1" applyFill="1" applyAlignment="1" applyProtection="1">
      <alignment horizontal="left" vertical="center"/>
      <protection locked="0"/>
    </xf>
    <xf numFmtId="174" fontId="0" fillId="0" borderId="0" xfId="86" applyNumberFormat="1" applyFont="1" applyAlignment="1" applyProtection="1">
      <alignment horizontal="left" vertical="center"/>
      <protection hidden="1"/>
    </xf>
    <xf numFmtId="0" fontId="10" fillId="0" borderId="0" xfId="86" applyFont="1" applyAlignment="1" applyProtection="1">
      <alignment horizontal="justify" vertical="center"/>
      <protection hidden="1"/>
    </xf>
    <xf numFmtId="0" fontId="9" fillId="0" borderId="0" xfId="86" applyFont="1" applyAlignment="1" applyProtection="1">
      <alignment horizontal="justify" vertical="center"/>
      <protection hidden="1"/>
    </xf>
    <xf numFmtId="0" fontId="0" fillId="0" borderId="0" xfId="86" applyFont="1" applyAlignment="1" applyProtection="1">
      <alignment horizontal="justify" vertical="top"/>
      <protection hidden="1"/>
    </xf>
    <xf numFmtId="0" fontId="0" fillId="0" borderId="0" xfId="86" applyFont="1" applyAlignment="1" applyProtection="1">
      <alignment vertical="top" wrapText="1"/>
      <protection hidden="1"/>
    </xf>
    <xf numFmtId="0" fontId="0" fillId="0" borderId="0" xfId="0" applyAlignment="1">
      <alignment vertical="top" wrapText="1"/>
    </xf>
    <xf numFmtId="0" fontId="0" fillId="0" borderId="0" xfId="99" applyFont="1" applyAlignment="1" applyProtection="1">
      <alignment horizontal="justify" vertical="center" wrapText="1"/>
      <protection hidden="1"/>
    </xf>
    <xf numFmtId="1" fontId="7" fillId="0" borderId="9" xfId="99" applyNumberFormat="1" applyFont="1" applyBorder="1" applyAlignment="1" applyProtection="1">
      <alignment horizontal="justify" vertical="center" wrapText="1"/>
      <protection hidden="1"/>
    </xf>
    <xf numFmtId="4" fontId="6" fillId="0" borderId="10" xfId="99" applyNumberFormat="1" applyFont="1" applyBorder="1" applyAlignment="1" applyProtection="1">
      <alignment horizontal="center" vertical="center" wrapText="1"/>
      <protection hidden="1"/>
    </xf>
    <xf numFmtId="4" fontId="6" fillId="0" borderId="3" xfId="99" applyNumberFormat="1" applyFont="1" applyBorder="1" applyAlignment="1" applyProtection="1">
      <alignment horizontal="center" vertical="center" wrapText="1"/>
      <protection hidden="1"/>
    </xf>
    <xf numFmtId="0" fontId="0" fillId="0" borderId="8" xfId="99" applyFont="1" applyBorder="1" applyAlignment="1" applyProtection="1">
      <alignment horizontal="justify" vertical="center" wrapText="1"/>
      <protection hidden="1"/>
    </xf>
    <xf numFmtId="0" fontId="0" fillId="0" borderId="0" xfId="99" applyFont="1" applyAlignment="1" applyProtection="1">
      <alignment horizontal="left" vertical="center" wrapText="1"/>
      <protection hidden="1"/>
    </xf>
    <xf numFmtId="0" fontId="0" fillId="0" borderId="0" xfId="0" applyAlignment="1">
      <alignment horizontal="left"/>
    </xf>
    <xf numFmtId="0" fontId="0" fillId="0" borderId="8" xfId="0" applyBorder="1" applyAlignment="1">
      <alignment horizontal="left"/>
    </xf>
    <xf numFmtId="0" fontId="5" fillId="0" borderId="0" xfId="99" applyFont="1" applyAlignment="1" applyProtection="1">
      <alignment horizontal="left"/>
      <protection hidden="1"/>
    </xf>
    <xf numFmtId="0" fontId="5" fillId="0" borderId="8" xfId="99" applyFont="1" applyBorder="1" applyAlignment="1" applyProtection="1">
      <alignment horizontal="left"/>
      <protection hidden="1"/>
    </xf>
    <xf numFmtId="1" fontId="0" fillId="0" borderId="0" xfId="99" applyNumberFormat="1" applyFont="1" applyAlignment="1" applyProtection="1">
      <alignment horizontal="justify" vertical="top" wrapText="1"/>
      <protection hidden="1"/>
    </xf>
    <xf numFmtId="0" fontId="0" fillId="0" borderId="0" xfId="99" applyFont="1" applyAlignment="1" applyProtection="1">
      <alignment horizontal="justify" vertical="top" wrapText="1"/>
      <protection hidden="1"/>
    </xf>
    <xf numFmtId="0" fontId="0" fillId="0" borderId="8" xfId="99" applyFont="1" applyBorder="1" applyAlignment="1" applyProtection="1">
      <alignment horizontal="justify" vertical="top" wrapText="1"/>
      <protection hidden="1"/>
    </xf>
    <xf numFmtId="1" fontId="6" fillId="0" borderId="0" xfId="99" applyNumberFormat="1" applyFont="1" applyAlignment="1" applyProtection="1">
      <alignment horizontal="center" vertical="center" wrapText="1"/>
      <protection hidden="1"/>
    </xf>
    <xf numFmtId="0" fontId="6" fillId="0" borderId="0" xfId="99" applyFont="1" applyAlignment="1" applyProtection="1">
      <alignment horizontal="center" vertical="center" wrapText="1"/>
      <protection hidden="1"/>
    </xf>
    <xf numFmtId="4" fontId="6" fillId="0" borderId="0" xfId="99" applyNumberFormat="1" applyFont="1" applyAlignment="1" applyProtection="1">
      <alignment horizontal="right" vertical="center" wrapText="1"/>
      <protection hidden="1"/>
    </xf>
    <xf numFmtId="1" fontId="6" fillId="0" borderId="9" xfId="99" applyNumberFormat="1" applyFont="1" applyBorder="1" applyAlignment="1" applyProtection="1">
      <alignment horizontal="center" vertical="center" wrapText="1"/>
      <protection hidden="1"/>
    </xf>
    <xf numFmtId="4" fontId="6" fillId="0" borderId="9" xfId="99" applyNumberFormat="1" applyFont="1" applyBorder="1" applyAlignment="1" applyProtection="1">
      <alignment horizontal="center" vertical="center" wrapText="1"/>
      <protection hidden="1"/>
    </xf>
    <xf numFmtId="1" fontId="6" fillId="0" borderId="10" xfId="99" applyNumberFormat="1" applyFont="1" applyBorder="1" applyAlignment="1" applyProtection="1">
      <alignment horizontal="center" vertical="center" wrapText="1"/>
      <protection hidden="1"/>
    </xf>
    <xf numFmtId="1" fontId="6" fillId="0" borderId="11" xfId="99" applyNumberFormat="1" applyFont="1" applyBorder="1" applyAlignment="1" applyProtection="1">
      <alignment horizontal="center" vertical="center" wrapText="1"/>
      <protection hidden="1"/>
    </xf>
    <xf numFmtId="4" fontId="6" fillId="0" borderId="10" xfId="99" applyNumberFormat="1" applyFont="1" applyBorder="1" applyAlignment="1" applyProtection="1">
      <alignment horizontal="right" vertical="center" wrapText="1"/>
      <protection hidden="1"/>
    </xf>
    <xf numFmtId="4" fontId="0" fillId="0" borderId="11" xfId="99" applyNumberFormat="1" applyFont="1" applyBorder="1" applyAlignment="1" applyProtection="1">
      <alignment horizontal="right" vertical="center" wrapText="1"/>
      <protection hidden="1"/>
    </xf>
    <xf numFmtId="2" fontId="4" fillId="0" borderId="0" xfId="89" applyNumberFormat="1" applyFont="1" applyAlignment="1" applyProtection="1">
      <alignment horizontal="left" vertical="center"/>
      <protection hidden="1"/>
    </xf>
  </cellXfs>
  <cellStyles count="118">
    <cellStyle name="_WorkContractDraftInvoiceActualBasisforCivilonly._20110120120443.153_X" xfId="1" xr:uid="{00000000-0005-0000-0000-000000000000}"/>
    <cellStyle name="_WorkContractDraftInvoiceActualBasisforCivilonly._20110120120443.153_X 2" xfId="2" xr:uid="{00000000-0005-0000-0000-000001000000}"/>
    <cellStyle name="75" xfId="3" xr:uid="{00000000-0005-0000-0000-000002000000}"/>
    <cellStyle name="ÅëÈ­ [0]_±âÅ¸" xfId="4" xr:uid="{00000000-0005-0000-0000-000003000000}"/>
    <cellStyle name="ÅëÈ­_±âÅ¸" xfId="5" xr:uid="{00000000-0005-0000-0000-000004000000}"/>
    <cellStyle name="ÄÞ¸¶ [0]_±âÅ¸" xfId="6" xr:uid="{00000000-0005-0000-0000-000005000000}"/>
    <cellStyle name="ÄÞ¸¶_±âÅ¸" xfId="7" xr:uid="{00000000-0005-0000-0000-000006000000}"/>
    <cellStyle name="Ç¥ÁØ_¿¬°£´©°è¿¹»ó" xfId="8" xr:uid="{00000000-0005-0000-0000-000007000000}"/>
    <cellStyle name="Comma" xfId="9" builtinId="3"/>
    <cellStyle name="Comma  - Style1" xfId="10" xr:uid="{00000000-0005-0000-0000-000009000000}"/>
    <cellStyle name="Comma  - Style2" xfId="11" xr:uid="{00000000-0005-0000-0000-00000A000000}"/>
    <cellStyle name="Comma  - Style3" xfId="12" xr:uid="{00000000-0005-0000-0000-00000B000000}"/>
    <cellStyle name="Comma  - Style4" xfId="13" xr:uid="{00000000-0005-0000-0000-00000C000000}"/>
    <cellStyle name="Comma  - Style5" xfId="14" xr:uid="{00000000-0005-0000-0000-00000D000000}"/>
    <cellStyle name="Comma  - Style6" xfId="15" xr:uid="{00000000-0005-0000-0000-00000E000000}"/>
    <cellStyle name="Comma  - Style7" xfId="16" xr:uid="{00000000-0005-0000-0000-00000F000000}"/>
    <cellStyle name="Comma  - Style8" xfId="17" xr:uid="{00000000-0005-0000-0000-000010000000}"/>
    <cellStyle name="Comma 11" xfId="18" xr:uid="{00000000-0005-0000-0000-000011000000}"/>
    <cellStyle name="Comma 2" xfId="19" xr:uid="{00000000-0005-0000-0000-000012000000}"/>
    <cellStyle name="Comma 2 2" xfId="20" xr:uid="{00000000-0005-0000-0000-000013000000}"/>
    <cellStyle name="Comma 3" xfId="21" xr:uid="{00000000-0005-0000-0000-000014000000}"/>
    <cellStyle name="Comma 3 2" xfId="22" xr:uid="{00000000-0005-0000-0000-000015000000}"/>
    <cellStyle name="Comma 4" xfId="23" xr:uid="{00000000-0005-0000-0000-000016000000}"/>
    <cellStyle name="Comma 5" xfId="24" xr:uid="{00000000-0005-0000-0000-000017000000}"/>
    <cellStyle name="Comma 6" xfId="25" xr:uid="{00000000-0005-0000-0000-000018000000}"/>
    <cellStyle name="Comma 7" xfId="26" xr:uid="{00000000-0005-0000-0000-000019000000}"/>
    <cellStyle name="Currency 2" xfId="27" xr:uid="{00000000-0005-0000-0000-00001A000000}"/>
    <cellStyle name="Currency 2 2" xfId="28" xr:uid="{00000000-0005-0000-0000-00001B000000}"/>
    <cellStyle name="Currency 3" xfId="29" xr:uid="{00000000-0005-0000-0000-00001C000000}"/>
    <cellStyle name="Currency 4" xfId="30" xr:uid="{00000000-0005-0000-0000-00001D000000}"/>
    <cellStyle name="Currency 5" xfId="31" xr:uid="{00000000-0005-0000-0000-00001E000000}"/>
    <cellStyle name="Currency 6" xfId="32" xr:uid="{00000000-0005-0000-0000-00001F000000}"/>
    <cellStyle name="Currency 7" xfId="33" xr:uid="{00000000-0005-0000-0000-000020000000}"/>
    <cellStyle name="Excel Built-in Normal" xfId="34" xr:uid="{00000000-0005-0000-0000-000021000000}"/>
    <cellStyle name="Formula" xfId="35" xr:uid="{00000000-0005-0000-0000-000022000000}"/>
    <cellStyle name="Header1" xfId="36" xr:uid="{00000000-0005-0000-0000-000023000000}"/>
    <cellStyle name="Header2" xfId="37" xr:uid="{00000000-0005-0000-0000-000024000000}"/>
    <cellStyle name="Hyperlink" xfId="38" builtinId="8"/>
    <cellStyle name="Hyperlink 2" xfId="39" xr:uid="{00000000-0005-0000-0000-000026000000}"/>
    <cellStyle name="Hyperlink 2 2" xfId="40" xr:uid="{00000000-0005-0000-0000-000027000000}"/>
    <cellStyle name="Hyperlink 2_chikatmati a" xfId="41" xr:uid="{00000000-0005-0000-0000-000028000000}"/>
    <cellStyle name="Hyperlink 3" xfId="42" xr:uid="{00000000-0005-0000-0000-000029000000}"/>
    <cellStyle name="Hypertextový odkaz" xfId="43" xr:uid="{00000000-0005-0000-0000-00002A000000}"/>
    <cellStyle name="no dec" xfId="44" xr:uid="{00000000-0005-0000-0000-00002B000000}"/>
    <cellStyle name="Normal" xfId="0" builtinId="0"/>
    <cellStyle name="Normal - Style1" xfId="45" xr:uid="{00000000-0005-0000-0000-00002D000000}"/>
    <cellStyle name="Normal 10" xfId="46" xr:uid="{00000000-0005-0000-0000-00002E000000}"/>
    <cellStyle name="Normal 10 2" xfId="47" xr:uid="{00000000-0005-0000-0000-00002F000000}"/>
    <cellStyle name="Normal 11" xfId="48" xr:uid="{00000000-0005-0000-0000-000030000000}"/>
    <cellStyle name="Normal 12" xfId="49" xr:uid="{00000000-0005-0000-0000-000031000000}"/>
    <cellStyle name="Normal 12 2" xfId="50" xr:uid="{00000000-0005-0000-0000-000032000000}"/>
    <cellStyle name="Normal 129" xfId="116" xr:uid="{98966457-E320-48B8-8CE9-7475A9064874}"/>
    <cellStyle name="Normal 13" xfId="51" xr:uid="{00000000-0005-0000-0000-000033000000}"/>
    <cellStyle name="Normal 14" xfId="52" xr:uid="{00000000-0005-0000-0000-000034000000}"/>
    <cellStyle name="Normal 15" xfId="53" xr:uid="{00000000-0005-0000-0000-000035000000}"/>
    <cellStyle name="Normal 16" xfId="54" xr:uid="{00000000-0005-0000-0000-000036000000}"/>
    <cellStyle name="Normal 17" xfId="55" xr:uid="{00000000-0005-0000-0000-000037000000}"/>
    <cellStyle name="Normal 18" xfId="56" xr:uid="{00000000-0005-0000-0000-000038000000}"/>
    <cellStyle name="Normal 2" xfId="57" xr:uid="{00000000-0005-0000-0000-000039000000}"/>
    <cellStyle name="Normal 2 10" xfId="58" xr:uid="{00000000-0005-0000-0000-00003A000000}"/>
    <cellStyle name="Normal 2 11" xfId="59" xr:uid="{00000000-0005-0000-0000-00003B000000}"/>
    <cellStyle name="Normal 2 2" xfId="60" xr:uid="{00000000-0005-0000-0000-00003C000000}"/>
    <cellStyle name="Normal 2 2 2" xfId="61" xr:uid="{00000000-0005-0000-0000-00003D000000}"/>
    <cellStyle name="Normal 2 2 2 3" xfId="114" xr:uid="{5F7C5524-4608-41A5-BFC3-689BE67FBD25}"/>
    <cellStyle name="Normal 2 3" xfId="62" xr:uid="{00000000-0005-0000-0000-00003E000000}"/>
    <cellStyle name="Normal 2 3 2" xfId="63" xr:uid="{00000000-0005-0000-0000-00003F000000}"/>
    <cellStyle name="Normal 2 4" xfId="64" xr:uid="{00000000-0005-0000-0000-000040000000}"/>
    <cellStyle name="Normal 2 5" xfId="65" xr:uid="{00000000-0005-0000-0000-000041000000}"/>
    <cellStyle name="Normal 2 6" xfId="66" xr:uid="{00000000-0005-0000-0000-000042000000}"/>
    <cellStyle name="Normal 2 7" xfId="67" xr:uid="{00000000-0005-0000-0000-000043000000}"/>
    <cellStyle name="Normal 2 8" xfId="68" xr:uid="{00000000-0005-0000-0000-000044000000}"/>
    <cellStyle name="Normal 2 9" xfId="69" xr:uid="{00000000-0005-0000-0000-000045000000}"/>
    <cellStyle name="Normal 2_Revised Final deviated BOQ" xfId="115" xr:uid="{17DA7B95-FF75-466A-BD32-D72838ED8B26}"/>
    <cellStyle name="Normal 3" xfId="70" xr:uid="{00000000-0005-0000-0000-000047000000}"/>
    <cellStyle name="Normal 3 15" xfId="113" xr:uid="{8D015663-4A59-434F-BC7B-D9D520B8F1E3}"/>
    <cellStyle name="Normal 3 2" xfId="71" xr:uid="{00000000-0005-0000-0000-000048000000}"/>
    <cellStyle name="Normal 4" xfId="72" xr:uid="{00000000-0005-0000-0000-000049000000}"/>
    <cellStyle name="Normal 4 2" xfId="73" xr:uid="{00000000-0005-0000-0000-00004A000000}"/>
    <cellStyle name="Normal 5" xfId="74" xr:uid="{00000000-0005-0000-0000-00004B000000}"/>
    <cellStyle name="Normal 5 2" xfId="75" xr:uid="{00000000-0005-0000-0000-00004C000000}"/>
    <cellStyle name="Normal 5 3" xfId="76" xr:uid="{00000000-0005-0000-0000-00004D000000}"/>
    <cellStyle name="Normal 6" xfId="77" xr:uid="{00000000-0005-0000-0000-00004E000000}"/>
    <cellStyle name="Normal 6 2" xfId="78" xr:uid="{00000000-0005-0000-0000-00004F000000}"/>
    <cellStyle name="Normal 6 2 2" xfId="79" xr:uid="{00000000-0005-0000-0000-000050000000}"/>
    <cellStyle name="Normal 7" xfId="80" xr:uid="{00000000-0005-0000-0000-000051000000}"/>
    <cellStyle name="Normal 7 2" xfId="81" xr:uid="{00000000-0005-0000-0000-000052000000}"/>
    <cellStyle name="Normal 74" xfId="82" xr:uid="{00000000-0005-0000-0000-000053000000}"/>
    <cellStyle name="Normal 8" xfId="83" xr:uid="{00000000-0005-0000-0000-000054000000}"/>
    <cellStyle name="Normal 9" xfId="84" xr:uid="{00000000-0005-0000-0000-000055000000}"/>
    <cellStyle name="Normal 9 2" xfId="85" xr:uid="{00000000-0005-0000-0000-000056000000}"/>
    <cellStyle name="Normal_Annexures TW 04" xfId="86" xr:uid="{00000000-0005-0000-0000-000057000000}"/>
    <cellStyle name="Normal_Attach 3(JV)" xfId="87" xr:uid="{00000000-0005-0000-0000-000058000000}"/>
    <cellStyle name="Normal_Attacments TW 04" xfId="88" xr:uid="{00000000-0005-0000-0000-000059000000}"/>
    <cellStyle name="Normal_Entertainment Form" xfId="89" xr:uid="{00000000-0005-0000-0000-00005A000000}"/>
    <cellStyle name="Normal_pgcil-tivim-pricesched" xfId="90" xr:uid="{00000000-0005-0000-0000-00005B000000}"/>
    <cellStyle name="Normal_pgcil-tivim-pricesched_Sch-1" xfId="91" xr:uid="{00000000-0005-0000-0000-00005C000000}"/>
    <cellStyle name="Normal_pgcil-tivim-pricesched_Sch-3 " xfId="92" xr:uid="{00000000-0005-0000-0000-00005D000000}"/>
    <cellStyle name="Normal_PRICE SCHEDULE-4 to 6-A4" xfId="93" xr:uid="{00000000-0005-0000-0000-00005E000000}"/>
    <cellStyle name="Normal_PRICE SCHEDULE-4 to 6-A4 2" xfId="94" xr:uid="{00000000-0005-0000-0000-00005F000000}"/>
    <cellStyle name="Normal_Price_Schedules for Insulator Package Rev-01" xfId="95" xr:uid="{00000000-0005-0000-0000-000060000000}"/>
    <cellStyle name="Normal_PRICE-SCHE Bihar-Rev-2-corrections" xfId="96" xr:uid="{00000000-0005-0000-0000-000061000000}"/>
    <cellStyle name="Normal_PRICE-SCHE Bihar-Rev-2-corrections_Annexures TW 04" xfId="97" xr:uid="{00000000-0005-0000-0000-000062000000}"/>
    <cellStyle name="Normal_PRICE-SCHE Bihar-Rev-2-corrections_Price_Schedules for Insulator Package Rev-01" xfId="98" xr:uid="{00000000-0005-0000-0000-000063000000}"/>
    <cellStyle name="Normal_QUOTED CORRECTED 2" xfId="99" xr:uid="{00000000-0005-0000-0000-000064000000}"/>
    <cellStyle name="Normal_Sch-1" xfId="100" xr:uid="{00000000-0005-0000-0000-000065000000}"/>
    <cellStyle name="Normal_Sheet1" xfId="101" xr:uid="{00000000-0005-0000-0000-000066000000}"/>
    <cellStyle name="Percent 2" xfId="102" xr:uid="{00000000-0005-0000-0000-000067000000}"/>
    <cellStyle name="Percent 3" xfId="103" xr:uid="{00000000-0005-0000-0000-000068000000}"/>
    <cellStyle name="Percent 4" xfId="104" xr:uid="{00000000-0005-0000-0000-000069000000}"/>
    <cellStyle name="Percent 5" xfId="105" xr:uid="{00000000-0005-0000-0000-00006A000000}"/>
    <cellStyle name="Popis" xfId="106" xr:uid="{00000000-0005-0000-0000-00006B000000}"/>
    <cellStyle name="Sledovaný hypertextový odkaz" xfId="107" xr:uid="{00000000-0005-0000-0000-00006C000000}"/>
    <cellStyle name="Standard_BS14" xfId="108" xr:uid="{00000000-0005-0000-0000-00006D000000}"/>
    <cellStyle name="Style 1" xfId="109" xr:uid="{00000000-0005-0000-0000-00006E000000}"/>
    <cellStyle name="Style 1 2" xfId="110" xr:uid="{00000000-0005-0000-0000-00006F000000}"/>
    <cellStyle name="Style 1 2 4" xfId="117" xr:uid="{8CB15677-2999-44B5-8033-A138C1238345}"/>
    <cellStyle name="Style 1 29" xfId="112" xr:uid="{CFA38D0E-8EFA-420E-AF1D-9BD79929AC87}"/>
    <cellStyle name="TableStyleLight1" xfId="111" xr:uid="{00000000-0005-0000-0000-000070000000}"/>
  </cellStyles>
  <dxfs count="3">
    <dxf>
      <font>
        <b val="0"/>
        <i val="0"/>
        <strike val="0"/>
        <condense val="0"/>
        <extend val="0"/>
        <outline val="0"/>
        <shadow val="0"/>
        <u val="none"/>
        <vertAlign val="baseline"/>
        <sz val="11"/>
        <color theme="0"/>
        <name val="Book Antiqua"/>
        <family val="1"/>
        <scheme val="none"/>
      </font>
      <fill>
        <patternFill patternType="solid">
          <fgColor indexed="64"/>
          <bgColor indexed="65"/>
        </patternFill>
      </fill>
      <border>
        <left/>
        <right/>
        <top/>
        <bottom/>
      </border>
    </dxf>
    <dxf>
      <font>
        <b val="0"/>
        <condense val="0"/>
        <extend val="0"/>
        <color indexed="9"/>
      </font>
    </dxf>
    <dxf>
      <font>
        <b val="0"/>
        <condense val="0"/>
        <extend val="0"/>
        <color indexed="9"/>
      </font>
      <fill>
        <patternFill patternType="none">
          <fgColor indexed="64"/>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structions!A1"/></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6'!A1"/></Relationships>
</file>

<file path=xl/drawings/_rels/drawing12.xml.rels><?xml version="1.0" encoding="UTF-8" standalone="yes"?>
<Relationships xmlns="http://schemas.openxmlformats.org/package/2006/relationships"><Relationship Id="rId1" Type="http://schemas.openxmlformats.org/officeDocument/2006/relationships/hyperlink" Target="#'Sch-6'!A1"/></Relationships>
</file>

<file path=xl/drawings/_rels/drawing13.xml.rels><?xml version="1.0" encoding="UTF-8" standalone="yes"?>
<Relationships xmlns="http://schemas.openxmlformats.org/package/2006/relationships"><Relationship Id="rId1" Type="http://schemas.openxmlformats.org/officeDocument/2006/relationships/hyperlink" Target="#Discount!A1"/></Relationships>
</file>

<file path=xl/drawings/_rels/drawing14.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15.xml.rels><?xml version="1.0" encoding="UTF-8" standalone="yes"?>
<Relationships xmlns="http://schemas.openxmlformats.org/package/2006/relationships"><Relationship Id="rId1" Type="http://schemas.openxmlformats.org/officeDocument/2006/relationships/hyperlink" Target="#'Sch-4'!A1"/></Relationships>
</file>

<file path=xl/drawings/_rels/drawing16.xml.rels><?xml version="1.0" encoding="UTF-8" standalone="yes"?>
<Relationships xmlns="http://schemas.openxmlformats.org/package/2006/relationships"><Relationship Id="rId1" Type="http://schemas.openxmlformats.org/officeDocument/2006/relationships/hyperlink" Target="#'Sch-4'!A1"/></Relationships>
</file>

<file path=xl/drawings/_rels/drawing17.xml.rels><?xml version="1.0" encoding="UTF-8" standalone="yes"?>
<Relationships xmlns="http://schemas.openxmlformats.org/package/2006/relationships"><Relationship Id="rId1" Type="http://schemas.openxmlformats.org/officeDocument/2006/relationships/hyperlink" Target="#'Sch-4'!A1"/></Relationships>
</file>

<file path=xl/drawings/_rels/drawing18.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4'!A1"/></Relationships>
</file>

<file path=xl/drawings/_rels/drawing5.xml.rels><?xml version="1.0" encoding="UTF-8" standalone="yes"?>
<Relationships xmlns="http://schemas.openxmlformats.org/package/2006/relationships"><Relationship Id="rId1" Type="http://schemas.openxmlformats.org/officeDocument/2006/relationships/hyperlink" Target="#'Sch-4'!A1"/></Relationships>
</file>

<file path=xl/drawings/_rels/drawing6.xml.rels><?xml version="1.0" encoding="UTF-8" standalone="yes"?>
<Relationships xmlns="http://schemas.openxmlformats.org/package/2006/relationships"><Relationship Id="rId1" Type="http://schemas.openxmlformats.org/officeDocument/2006/relationships/hyperlink" Target="#'Sch-4'!A1"/></Relationships>
</file>

<file path=xl/drawings/_rels/drawing7.xml.rels><?xml version="1.0" encoding="UTF-8" standalone="yes"?>
<Relationships xmlns="http://schemas.openxmlformats.org/package/2006/relationships"><Relationship Id="rId1" Type="http://schemas.openxmlformats.org/officeDocument/2006/relationships/hyperlink" Target="#'Sch-4'!A1"/></Relationships>
</file>

<file path=xl/drawings/_rels/drawing8.xml.rels><?xml version="1.0" encoding="UTF-8" standalone="yes"?>
<Relationships xmlns="http://schemas.openxmlformats.org/package/2006/relationships"><Relationship Id="rId1" Type="http://schemas.openxmlformats.org/officeDocument/2006/relationships/hyperlink" Target="#'Sch-4'!A1"/></Relationships>
</file>

<file path=xl/drawings/_rels/drawing9.xml.rels><?xml version="1.0" encoding="UTF-8" standalone="yes"?>
<Relationships xmlns="http://schemas.openxmlformats.org/package/2006/relationships"><Relationship Id="rId1" Type="http://schemas.openxmlformats.org/officeDocument/2006/relationships/hyperlink" Target="#'Sch-5'!A1"/></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50800</xdr:rowOff>
    </xdr:from>
    <xdr:to>
      <xdr:col>5</xdr:col>
      <xdr:colOff>7097</xdr:colOff>
      <xdr:row>8</xdr:row>
      <xdr:rowOff>196850</xdr:rowOff>
    </xdr:to>
    <xdr:sp macro="" textlink="">
      <xdr:nvSpPr>
        <xdr:cNvPr id="2" name="Text Box 2">
          <a:hlinkClick xmlns:r="http://schemas.openxmlformats.org/officeDocument/2006/relationships" r:id="rId1" tooltip="Click to Proceed"/>
          <a:extLst>
            <a:ext uri="{FF2B5EF4-FFF2-40B4-BE49-F238E27FC236}">
              <a16:creationId xmlns:a16="http://schemas.microsoft.com/office/drawing/2014/main" id="{BBA223B3-5B45-7E88-378E-B298BE9D3153}"/>
            </a:ext>
          </a:extLst>
        </xdr:cNvPr>
        <xdr:cNvSpPr txBox="1">
          <a:spLocks noChangeArrowheads="1"/>
        </xdr:cNvSpPr>
      </xdr:nvSpPr>
      <xdr:spPr>
        <a:xfrm>
          <a:off x="591820" y="2516505"/>
          <a:ext cx="7075805" cy="298450"/>
        </a:xfrm>
        <a:prstGeom prst="rect">
          <a:avLst/>
        </a:prstGeom>
        <a:solidFill>
          <a:srgbClr val="FFFF99"/>
        </a:solidFill>
        <a:ln w="6350">
          <a:solidFill>
            <a:srgbClr val="000000"/>
          </a:solidFill>
          <a:miter lim="800000"/>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panose="02040602050305030304"/>
            </a:rPr>
            <a:t>Click to Proceed</a:t>
          </a:r>
        </a:p>
      </xdr:txBody>
    </xdr:sp>
    <xdr:clientData/>
  </xdr:twoCellAnchor>
  <xdr:twoCellAnchor editAs="oneCell">
    <xdr:from>
      <xdr:col>2</xdr:col>
      <xdr:colOff>2228850</xdr:colOff>
      <xdr:row>10</xdr:row>
      <xdr:rowOff>133350</xdr:rowOff>
    </xdr:from>
    <xdr:to>
      <xdr:col>4</xdr:col>
      <xdr:colOff>1038225</xdr:colOff>
      <xdr:row>13</xdr:row>
      <xdr:rowOff>9525</xdr:rowOff>
    </xdr:to>
    <xdr:pic>
      <xdr:nvPicPr>
        <xdr:cNvPr id="100999" name="Picture 3">
          <a:extLst>
            <a:ext uri="{FF2B5EF4-FFF2-40B4-BE49-F238E27FC236}">
              <a16:creationId xmlns:a16="http://schemas.microsoft.com/office/drawing/2014/main" id="{42006D97-BE7D-AA5A-98C0-071EE9498D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2981" t="27950" r="31090" b="55093"/>
        <a:stretch>
          <a:fillRect/>
        </a:stretch>
      </xdr:blipFill>
      <xdr:spPr bwMode="auto">
        <a:xfrm>
          <a:off x="3733800" y="3000375"/>
          <a:ext cx="46958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504825</xdr:colOff>
      <xdr:row>10</xdr:row>
      <xdr:rowOff>161925</xdr:rowOff>
    </xdr:from>
    <xdr:to>
      <xdr:col>2</xdr:col>
      <xdr:colOff>1809750</xdr:colOff>
      <xdr:row>12</xdr:row>
      <xdr:rowOff>171450</xdr:rowOff>
    </xdr:to>
    <xdr:pic>
      <xdr:nvPicPr>
        <xdr:cNvPr id="101000" name="Picture 4">
          <a:extLst>
            <a:ext uri="{FF2B5EF4-FFF2-40B4-BE49-F238E27FC236}">
              <a16:creationId xmlns:a16="http://schemas.microsoft.com/office/drawing/2014/main" id="{A74E2EB8-8523-81C1-F119-94B6AD8E621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2050" y="3028950"/>
          <a:ext cx="21526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107414" name="Group 25">
          <a:hlinkClick xmlns:r="http://schemas.openxmlformats.org/officeDocument/2006/relationships" r:id="rId1" tooltip="Click for Sch-5"/>
          <a:extLst>
            <a:ext uri="{FF2B5EF4-FFF2-40B4-BE49-F238E27FC236}">
              <a16:creationId xmlns:a16="http://schemas.microsoft.com/office/drawing/2014/main" id="{4BABC190-F497-21AB-8BC9-BE9ECC91D974}"/>
            </a:ext>
          </a:extLst>
        </xdr:cNvPr>
        <xdr:cNvGrpSpPr>
          <a:grpSpLocks/>
        </xdr:cNvGrpSpPr>
      </xdr:nvGrpSpPr>
      <xdr:grpSpPr bwMode="auto">
        <a:xfrm>
          <a:off x="9535190" y="47625"/>
          <a:ext cx="1107115" cy="697097"/>
          <a:chOff x="804" y="5"/>
          <a:chExt cx="116" cy="73"/>
        </a:xfrm>
      </xdr:grpSpPr>
      <xdr:sp macro="" textlink="">
        <xdr:nvSpPr>
          <xdr:cNvPr id="107415" name="AutoShape 26">
            <a:extLst>
              <a:ext uri="{FF2B5EF4-FFF2-40B4-BE49-F238E27FC236}">
                <a16:creationId xmlns:a16="http://schemas.microsoft.com/office/drawing/2014/main" id="{1B1DBBEB-1D56-8266-E1ED-CB68DFB0ED71}"/>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27">
            <a:extLst>
              <a:ext uri="{FF2B5EF4-FFF2-40B4-BE49-F238E27FC236}">
                <a16:creationId xmlns:a16="http://schemas.microsoft.com/office/drawing/2014/main" id="{57697E23-B270-725F-CAED-EE6279243369}"/>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Sch-5</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2857500</xdr:colOff>
      <xdr:row>0</xdr:row>
      <xdr:rowOff>19050</xdr:rowOff>
    </xdr:from>
    <xdr:to>
      <xdr:col>5</xdr:col>
      <xdr:colOff>9525</xdr:colOff>
      <xdr:row>2</xdr:row>
      <xdr:rowOff>257175</xdr:rowOff>
    </xdr:to>
    <xdr:grpSp>
      <xdr:nvGrpSpPr>
        <xdr:cNvPr id="108438" name="Group 1">
          <a:hlinkClick xmlns:r="http://schemas.openxmlformats.org/officeDocument/2006/relationships" r:id="rId1" tooltip="Click for Sch-6"/>
          <a:extLst>
            <a:ext uri="{FF2B5EF4-FFF2-40B4-BE49-F238E27FC236}">
              <a16:creationId xmlns:a16="http://schemas.microsoft.com/office/drawing/2014/main" id="{2E69CE29-93AB-01F6-2E1F-790987EDF796}"/>
            </a:ext>
          </a:extLst>
        </xdr:cNvPr>
        <xdr:cNvGrpSpPr>
          <a:grpSpLocks/>
        </xdr:cNvGrpSpPr>
      </xdr:nvGrpSpPr>
      <xdr:grpSpPr bwMode="auto">
        <a:xfrm>
          <a:off x="7029450" y="19050"/>
          <a:ext cx="923925" cy="695325"/>
          <a:chOff x="804" y="5"/>
          <a:chExt cx="116" cy="73"/>
        </a:xfrm>
      </xdr:grpSpPr>
      <xdr:sp macro="" textlink="">
        <xdr:nvSpPr>
          <xdr:cNvPr id="108439" name="AutoShape 2">
            <a:extLst>
              <a:ext uri="{FF2B5EF4-FFF2-40B4-BE49-F238E27FC236}">
                <a16:creationId xmlns:a16="http://schemas.microsoft.com/office/drawing/2014/main" id="{3E56331E-0FA1-57BB-D8AE-C56066DCD497}"/>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extLst>
              <a:ext uri="{FF2B5EF4-FFF2-40B4-BE49-F238E27FC236}">
                <a16:creationId xmlns:a16="http://schemas.microsoft.com/office/drawing/2014/main" id="{8D98B6BD-3FAF-58AB-4EDB-A03C3F568E2A}"/>
              </a:ext>
            </a:extLst>
          </xdr:cNvPr>
          <xdr:cNvSpPr txBox="1">
            <a:spLocks noChangeArrowheads="1"/>
          </xdr:cNvSpPr>
        </xdr:nvSpPr>
        <xdr:spPr>
          <a:xfrm>
            <a:off x="820"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Bid</a:t>
            </a:r>
            <a:r>
              <a:rPr lang="en-US" sz="1000" b="1" i="0" strike="noStrike" baseline="0">
                <a:solidFill>
                  <a:srgbClr val="000000"/>
                </a:solidFill>
                <a:latin typeface="Book Antiqua" panose="02040602050305030304"/>
              </a:rPr>
              <a:t> Form</a:t>
            </a:r>
            <a:endParaRPr lang="en-US" sz="1000" b="1" i="0" strike="noStrike">
              <a:solidFill>
                <a:srgbClr val="000000"/>
              </a:solidFill>
              <a:latin typeface="Book Antiqua" panose="02040602050305030304"/>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109462" name="Group 1">
          <a:hlinkClick xmlns:r="http://schemas.openxmlformats.org/officeDocument/2006/relationships" r:id="rId1" tooltip="Click for Sch-6"/>
          <a:extLst>
            <a:ext uri="{FF2B5EF4-FFF2-40B4-BE49-F238E27FC236}">
              <a16:creationId xmlns:a16="http://schemas.microsoft.com/office/drawing/2014/main" id="{4823EF4F-E700-3FD6-DE34-AC39825F4B82}"/>
            </a:ext>
          </a:extLst>
        </xdr:cNvPr>
        <xdr:cNvGrpSpPr>
          <a:grpSpLocks/>
        </xdr:cNvGrpSpPr>
      </xdr:nvGrpSpPr>
      <xdr:grpSpPr bwMode="auto">
        <a:xfrm>
          <a:off x="7400925" y="19050"/>
          <a:ext cx="1104900" cy="695325"/>
          <a:chOff x="804" y="5"/>
          <a:chExt cx="116" cy="73"/>
        </a:xfrm>
      </xdr:grpSpPr>
      <xdr:sp macro="" textlink="">
        <xdr:nvSpPr>
          <xdr:cNvPr id="109463" name="AutoShape 2">
            <a:extLst>
              <a:ext uri="{FF2B5EF4-FFF2-40B4-BE49-F238E27FC236}">
                <a16:creationId xmlns:a16="http://schemas.microsoft.com/office/drawing/2014/main" id="{17ED46DE-9CE5-EF8A-E8DE-0A49644827F1}"/>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extLst>
              <a:ext uri="{FF2B5EF4-FFF2-40B4-BE49-F238E27FC236}">
                <a16:creationId xmlns:a16="http://schemas.microsoft.com/office/drawing/2014/main" id="{07F9DD27-291D-4D45-45A3-A33DF37AF769}"/>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Sch-6</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238125</xdr:colOff>
      <xdr:row>0</xdr:row>
      <xdr:rowOff>19050</xdr:rowOff>
    </xdr:from>
    <xdr:to>
      <xdr:col>7</xdr:col>
      <xdr:colOff>0</xdr:colOff>
      <xdr:row>2</xdr:row>
      <xdr:rowOff>247650</xdr:rowOff>
    </xdr:to>
    <xdr:grpSp>
      <xdr:nvGrpSpPr>
        <xdr:cNvPr id="111510" name="Group 5">
          <a:hlinkClick xmlns:r="http://schemas.openxmlformats.org/officeDocument/2006/relationships" r:id="rId1" tooltip="Click for Discount Letter"/>
          <a:extLst>
            <a:ext uri="{FF2B5EF4-FFF2-40B4-BE49-F238E27FC236}">
              <a16:creationId xmlns:a16="http://schemas.microsoft.com/office/drawing/2014/main" id="{1E0CC93B-4B68-BAF6-DD2C-DE93A5249B02}"/>
            </a:ext>
          </a:extLst>
        </xdr:cNvPr>
        <xdr:cNvGrpSpPr>
          <a:grpSpLocks/>
        </xdr:cNvGrpSpPr>
      </xdr:nvGrpSpPr>
      <xdr:grpSpPr bwMode="auto">
        <a:xfrm>
          <a:off x="7629525" y="19050"/>
          <a:ext cx="1104900" cy="685800"/>
          <a:chOff x="762" y="2"/>
          <a:chExt cx="116" cy="73"/>
        </a:xfrm>
      </xdr:grpSpPr>
      <xdr:sp macro="" textlink="">
        <xdr:nvSpPr>
          <xdr:cNvPr id="111511" name="AutoShape 2">
            <a:extLst>
              <a:ext uri="{FF2B5EF4-FFF2-40B4-BE49-F238E27FC236}">
                <a16:creationId xmlns:a16="http://schemas.microsoft.com/office/drawing/2014/main" id="{82592FAA-62F9-9501-D97A-8059781DDA18}"/>
              </a:ext>
            </a:extLst>
          </xdr:cNvPr>
          <xdr:cNvSpPr>
            <a:spLocks noChangeArrowheads="1"/>
          </xdr:cNvSpPr>
        </xdr:nvSpPr>
        <xdr:spPr bwMode="auto">
          <a:xfrm>
            <a:off x="762" y="2"/>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extLst>
              <a:ext uri="{FF2B5EF4-FFF2-40B4-BE49-F238E27FC236}">
                <a16:creationId xmlns:a16="http://schemas.microsoft.com/office/drawing/2014/main" id="{5EF3C6AE-993B-2B04-64D6-A5F8AA53087A}"/>
              </a:ext>
            </a:extLst>
          </xdr:cNvPr>
          <xdr:cNvSpPr txBox="1">
            <a:spLocks noChangeArrowheads="1"/>
          </xdr:cNvSpPr>
        </xdr:nvSpPr>
        <xdr:spPr>
          <a:xfrm>
            <a:off x="779" y="18"/>
            <a:ext cx="99" cy="39"/>
          </a:xfrm>
          <a:prstGeom prst="rect">
            <a:avLst/>
          </a:prstGeom>
          <a:noFill/>
          <a:ln w="9525">
            <a:noFill/>
            <a:miter lim="800000"/>
          </a:ln>
        </xdr:spPr>
        <xdr:txBody>
          <a:bodyPr vertOverflow="clip" wrap="square" lIns="27432" tIns="32004" rIns="0" bIns="32004" anchor="ctr" upright="1"/>
          <a:lstStyle/>
          <a:p>
            <a:pPr algn="l" rtl="1">
              <a:defRPr sz="1000"/>
            </a:pPr>
            <a:r>
              <a:rPr lang="en-US" sz="900" b="1" i="0" strike="noStrike">
                <a:solidFill>
                  <a:srgbClr val="000000"/>
                </a:solidFill>
                <a:latin typeface="Book Antiqua" panose="02040602050305030304"/>
              </a:rPr>
              <a:t>Click for Discount Letter</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238125</xdr:colOff>
      <xdr:row>0</xdr:row>
      <xdr:rowOff>28575</xdr:rowOff>
    </xdr:from>
    <xdr:to>
      <xdr:col>16</xdr:col>
      <xdr:colOff>752475</xdr:colOff>
      <xdr:row>3</xdr:row>
      <xdr:rowOff>0</xdr:rowOff>
    </xdr:to>
    <xdr:grpSp>
      <xdr:nvGrpSpPr>
        <xdr:cNvPr id="112534" name="Group 4">
          <a:hlinkClick xmlns:r="http://schemas.openxmlformats.org/officeDocument/2006/relationships" r:id="rId1" tooltip="Click for Bid Form"/>
          <a:extLst>
            <a:ext uri="{FF2B5EF4-FFF2-40B4-BE49-F238E27FC236}">
              <a16:creationId xmlns:a16="http://schemas.microsoft.com/office/drawing/2014/main" id="{73EFD8CB-4489-C366-BD1F-BA7138C6D51C}"/>
            </a:ext>
          </a:extLst>
        </xdr:cNvPr>
        <xdr:cNvGrpSpPr>
          <a:grpSpLocks/>
        </xdr:cNvGrpSpPr>
      </xdr:nvGrpSpPr>
      <xdr:grpSpPr bwMode="auto">
        <a:xfrm>
          <a:off x="7469605" y="28575"/>
          <a:ext cx="752475" cy="933951"/>
          <a:chOff x="784" y="2"/>
          <a:chExt cx="116" cy="73"/>
        </a:xfrm>
      </xdr:grpSpPr>
      <xdr:sp macro="" textlink="">
        <xdr:nvSpPr>
          <xdr:cNvPr id="112535" name="AutoShape 2">
            <a:extLst>
              <a:ext uri="{FF2B5EF4-FFF2-40B4-BE49-F238E27FC236}">
                <a16:creationId xmlns:a16="http://schemas.microsoft.com/office/drawing/2014/main" id="{F903CC73-F33A-C549-76FC-FA56302D9A26}"/>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extLst>
              <a:ext uri="{FF2B5EF4-FFF2-40B4-BE49-F238E27FC236}">
                <a16:creationId xmlns:a16="http://schemas.microsoft.com/office/drawing/2014/main" id="{C0803B09-00E1-A266-BD47-330642027299}"/>
              </a:ext>
            </a:extLst>
          </xdr:cNvPr>
          <xdr:cNvSpPr txBox="1">
            <a:spLocks noChangeArrowheads="1"/>
          </xdr:cNvSpPr>
        </xdr:nvSpPr>
        <xdr:spPr>
          <a:xfrm>
            <a:off x="796" y="18"/>
            <a:ext cx="82"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Bid Form</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3BF2620C-8211-C9C7-87CA-DBA68A8C1A68}"/>
            </a:ext>
          </a:extLst>
        </xdr:cNvPr>
        <xdr:cNvSpPr txBox="1">
          <a:spLocks noChangeArrowheads="1"/>
        </xdr:cNvSpPr>
      </xdr:nvSpPr>
      <xdr:spPr>
        <a:xfrm>
          <a:off x="5105400" y="182880"/>
          <a:ext cx="1071880" cy="279400"/>
        </a:xfrm>
        <a:prstGeom prst="rect">
          <a:avLst/>
        </a:prstGeom>
        <a:solidFill>
          <a:srgbClr val="99CCFF"/>
        </a:solidFill>
        <a:ln w="9525">
          <a:noFill/>
          <a:miter lim="800000"/>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panose="02040602050305030304"/>
            </a:rPr>
            <a:t>Back to Sch 4</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392430</xdr:colOff>
      <xdr:row>1</xdr:row>
      <xdr:rowOff>107950</xdr:rowOff>
    </xdr:from>
    <xdr:to>
      <xdr:col>7</xdr:col>
      <xdr:colOff>214416</xdr:colOff>
      <xdr:row>2</xdr:row>
      <xdr:rowOff>91134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B47123D0-1102-4995-6D14-ECDC311BCB50}"/>
            </a:ext>
          </a:extLst>
        </xdr:cNvPr>
        <xdr:cNvSpPr txBox="1">
          <a:spLocks noChangeArrowheads="1"/>
        </xdr:cNvSpPr>
      </xdr:nvSpPr>
      <xdr:spPr>
        <a:xfrm>
          <a:off x="6539230" y="290830"/>
          <a:ext cx="1071880" cy="266700"/>
        </a:xfrm>
        <a:prstGeom prst="rect">
          <a:avLst/>
        </a:prstGeom>
        <a:solidFill>
          <a:srgbClr val="99CCFF"/>
        </a:solidFill>
        <a:ln w="9525">
          <a:noFill/>
          <a:miter lim="800000"/>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panose="02040602050305030304"/>
            </a:rPr>
            <a:t>Back to Sch 4</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97155</xdr:colOff>
      <xdr:row>1</xdr:row>
      <xdr:rowOff>10795</xdr:rowOff>
    </xdr:from>
    <xdr:to>
      <xdr:col>7</xdr:col>
      <xdr:colOff>375664</xdr:colOff>
      <xdr:row>2</xdr:row>
      <xdr:rowOff>10795</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6D116E36-FA0F-C617-0CCD-2A9DEA15F86F}"/>
            </a:ext>
          </a:extLst>
        </xdr:cNvPr>
        <xdr:cNvSpPr txBox="1">
          <a:spLocks noChangeArrowheads="1"/>
        </xdr:cNvSpPr>
      </xdr:nvSpPr>
      <xdr:spPr>
        <a:xfrm>
          <a:off x="6387465" y="201295"/>
          <a:ext cx="861060" cy="279400"/>
        </a:xfrm>
        <a:prstGeom prst="rect">
          <a:avLst/>
        </a:prstGeom>
        <a:solidFill>
          <a:srgbClr val="99CCFF"/>
        </a:solidFill>
        <a:ln w="9525">
          <a:noFill/>
          <a:miter lim="800000"/>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panose="02040602050305030304"/>
            </a:rPr>
            <a:t>Back to Sch 4</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342900</xdr:colOff>
      <xdr:row>0</xdr:row>
      <xdr:rowOff>57150</xdr:rowOff>
    </xdr:from>
    <xdr:to>
      <xdr:col>8</xdr:col>
      <xdr:colOff>228600</xdr:colOff>
      <xdr:row>3</xdr:row>
      <xdr:rowOff>133350</xdr:rowOff>
    </xdr:to>
    <xdr:grpSp>
      <xdr:nvGrpSpPr>
        <xdr:cNvPr id="113558" name="Group 5">
          <a:hlinkClick xmlns:r="http://schemas.openxmlformats.org/officeDocument/2006/relationships" r:id="rId1" tooltip="Back to Cover Page"/>
          <a:extLst>
            <a:ext uri="{FF2B5EF4-FFF2-40B4-BE49-F238E27FC236}">
              <a16:creationId xmlns:a16="http://schemas.microsoft.com/office/drawing/2014/main" id="{CF27CD43-A7DA-808A-CC5E-5ABF198ED7D9}"/>
            </a:ext>
          </a:extLst>
        </xdr:cNvPr>
        <xdr:cNvGrpSpPr>
          <a:grpSpLocks/>
        </xdr:cNvGrpSpPr>
      </xdr:nvGrpSpPr>
      <xdr:grpSpPr bwMode="auto">
        <a:xfrm>
          <a:off x="9496425" y="57150"/>
          <a:ext cx="1104900" cy="685800"/>
          <a:chOff x="762" y="5"/>
          <a:chExt cx="116" cy="73"/>
        </a:xfrm>
      </xdr:grpSpPr>
      <xdr:sp macro="" textlink="">
        <xdr:nvSpPr>
          <xdr:cNvPr id="113559" name="AutoShape 2">
            <a:extLst>
              <a:ext uri="{FF2B5EF4-FFF2-40B4-BE49-F238E27FC236}">
                <a16:creationId xmlns:a16="http://schemas.microsoft.com/office/drawing/2014/main" id="{0BD78651-3C90-268F-008E-17783FA65D18}"/>
              </a:ext>
            </a:extLst>
          </xdr:cNvPr>
          <xdr:cNvSpPr>
            <a:spLocks noChangeArrowheads="1"/>
          </xdr:cNvSpPr>
        </xdr:nvSpPr>
        <xdr:spPr bwMode="auto">
          <a:xfrm flipH="1">
            <a:off x="762"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extLst>
              <a:ext uri="{FF2B5EF4-FFF2-40B4-BE49-F238E27FC236}">
                <a16:creationId xmlns:a16="http://schemas.microsoft.com/office/drawing/2014/main" id="{83E9B40C-D35D-111E-382D-5C0D52E4FAC4}"/>
              </a:ext>
            </a:extLst>
          </xdr:cNvPr>
          <xdr:cNvSpPr txBox="1">
            <a:spLocks noChangeArrowheads="1"/>
          </xdr:cNvSpPr>
        </xdr:nvSpPr>
        <xdr:spPr>
          <a:xfrm>
            <a:off x="776" y="21"/>
            <a:ext cx="82" cy="40"/>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122056" name="Group 1">
          <a:hlinkClick xmlns:r="http://schemas.openxmlformats.org/officeDocument/2006/relationships" r:id="rId1" tooltip="Click to Proceed"/>
          <a:extLst>
            <a:ext uri="{FF2B5EF4-FFF2-40B4-BE49-F238E27FC236}">
              <a16:creationId xmlns:a16="http://schemas.microsoft.com/office/drawing/2014/main" id="{968C44C0-1976-7628-2314-EF0707B1B574}"/>
            </a:ext>
          </a:extLst>
        </xdr:cNvPr>
        <xdr:cNvGrpSpPr>
          <a:grpSpLocks/>
        </xdr:cNvGrpSpPr>
      </xdr:nvGrpSpPr>
      <xdr:grpSpPr bwMode="auto">
        <a:xfrm>
          <a:off x="7105650" y="57150"/>
          <a:ext cx="1209675" cy="1323975"/>
          <a:chOff x="804" y="5"/>
          <a:chExt cx="116" cy="73"/>
        </a:xfrm>
      </xdr:grpSpPr>
      <xdr:sp macro="" textlink="">
        <xdr:nvSpPr>
          <xdr:cNvPr id="122058" name="AutoShape 2">
            <a:extLst>
              <a:ext uri="{FF2B5EF4-FFF2-40B4-BE49-F238E27FC236}">
                <a16:creationId xmlns:a16="http://schemas.microsoft.com/office/drawing/2014/main" id="{0CFDD426-861D-9727-5CE9-5A81B74FD7EB}"/>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extLst>
              <a:ext uri="{FF2B5EF4-FFF2-40B4-BE49-F238E27FC236}">
                <a16:creationId xmlns:a16="http://schemas.microsoft.com/office/drawing/2014/main" id="{685FB7BD-8DA2-0D3D-868E-41A810F5EEEC}"/>
              </a:ext>
            </a:extLst>
          </xdr:cNvPr>
          <xdr:cNvSpPr txBox="1">
            <a:spLocks noChangeArrowheads="1"/>
          </xdr:cNvSpPr>
        </xdr:nvSpPr>
        <xdr:spPr>
          <a:xfrm>
            <a:off x="819" y="23"/>
            <a:ext cx="100" cy="39"/>
          </a:xfrm>
          <a:prstGeom prst="rect">
            <a:avLst/>
          </a:prstGeom>
          <a:noFill/>
          <a:ln w="9525">
            <a:noFill/>
            <a:miter lim="800000"/>
          </a:ln>
        </xdr:spPr>
        <xdr:txBody>
          <a:bodyPr vertOverflow="clip" wrap="square" lIns="27432" tIns="32004" rIns="27432" bIns="32004" anchor="ctr" upright="1"/>
          <a:lstStyle/>
          <a:p>
            <a:pPr algn="ctr" rtl="0">
              <a:lnSpc>
                <a:spcPts val="1100"/>
              </a:lnSpc>
              <a:defRPr sz="1000"/>
            </a:pPr>
            <a:r>
              <a:rPr lang="en-US" sz="1000" b="1" i="0" u="none" strike="noStrike" baseline="0">
                <a:solidFill>
                  <a:srgbClr val="000000"/>
                </a:solidFill>
                <a:latin typeface="Book Antiqua" panose="02040602050305030304"/>
              </a:rPr>
              <a:t>Click to Proceed</a:t>
            </a:r>
          </a:p>
        </xdr:txBody>
      </xdr:sp>
    </xdr:grpSp>
    <xdr:clientData/>
  </xdr:twoCellAnchor>
  <xdr:twoCellAnchor>
    <xdr:from>
      <xdr:col>2</xdr:col>
      <xdr:colOff>4457700</xdr:colOff>
      <xdr:row>49</xdr:row>
      <xdr:rowOff>0</xdr:rowOff>
    </xdr:from>
    <xdr:to>
      <xdr:col>2</xdr:col>
      <xdr:colOff>4981575</xdr:colOff>
      <xdr:row>49</xdr:row>
      <xdr:rowOff>0</xdr:rowOff>
    </xdr:to>
    <xdr:pic>
      <xdr:nvPicPr>
        <xdr:cNvPr id="122057" name="Picture 4">
          <a:extLst>
            <a:ext uri="{FF2B5EF4-FFF2-40B4-BE49-F238E27FC236}">
              <a16:creationId xmlns:a16="http://schemas.microsoft.com/office/drawing/2014/main" id="{5BB81CE6-BD55-13A4-DC24-B29A195C61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29300" y="16040100"/>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542925</xdr:colOff>
      <xdr:row>0</xdr:row>
      <xdr:rowOff>209550</xdr:rowOff>
    </xdr:from>
    <xdr:to>
      <xdr:col>6</xdr:col>
      <xdr:colOff>66675</xdr:colOff>
      <xdr:row>1</xdr:row>
      <xdr:rowOff>209550</xdr:rowOff>
    </xdr:to>
    <xdr:grpSp>
      <xdr:nvGrpSpPr>
        <xdr:cNvPr id="114489" name="Group 6">
          <a:hlinkClick xmlns:r="http://schemas.openxmlformats.org/officeDocument/2006/relationships" r:id="rId1" tooltip="Click for Sch-1"/>
          <a:extLst>
            <a:ext uri="{FF2B5EF4-FFF2-40B4-BE49-F238E27FC236}">
              <a16:creationId xmlns:a16="http://schemas.microsoft.com/office/drawing/2014/main" id="{E50F3B2A-3C7A-620D-FC5A-1AF45FDDC50E}"/>
            </a:ext>
          </a:extLst>
        </xdr:cNvPr>
        <xdr:cNvGrpSpPr>
          <a:grpSpLocks/>
        </xdr:cNvGrpSpPr>
      </xdr:nvGrpSpPr>
      <xdr:grpSpPr bwMode="auto">
        <a:xfrm>
          <a:off x="7991475" y="209550"/>
          <a:ext cx="1104900" cy="847725"/>
          <a:chOff x="804" y="5"/>
          <a:chExt cx="116" cy="73"/>
        </a:xfrm>
      </xdr:grpSpPr>
      <xdr:sp macro="" textlink="">
        <xdr:nvSpPr>
          <xdr:cNvPr id="114490" name="AutoShape 2">
            <a:extLst>
              <a:ext uri="{FF2B5EF4-FFF2-40B4-BE49-F238E27FC236}">
                <a16:creationId xmlns:a16="http://schemas.microsoft.com/office/drawing/2014/main" id="{B715A2FE-ACFB-B809-EDFD-49A2A486539E}"/>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extLst>
              <a:ext uri="{FF2B5EF4-FFF2-40B4-BE49-F238E27FC236}">
                <a16:creationId xmlns:a16="http://schemas.microsoft.com/office/drawing/2014/main" id="{93F1DCEC-537C-7E61-8E7D-55BBD35D83D8}"/>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257175</xdr:colOff>
      <xdr:row>0</xdr:row>
      <xdr:rowOff>19050</xdr:rowOff>
    </xdr:from>
    <xdr:to>
      <xdr:col>25</xdr:col>
      <xdr:colOff>676275</xdr:colOff>
      <xdr:row>2</xdr:row>
      <xdr:rowOff>257175</xdr:rowOff>
    </xdr:to>
    <xdr:grpSp>
      <xdr:nvGrpSpPr>
        <xdr:cNvPr id="105391" name="Group 1">
          <a:hlinkClick xmlns:r="http://schemas.openxmlformats.org/officeDocument/2006/relationships" r:id="rId1" tooltip="Click for Sch-4"/>
          <a:extLst>
            <a:ext uri="{FF2B5EF4-FFF2-40B4-BE49-F238E27FC236}">
              <a16:creationId xmlns:a16="http://schemas.microsoft.com/office/drawing/2014/main" id="{A93CDEF7-0F25-9231-6A0C-918A69D244F3}"/>
            </a:ext>
          </a:extLst>
        </xdr:cNvPr>
        <xdr:cNvGrpSpPr>
          <a:grpSpLocks/>
        </xdr:cNvGrpSpPr>
      </xdr:nvGrpSpPr>
      <xdr:grpSpPr bwMode="auto">
        <a:xfrm>
          <a:off x="28086050" y="19050"/>
          <a:ext cx="8610600" cy="1412875"/>
          <a:chOff x="804" y="5"/>
          <a:chExt cx="116" cy="73"/>
        </a:xfrm>
      </xdr:grpSpPr>
      <xdr:sp macro="" textlink="">
        <xdr:nvSpPr>
          <xdr:cNvPr id="105392" name="AutoShape 2">
            <a:extLst>
              <a:ext uri="{FF2B5EF4-FFF2-40B4-BE49-F238E27FC236}">
                <a16:creationId xmlns:a16="http://schemas.microsoft.com/office/drawing/2014/main" id="{A430AC3B-8620-17CD-E45D-09F320523F8F}"/>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extLst>
              <a:ext uri="{FF2B5EF4-FFF2-40B4-BE49-F238E27FC236}">
                <a16:creationId xmlns:a16="http://schemas.microsoft.com/office/drawing/2014/main" id="{85AC46D5-E023-DEE5-8EBA-1CB20974507A}"/>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Sch-4</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257175</xdr:colOff>
      <xdr:row>0</xdr:row>
      <xdr:rowOff>19050</xdr:rowOff>
    </xdr:from>
    <xdr:to>
      <xdr:col>25</xdr:col>
      <xdr:colOff>625475</xdr:colOff>
      <xdr:row>2</xdr:row>
      <xdr:rowOff>257175</xdr:rowOff>
    </xdr:to>
    <xdr:grpSp>
      <xdr:nvGrpSpPr>
        <xdr:cNvPr id="2" name="Group 1">
          <a:hlinkClick xmlns:r="http://schemas.openxmlformats.org/officeDocument/2006/relationships" r:id="rId1" tooltip="Click for Sch-4"/>
          <a:extLst>
            <a:ext uri="{FF2B5EF4-FFF2-40B4-BE49-F238E27FC236}">
              <a16:creationId xmlns:a16="http://schemas.microsoft.com/office/drawing/2014/main" id="{8E20862A-A316-4972-8E7C-74EB765C297F}"/>
            </a:ext>
          </a:extLst>
        </xdr:cNvPr>
        <xdr:cNvGrpSpPr>
          <a:grpSpLocks/>
        </xdr:cNvGrpSpPr>
      </xdr:nvGrpSpPr>
      <xdr:grpSpPr bwMode="auto">
        <a:xfrm>
          <a:off x="26990675" y="19050"/>
          <a:ext cx="9147175" cy="1412875"/>
          <a:chOff x="804" y="5"/>
          <a:chExt cx="116" cy="73"/>
        </a:xfrm>
      </xdr:grpSpPr>
      <xdr:sp macro="" textlink="">
        <xdr:nvSpPr>
          <xdr:cNvPr id="3" name="AutoShape 2">
            <a:extLst>
              <a:ext uri="{FF2B5EF4-FFF2-40B4-BE49-F238E27FC236}">
                <a16:creationId xmlns:a16="http://schemas.microsoft.com/office/drawing/2014/main" id="{6A3BEE95-0613-07CE-CA82-FEA7D7E37FBC}"/>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BE126397-6E38-6A9D-07F3-6AC3DBE1D6C4}"/>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Sch-4</a:t>
            </a:r>
          </a:p>
        </xdr:txBody>
      </xdr:sp>
    </xdr:grpSp>
    <xdr:clientData/>
  </xdr:twoCellAnchor>
  <xdr:twoCellAnchor editAs="oneCell">
    <xdr:from>
      <xdr:col>3</xdr:col>
      <xdr:colOff>0</xdr:colOff>
      <xdr:row>162</xdr:row>
      <xdr:rowOff>0</xdr:rowOff>
    </xdr:from>
    <xdr:to>
      <xdr:col>3</xdr:col>
      <xdr:colOff>104775</xdr:colOff>
      <xdr:row>182</xdr:row>
      <xdr:rowOff>247650</xdr:rowOff>
    </xdr:to>
    <xdr:sp macro="" textlink="">
      <xdr:nvSpPr>
        <xdr:cNvPr id="5" name="Text Box 137">
          <a:extLst>
            <a:ext uri="{FF2B5EF4-FFF2-40B4-BE49-F238E27FC236}">
              <a16:creationId xmlns:a16="http://schemas.microsoft.com/office/drawing/2014/main" id="{5ABCBA8E-3D10-4C4F-80F8-387070DA01EC}"/>
            </a:ext>
          </a:extLst>
        </xdr:cNvPr>
        <xdr:cNvSpPr txBox="1">
          <a:spLocks noChangeArrowheads="1"/>
        </xdr:cNvSpPr>
      </xdr:nvSpPr>
      <xdr:spPr bwMode="auto">
        <a:xfrm>
          <a:off x="2025650" y="177927000"/>
          <a:ext cx="10477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182</xdr:row>
      <xdr:rowOff>247650</xdr:rowOff>
    </xdr:to>
    <xdr:sp macro="" textlink="">
      <xdr:nvSpPr>
        <xdr:cNvPr id="6" name="Text Box 133">
          <a:extLst>
            <a:ext uri="{FF2B5EF4-FFF2-40B4-BE49-F238E27FC236}">
              <a16:creationId xmlns:a16="http://schemas.microsoft.com/office/drawing/2014/main" id="{F63A4F8B-C3D0-4803-A7B7-0B312016EA4B}"/>
            </a:ext>
          </a:extLst>
        </xdr:cNvPr>
        <xdr:cNvSpPr txBox="1">
          <a:spLocks noChangeArrowheads="1"/>
        </xdr:cNvSpPr>
      </xdr:nvSpPr>
      <xdr:spPr bwMode="auto">
        <a:xfrm>
          <a:off x="2025650" y="177927000"/>
          <a:ext cx="10477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182</xdr:row>
      <xdr:rowOff>247650</xdr:rowOff>
    </xdr:to>
    <xdr:sp macro="" textlink="">
      <xdr:nvSpPr>
        <xdr:cNvPr id="7" name="Text Box 134">
          <a:extLst>
            <a:ext uri="{FF2B5EF4-FFF2-40B4-BE49-F238E27FC236}">
              <a16:creationId xmlns:a16="http://schemas.microsoft.com/office/drawing/2014/main" id="{A679B486-B732-485D-8D78-39F0E8F9FF8E}"/>
            </a:ext>
          </a:extLst>
        </xdr:cNvPr>
        <xdr:cNvSpPr txBox="1">
          <a:spLocks noChangeArrowheads="1"/>
        </xdr:cNvSpPr>
      </xdr:nvSpPr>
      <xdr:spPr bwMode="auto">
        <a:xfrm>
          <a:off x="2025650" y="177927000"/>
          <a:ext cx="10477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182</xdr:row>
      <xdr:rowOff>247650</xdr:rowOff>
    </xdr:to>
    <xdr:sp macro="" textlink="">
      <xdr:nvSpPr>
        <xdr:cNvPr id="8" name="Text Box 135">
          <a:extLst>
            <a:ext uri="{FF2B5EF4-FFF2-40B4-BE49-F238E27FC236}">
              <a16:creationId xmlns:a16="http://schemas.microsoft.com/office/drawing/2014/main" id="{8C85BAEB-2447-47FF-A010-5B5A766B5394}"/>
            </a:ext>
          </a:extLst>
        </xdr:cNvPr>
        <xdr:cNvSpPr txBox="1">
          <a:spLocks noChangeArrowheads="1"/>
        </xdr:cNvSpPr>
      </xdr:nvSpPr>
      <xdr:spPr bwMode="auto">
        <a:xfrm>
          <a:off x="2025650" y="177927000"/>
          <a:ext cx="10477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182</xdr:row>
      <xdr:rowOff>247650</xdr:rowOff>
    </xdr:to>
    <xdr:sp macro="" textlink="">
      <xdr:nvSpPr>
        <xdr:cNvPr id="9" name="Text Box 136">
          <a:extLst>
            <a:ext uri="{FF2B5EF4-FFF2-40B4-BE49-F238E27FC236}">
              <a16:creationId xmlns:a16="http://schemas.microsoft.com/office/drawing/2014/main" id="{560E0514-74B1-4E6B-8F3D-3CABC04EB52F}"/>
            </a:ext>
          </a:extLst>
        </xdr:cNvPr>
        <xdr:cNvSpPr txBox="1">
          <a:spLocks noChangeArrowheads="1"/>
        </xdr:cNvSpPr>
      </xdr:nvSpPr>
      <xdr:spPr bwMode="auto">
        <a:xfrm>
          <a:off x="2025650" y="177927000"/>
          <a:ext cx="10477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182</xdr:row>
      <xdr:rowOff>247650</xdr:rowOff>
    </xdr:to>
    <xdr:sp macro="" textlink="">
      <xdr:nvSpPr>
        <xdr:cNvPr id="10" name="Text Box 137">
          <a:extLst>
            <a:ext uri="{FF2B5EF4-FFF2-40B4-BE49-F238E27FC236}">
              <a16:creationId xmlns:a16="http://schemas.microsoft.com/office/drawing/2014/main" id="{C0ADEB68-02F9-49BF-B80E-D993A8FBDAF2}"/>
            </a:ext>
          </a:extLst>
        </xdr:cNvPr>
        <xdr:cNvSpPr txBox="1">
          <a:spLocks noChangeArrowheads="1"/>
        </xdr:cNvSpPr>
      </xdr:nvSpPr>
      <xdr:spPr bwMode="auto">
        <a:xfrm>
          <a:off x="2025650" y="177927000"/>
          <a:ext cx="10477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182</xdr:row>
      <xdr:rowOff>247650</xdr:rowOff>
    </xdr:to>
    <xdr:sp macro="" textlink="">
      <xdr:nvSpPr>
        <xdr:cNvPr id="11" name="Text Box 133">
          <a:extLst>
            <a:ext uri="{FF2B5EF4-FFF2-40B4-BE49-F238E27FC236}">
              <a16:creationId xmlns:a16="http://schemas.microsoft.com/office/drawing/2014/main" id="{578BB6D3-F18F-4053-9A53-B502E4EB1C92}"/>
            </a:ext>
          </a:extLst>
        </xdr:cNvPr>
        <xdr:cNvSpPr txBox="1">
          <a:spLocks noChangeArrowheads="1"/>
        </xdr:cNvSpPr>
      </xdr:nvSpPr>
      <xdr:spPr bwMode="auto">
        <a:xfrm>
          <a:off x="2025650" y="177927000"/>
          <a:ext cx="10477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182</xdr:row>
      <xdr:rowOff>247650</xdr:rowOff>
    </xdr:to>
    <xdr:sp macro="" textlink="">
      <xdr:nvSpPr>
        <xdr:cNvPr id="12" name="Text Box 134">
          <a:extLst>
            <a:ext uri="{FF2B5EF4-FFF2-40B4-BE49-F238E27FC236}">
              <a16:creationId xmlns:a16="http://schemas.microsoft.com/office/drawing/2014/main" id="{441B8486-E83A-4EFA-9365-D1F553F8845B}"/>
            </a:ext>
          </a:extLst>
        </xdr:cNvPr>
        <xdr:cNvSpPr txBox="1">
          <a:spLocks noChangeArrowheads="1"/>
        </xdr:cNvSpPr>
      </xdr:nvSpPr>
      <xdr:spPr bwMode="auto">
        <a:xfrm>
          <a:off x="2025650" y="177927000"/>
          <a:ext cx="10477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182</xdr:row>
      <xdr:rowOff>247650</xdr:rowOff>
    </xdr:to>
    <xdr:sp macro="" textlink="">
      <xdr:nvSpPr>
        <xdr:cNvPr id="13" name="Text Box 135">
          <a:extLst>
            <a:ext uri="{FF2B5EF4-FFF2-40B4-BE49-F238E27FC236}">
              <a16:creationId xmlns:a16="http://schemas.microsoft.com/office/drawing/2014/main" id="{2C7E5962-9726-49F2-AAED-6C7633695F43}"/>
            </a:ext>
          </a:extLst>
        </xdr:cNvPr>
        <xdr:cNvSpPr txBox="1">
          <a:spLocks noChangeArrowheads="1"/>
        </xdr:cNvSpPr>
      </xdr:nvSpPr>
      <xdr:spPr bwMode="auto">
        <a:xfrm>
          <a:off x="2025650" y="177927000"/>
          <a:ext cx="10477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182</xdr:row>
      <xdr:rowOff>247650</xdr:rowOff>
    </xdr:to>
    <xdr:sp macro="" textlink="">
      <xdr:nvSpPr>
        <xdr:cNvPr id="14" name="Text Box 136">
          <a:extLst>
            <a:ext uri="{FF2B5EF4-FFF2-40B4-BE49-F238E27FC236}">
              <a16:creationId xmlns:a16="http://schemas.microsoft.com/office/drawing/2014/main" id="{B37BA8C5-CE7F-44BF-93A3-1F22DFE9749B}"/>
            </a:ext>
          </a:extLst>
        </xdr:cNvPr>
        <xdr:cNvSpPr txBox="1">
          <a:spLocks noChangeArrowheads="1"/>
        </xdr:cNvSpPr>
      </xdr:nvSpPr>
      <xdr:spPr bwMode="auto">
        <a:xfrm>
          <a:off x="2025650" y="177927000"/>
          <a:ext cx="10477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182</xdr:row>
      <xdr:rowOff>247650</xdr:rowOff>
    </xdr:to>
    <xdr:sp macro="" textlink="">
      <xdr:nvSpPr>
        <xdr:cNvPr id="15" name="Text Box 137">
          <a:extLst>
            <a:ext uri="{FF2B5EF4-FFF2-40B4-BE49-F238E27FC236}">
              <a16:creationId xmlns:a16="http://schemas.microsoft.com/office/drawing/2014/main" id="{8A6E7DFD-C40A-4CB9-A1C4-0DCE59DDF77D}"/>
            </a:ext>
          </a:extLst>
        </xdr:cNvPr>
        <xdr:cNvSpPr txBox="1">
          <a:spLocks noChangeArrowheads="1"/>
        </xdr:cNvSpPr>
      </xdr:nvSpPr>
      <xdr:spPr bwMode="auto">
        <a:xfrm>
          <a:off x="2025650" y="177927000"/>
          <a:ext cx="10477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162</xdr:row>
      <xdr:rowOff>0</xdr:rowOff>
    </xdr:from>
    <xdr:to>
      <xdr:col>3</xdr:col>
      <xdr:colOff>1857375</xdr:colOff>
      <xdr:row>182</xdr:row>
      <xdr:rowOff>247650</xdr:rowOff>
    </xdr:to>
    <xdr:sp macro="" textlink="">
      <xdr:nvSpPr>
        <xdr:cNvPr id="16" name="Text Box 138">
          <a:extLst>
            <a:ext uri="{FF2B5EF4-FFF2-40B4-BE49-F238E27FC236}">
              <a16:creationId xmlns:a16="http://schemas.microsoft.com/office/drawing/2014/main" id="{E06E348D-CB9F-4ADD-8684-605CC0FA3AF4}"/>
            </a:ext>
          </a:extLst>
        </xdr:cNvPr>
        <xdr:cNvSpPr txBox="1">
          <a:spLocks noChangeArrowheads="1"/>
        </xdr:cNvSpPr>
      </xdr:nvSpPr>
      <xdr:spPr bwMode="auto">
        <a:xfrm>
          <a:off x="3883025" y="177927000"/>
          <a:ext cx="0"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38101</xdr:rowOff>
    </xdr:to>
    <xdr:sp macro="" textlink="">
      <xdr:nvSpPr>
        <xdr:cNvPr id="17" name="Text Box 133">
          <a:extLst>
            <a:ext uri="{FF2B5EF4-FFF2-40B4-BE49-F238E27FC236}">
              <a16:creationId xmlns:a16="http://schemas.microsoft.com/office/drawing/2014/main" id="{FA5E7F07-8498-467E-8FCE-9975A87435BC}"/>
            </a:ext>
          </a:extLst>
        </xdr:cNvPr>
        <xdr:cNvSpPr txBox="1">
          <a:spLocks noChangeArrowheads="1"/>
        </xdr:cNvSpPr>
      </xdr:nvSpPr>
      <xdr:spPr bwMode="auto">
        <a:xfrm>
          <a:off x="2025650" y="177927000"/>
          <a:ext cx="104775" cy="666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38101</xdr:rowOff>
    </xdr:to>
    <xdr:sp macro="" textlink="">
      <xdr:nvSpPr>
        <xdr:cNvPr id="18" name="Text Box 134">
          <a:extLst>
            <a:ext uri="{FF2B5EF4-FFF2-40B4-BE49-F238E27FC236}">
              <a16:creationId xmlns:a16="http://schemas.microsoft.com/office/drawing/2014/main" id="{5D90D51A-34B7-4073-8A0E-74E46DD5C010}"/>
            </a:ext>
          </a:extLst>
        </xdr:cNvPr>
        <xdr:cNvSpPr txBox="1">
          <a:spLocks noChangeArrowheads="1"/>
        </xdr:cNvSpPr>
      </xdr:nvSpPr>
      <xdr:spPr bwMode="auto">
        <a:xfrm>
          <a:off x="2025650" y="177927000"/>
          <a:ext cx="104775" cy="666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38101</xdr:rowOff>
    </xdr:to>
    <xdr:sp macro="" textlink="">
      <xdr:nvSpPr>
        <xdr:cNvPr id="19" name="Text Box 135">
          <a:extLst>
            <a:ext uri="{FF2B5EF4-FFF2-40B4-BE49-F238E27FC236}">
              <a16:creationId xmlns:a16="http://schemas.microsoft.com/office/drawing/2014/main" id="{6F2E5DA9-B323-4EE0-9226-B7E3E7F35322}"/>
            </a:ext>
          </a:extLst>
        </xdr:cNvPr>
        <xdr:cNvSpPr txBox="1">
          <a:spLocks noChangeArrowheads="1"/>
        </xdr:cNvSpPr>
      </xdr:nvSpPr>
      <xdr:spPr bwMode="auto">
        <a:xfrm>
          <a:off x="2025650" y="177927000"/>
          <a:ext cx="104775" cy="666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38101</xdr:rowOff>
    </xdr:to>
    <xdr:sp macro="" textlink="">
      <xdr:nvSpPr>
        <xdr:cNvPr id="20" name="Text Box 136">
          <a:extLst>
            <a:ext uri="{FF2B5EF4-FFF2-40B4-BE49-F238E27FC236}">
              <a16:creationId xmlns:a16="http://schemas.microsoft.com/office/drawing/2014/main" id="{6D6F99CB-D086-46D3-A475-1015CEA9AD88}"/>
            </a:ext>
          </a:extLst>
        </xdr:cNvPr>
        <xdr:cNvSpPr txBox="1">
          <a:spLocks noChangeArrowheads="1"/>
        </xdr:cNvSpPr>
      </xdr:nvSpPr>
      <xdr:spPr bwMode="auto">
        <a:xfrm>
          <a:off x="2025650" y="177927000"/>
          <a:ext cx="104775" cy="666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38101</xdr:rowOff>
    </xdr:to>
    <xdr:sp macro="" textlink="">
      <xdr:nvSpPr>
        <xdr:cNvPr id="21" name="Text Box 137">
          <a:extLst>
            <a:ext uri="{FF2B5EF4-FFF2-40B4-BE49-F238E27FC236}">
              <a16:creationId xmlns:a16="http://schemas.microsoft.com/office/drawing/2014/main" id="{BD9D72D5-7797-4380-A3E0-41C410B39A25}"/>
            </a:ext>
          </a:extLst>
        </xdr:cNvPr>
        <xdr:cNvSpPr txBox="1">
          <a:spLocks noChangeArrowheads="1"/>
        </xdr:cNvSpPr>
      </xdr:nvSpPr>
      <xdr:spPr bwMode="auto">
        <a:xfrm>
          <a:off x="2025650" y="177927000"/>
          <a:ext cx="104775" cy="666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162</xdr:row>
      <xdr:rowOff>0</xdr:rowOff>
    </xdr:from>
    <xdr:to>
      <xdr:col>3</xdr:col>
      <xdr:colOff>1857375</xdr:colOff>
      <xdr:row>183</xdr:row>
      <xdr:rowOff>38101</xdr:rowOff>
    </xdr:to>
    <xdr:sp macro="" textlink="">
      <xdr:nvSpPr>
        <xdr:cNvPr id="22" name="Text Box 138">
          <a:extLst>
            <a:ext uri="{FF2B5EF4-FFF2-40B4-BE49-F238E27FC236}">
              <a16:creationId xmlns:a16="http://schemas.microsoft.com/office/drawing/2014/main" id="{8C8742A7-1592-4C55-B599-C78AC6648D69}"/>
            </a:ext>
          </a:extLst>
        </xdr:cNvPr>
        <xdr:cNvSpPr txBox="1">
          <a:spLocks noChangeArrowheads="1"/>
        </xdr:cNvSpPr>
      </xdr:nvSpPr>
      <xdr:spPr bwMode="auto">
        <a:xfrm>
          <a:off x="3883025" y="177927000"/>
          <a:ext cx="0" cy="666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38101</xdr:rowOff>
    </xdr:to>
    <xdr:sp macro="" textlink="">
      <xdr:nvSpPr>
        <xdr:cNvPr id="23" name="Text Box 133">
          <a:extLst>
            <a:ext uri="{FF2B5EF4-FFF2-40B4-BE49-F238E27FC236}">
              <a16:creationId xmlns:a16="http://schemas.microsoft.com/office/drawing/2014/main" id="{04539605-9057-4B5F-B194-E594C6486D93}"/>
            </a:ext>
          </a:extLst>
        </xdr:cNvPr>
        <xdr:cNvSpPr txBox="1">
          <a:spLocks noChangeArrowheads="1"/>
        </xdr:cNvSpPr>
      </xdr:nvSpPr>
      <xdr:spPr bwMode="auto">
        <a:xfrm>
          <a:off x="2025650" y="177927000"/>
          <a:ext cx="104775" cy="666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38101</xdr:rowOff>
    </xdr:to>
    <xdr:sp macro="" textlink="">
      <xdr:nvSpPr>
        <xdr:cNvPr id="24" name="Text Box 134">
          <a:extLst>
            <a:ext uri="{FF2B5EF4-FFF2-40B4-BE49-F238E27FC236}">
              <a16:creationId xmlns:a16="http://schemas.microsoft.com/office/drawing/2014/main" id="{38070259-F1C2-4F38-A364-478013BA05A5}"/>
            </a:ext>
          </a:extLst>
        </xdr:cNvPr>
        <xdr:cNvSpPr txBox="1">
          <a:spLocks noChangeArrowheads="1"/>
        </xdr:cNvSpPr>
      </xdr:nvSpPr>
      <xdr:spPr bwMode="auto">
        <a:xfrm>
          <a:off x="2025650" y="177927000"/>
          <a:ext cx="104775" cy="666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162</xdr:row>
      <xdr:rowOff>0</xdr:rowOff>
    </xdr:from>
    <xdr:to>
      <xdr:col>3</xdr:col>
      <xdr:colOff>1857375</xdr:colOff>
      <xdr:row>183</xdr:row>
      <xdr:rowOff>38101</xdr:rowOff>
    </xdr:to>
    <xdr:sp macro="" textlink="">
      <xdr:nvSpPr>
        <xdr:cNvPr id="25" name="Text Box 138">
          <a:extLst>
            <a:ext uri="{FF2B5EF4-FFF2-40B4-BE49-F238E27FC236}">
              <a16:creationId xmlns:a16="http://schemas.microsoft.com/office/drawing/2014/main" id="{6DDC8E1F-F218-44E9-AFA5-1F359F76EED5}"/>
            </a:ext>
          </a:extLst>
        </xdr:cNvPr>
        <xdr:cNvSpPr txBox="1">
          <a:spLocks noChangeArrowheads="1"/>
        </xdr:cNvSpPr>
      </xdr:nvSpPr>
      <xdr:spPr bwMode="auto">
        <a:xfrm>
          <a:off x="3883025" y="177927000"/>
          <a:ext cx="0" cy="666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6350</xdr:rowOff>
    </xdr:to>
    <xdr:sp macro="" textlink="">
      <xdr:nvSpPr>
        <xdr:cNvPr id="26" name="Text Box 137">
          <a:extLst>
            <a:ext uri="{FF2B5EF4-FFF2-40B4-BE49-F238E27FC236}">
              <a16:creationId xmlns:a16="http://schemas.microsoft.com/office/drawing/2014/main" id="{9A497E92-BA3F-40FF-B461-92A4FC610096}"/>
            </a:ext>
          </a:extLst>
        </xdr:cNvPr>
        <xdr:cNvSpPr txBox="1">
          <a:spLocks noChangeArrowheads="1"/>
        </xdr:cNvSpPr>
      </xdr:nvSpPr>
      <xdr:spPr bwMode="auto">
        <a:xfrm>
          <a:off x="2025650" y="180327300"/>
          <a:ext cx="104775"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6350</xdr:rowOff>
    </xdr:to>
    <xdr:sp macro="" textlink="">
      <xdr:nvSpPr>
        <xdr:cNvPr id="27" name="Text Box 133">
          <a:extLst>
            <a:ext uri="{FF2B5EF4-FFF2-40B4-BE49-F238E27FC236}">
              <a16:creationId xmlns:a16="http://schemas.microsoft.com/office/drawing/2014/main" id="{1E8F4277-ED20-48DB-AB9F-15EDEF4ABAF6}"/>
            </a:ext>
          </a:extLst>
        </xdr:cNvPr>
        <xdr:cNvSpPr txBox="1">
          <a:spLocks noChangeArrowheads="1"/>
        </xdr:cNvSpPr>
      </xdr:nvSpPr>
      <xdr:spPr bwMode="auto">
        <a:xfrm>
          <a:off x="2025650" y="180327300"/>
          <a:ext cx="104775"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6350</xdr:rowOff>
    </xdr:to>
    <xdr:sp macro="" textlink="">
      <xdr:nvSpPr>
        <xdr:cNvPr id="28" name="Text Box 134">
          <a:extLst>
            <a:ext uri="{FF2B5EF4-FFF2-40B4-BE49-F238E27FC236}">
              <a16:creationId xmlns:a16="http://schemas.microsoft.com/office/drawing/2014/main" id="{FAFFF530-B9F2-49FB-A6A0-132D3ED249DD}"/>
            </a:ext>
          </a:extLst>
        </xdr:cNvPr>
        <xdr:cNvSpPr txBox="1">
          <a:spLocks noChangeArrowheads="1"/>
        </xdr:cNvSpPr>
      </xdr:nvSpPr>
      <xdr:spPr bwMode="auto">
        <a:xfrm>
          <a:off x="2025650" y="180327300"/>
          <a:ext cx="104775"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6350</xdr:rowOff>
    </xdr:to>
    <xdr:sp macro="" textlink="">
      <xdr:nvSpPr>
        <xdr:cNvPr id="29" name="Text Box 135">
          <a:extLst>
            <a:ext uri="{FF2B5EF4-FFF2-40B4-BE49-F238E27FC236}">
              <a16:creationId xmlns:a16="http://schemas.microsoft.com/office/drawing/2014/main" id="{46F86C27-106A-415E-A99F-F3E421DA9B13}"/>
            </a:ext>
          </a:extLst>
        </xdr:cNvPr>
        <xdr:cNvSpPr txBox="1">
          <a:spLocks noChangeArrowheads="1"/>
        </xdr:cNvSpPr>
      </xdr:nvSpPr>
      <xdr:spPr bwMode="auto">
        <a:xfrm>
          <a:off x="2025650" y="180327300"/>
          <a:ext cx="104775"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6350</xdr:rowOff>
    </xdr:to>
    <xdr:sp macro="" textlink="">
      <xdr:nvSpPr>
        <xdr:cNvPr id="30" name="Text Box 136">
          <a:extLst>
            <a:ext uri="{FF2B5EF4-FFF2-40B4-BE49-F238E27FC236}">
              <a16:creationId xmlns:a16="http://schemas.microsoft.com/office/drawing/2014/main" id="{45258309-A70A-4574-88D7-589282FE2844}"/>
            </a:ext>
          </a:extLst>
        </xdr:cNvPr>
        <xdr:cNvSpPr txBox="1">
          <a:spLocks noChangeArrowheads="1"/>
        </xdr:cNvSpPr>
      </xdr:nvSpPr>
      <xdr:spPr bwMode="auto">
        <a:xfrm>
          <a:off x="2025650" y="180327300"/>
          <a:ext cx="104775"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6350</xdr:rowOff>
    </xdr:to>
    <xdr:sp macro="" textlink="">
      <xdr:nvSpPr>
        <xdr:cNvPr id="31" name="Text Box 137">
          <a:extLst>
            <a:ext uri="{FF2B5EF4-FFF2-40B4-BE49-F238E27FC236}">
              <a16:creationId xmlns:a16="http://schemas.microsoft.com/office/drawing/2014/main" id="{B7EA44B5-F3FF-48D2-A071-7C161F14EDEC}"/>
            </a:ext>
          </a:extLst>
        </xdr:cNvPr>
        <xdr:cNvSpPr txBox="1">
          <a:spLocks noChangeArrowheads="1"/>
        </xdr:cNvSpPr>
      </xdr:nvSpPr>
      <xdr:spPr bwMode="auto">
        <a:xfrm>
          <a:off x="2025650" y="180327300"/>
          <a:ext cx="104775"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6350</xdr:rowOff>
    </xdr:to>
    <xdr:sp macro="" textlink="">
      <xdr:nvSpPr>
        <xdr:cNvPr id="32" name="Text Box 133">
          <a:extLst>
            <a:ext uri="{FF2B5EF4-FFF2-40B4-BE49-F238E27FC236}">
              <a16:creationId xmlns:a16="http://schemas.microsoft.com/office/drawing/2014/main" id="{661B145E-58E9-4AF8-8D66-34438915A0AA}"/>
            </a:ext>
          </a:extLst>
        </xdr:cNvPr>
        <xdr:cNvSpPr txBox="1">
          <a:spLocks noChangeArrowheads="1"/>
        </xdr:cNvSpPr>
      </xdr:nvSpPr>
      <xdr:spPr bwMode="auto">
        <a:xfrm>
          <a:off x="2025650" y="180327300"/>
          <a:ext cx="104775"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6350</xdr:rowOff>
    </xdr:to>
    <xdr:sp macro="" textlink="">
      <xdr:nvSpPr>
        <xdr:cNvPr id="33" name="Text Box 134">
          <a:extLst>
            <a:ext uri="{FF2B5EF4-FFF2-40B4-BE49-F238E27FC236}">
              <a16:creationId xmlns:a16="http://schemas.microsoft.com/office/drawing/2014/main" id="{28D34513-3E7F-4342-A8BE-D6BA56E7C913}"/>
            </a:ext>
          </a:extLst>
        </xdr:cNvPr>
        <xdr:cNvSpPr txBox="1">
          <a:spLocks noChangeArrowheads="1"/>
        </xdr:cNvSpPr>
      </xdr:nvSpPr>
      <xdr:spPr bwMode="auto">
        <a:xfrm>
          <a:off x="2025650" y="180327300"/>
          <a:ext cx="104775"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6350</xdr:rowOff>
    </xdr:to>
    <xdr:sp macro="" textlink="">
      <xdr:nvSpPr>
        <xdr:cNvPr id="34" name="Text Box 135">
          <a:extLst>
            <a:ext uri="{FF2B5EF4-FFF2-40B4-BE49-F238E27FC236}">
              <a16:creationId xmlns:a16="http://schemas.microsoft.com/office/drawing/2014/main" id="{74B710F2-73A6-4F9A-95DF-43D92DCEDD6B}"/>
            </a:ext>
          </a:extLst>
        </xdr:cNvPr>
        <xdr:cNvSpPr txBox="1">
          <a:spLocks noChangeArrowheads="1"/>
        </xdr:cNvSpPr>
      </xdr:nvSpPr>
      <xdr:spPr bwMode="auto">
        <a:xfrm>
          <a:off x="2025650" y="180327300"/>
          <a:ext cx="104775"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6350</xdr:rowOff>
    </xdr:to>
    <xdr:sp macro="" textlink="">
      <xdr:nvSpPr>
        <xdr:cNvPr id="35" name="Text Box 136">
          <a:extLst>
            <a:ext uri="{FF2B5EF4-FFF2-40B4-BE49-F238E27FC236}">
              <a16:creationId xmlns:a16="http://schemas.microsoft.com/office/drawing/2014/main" id="{EB12E885-75C5-47FD-BFF3-25989AEF9A02}"/>
            </a:ext>
          </a:extLst>
        </xdr:cNvPr>
        <xdr:cNvSpPr txBox="1">
          <a:spLocks noChangeArrowheads="1"/>
        </xdr:cNvSpPr>
      </xdr:nvSpPr>
      <xdr:spPr bwMode="auto">
        <a:xfrm>
          <a:off x="2025650" y="180327300"/>
          <a:ext cx="104775"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6350</xdr:rowOff>
    </xdr:to>
    <xdr:sp macro="" textlink="">
      <xdr:nvSpPr>
        <xdr:cNvPr id="36" name="Text Box 137">
          <a:extLst>
            <a:ext uri="{FF2B5EF4-FFF2-40B4-BE49-F238E27FC236}">
              <a16:creationId xmlns:a16="http://schemas.microsoft.com/office/drawing/2014/main" id="{E53E640B-FDBA-489B-81BC-040B08230F53}"/>
            </a:ext>
          </a:extLst>
        </xdr:cNvPr>
        <xdr:cNvSpPr txBox="1">
          <a:spLocks noChangeArrowheads="1"/>
        </xdr:cNvSpPr>
      </xdr:nvSpPr>
      <xdr:spPr bwMode="auto">
        <a:xfrm>
          <a:off x="2025650" y="180327300"/>
          <a:ext cx="104775"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162</xdr:row>
      <xdr:rowOff>0</xdr:rowOff>
    </xdr:from>
    <xdr:to>
      <xdr:col>3</xdr:col>
      <xdr:colOff>1857375</xdr:colOff>
      <xdr:row>183</xdr:row>
      <xdr:rowOff>6350</xdr:rowOff>
    </xdr:to>
    <xdr:sp macro="" textlink="">
      <xdr:nvSpPr>
        <xdr:cNvPr id="37" name="Text Box 138">
          <a:extLst>
            <a:ext uri="{FF2B5EF4-FFF2-40B4-BE49-F238E27FC236}">
              <a16:creationId xmlns:a16="http://schemas.microsoft.com/office/drawing/2014/main" id="{269AB623-1CB0-4C31-B8C8-21FFB0490097}"/>
            </a:ext>
          </a:extLst>
        </xdr:cNvPr>
        <xdr:cNvSpPr txBox="1">
          <a:spLocks noChangeArrowheads="1"/>
        </xdr:cNvSpPr>
      </xdr:nvSpPr>
      <xdr:spPr bwMode="auto">
        <a:xfrm>
          <a:off x="3883025" y="180327300"/>
          <a:ext cx="0"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63501</xdr:rowOff>
    </xdr:to>
    <xdr:sp macro="" textlink="">
      <xdr:nvSpPr>
        <xdr:cNvPr id="38" name="Text Box 133">
          <a:extLst>
            <a:ext uri="{FF2B5EF4-FFF2-40B4-BE49-F238E27FC236}">
              <a16:creationId xmlns:a16="http://schemas.microsoft.com/office/drawing/2014/main" id="{866D71F7-FACF-4FE5-B7F4-913A23C2EF98}"/>
            </a:ext>
          </a:extLst>
        </xdr:cNvPr>
        <xdr:cNvSpPr txBox="1">
          <a:spLocks noChangeArrowheads="1"/>
        </xdr:cNvSpPr>
      </xdr:nvSpPr>
      <xdr:spPr bwMode="auto">
        <a:xfrm>
          <a:off x="2025650" y="180327300"/>
          <a:ext cx="104775" cy="6683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63501</xdr:rowOff>
    </xdr:to>
    <xdr:sp macro="" textlink="">
      <xdr:nvSpPr>
        <xdr:cNvPr id="39" name="Text Box 134">
          <a:extLst>
            <a:ext uri="{FF2B5EF4-FFF2-40B4-BE49-F238E27FC236}">
              <a16:creationId xmlns:a16="http://schemas.microsoft.com/office/drawing/2014/main" id="{4A0A0A69-D8C4-46B1-B493-4616DDC24FA7}"/>
            </a:ext>
          </a:extLst>
        </xdr:cNvPr>
        <xdr:cNvSpPr txBox="1">
          <a:spLocks noChangeArrowheads="1"/>
        </xdr:cNvSpPr>
      </xdr:nvSpPr>
      <xdr:spPr bwMode="auto">
        <a:xfrm>
          <a:off x="2025650" y="180327300"/>
          <a:ext cx="104775" cy="6683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63501</xdr:rowOff>
    </xdr:to>
    <xdr:sp macro="" textlink="">
      <xdr:nvSpPr>
        <xdr:cNvPr id="40" name="Text Box 135">
          <a:extLst>
            <a:ext uri="{FF2B5EF4-FFF2-40B4-BE49-F238E27FC236}">
              <a16:creationId xmlns:a16="http://schemas.microsoft.com/office/drawing/2014/main" id="{B169F0CF-3EE7-4F5E-B518-A18C64128677}"/>
            </a:ext>
          </a:extLst>
        </xdr:cNvPr>
        <xdr:cNvSpPr txBox="1">
          <a:spLocks noChangeArrowheads="1"/>
        </xdr:cNvSpPr>
      </xdr:nvSpPr>
      <xdr:spPr bwMode="auto">
        <a:xfrm>
          <a:off x="2025650" y="180327300"/>
          <a:ext cx="104775" cy="6683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63501</xdr:rowOff>
    </xdr:to>
    <xdr:sp macro="" textlink="">
      <xdr:nvSpPr>
        <xdr:cNvPr id="41" name="Text Box 136">
          <a:extLst>
            <a:ext uri="{FF2B5EF4-FFF2-40B4-BE49-F238E27FC236}">
              <a16:creationId xmlns:a16="http://schemas.microsoft.com/office/drawing/2014/main" id="{9CC96CB1-582E-480E-8C16-2695E1839E1E}"/>
            </a:ext>
          </a:extLst>
        </xdr:cNvPr>
        <xdr:cNvSpPr txBox="1">
          <a:spLocks noChangeArrowheads="1"/>
        </xdr:cNvSpPr>
      </xdr:nvSpPr>
      <xdr:spPr bwMode="auto">
        <a:xfrm>
          <a:off x="2025650" y="180327300"/>
          <a:ext cx="104775" cy="6683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63501</xdr:rowOff>
    </xdr:to>
    <xdr:sp macro="" textlink="">
      <xdr:nvSpPr>
        <xdr:cNvPr id="42" name="Text Box 137">
          <a:extLst>
            <a:ext uri="{FF2B5EF4-FFF2-40B4-BE49-F238E27FC236}">
              <a16:creationId xmlns:a16="http://schemas.microsoft.com/office/drawing/2014/main" id="{3E393FDF-9143-488A-A4CD-5619917604C2}"/>
            </a:ext>
          </a:extLst>
        </xdr:cNvPr>
        <xdr:cNvSpPr txBox="1">
          <a:spLocks noChangeArrowheads="1"/>
        </xdr:cNvSpPr>
      </xdr:nvSpPr>
      <xdr:spPr bwMode="auto">
        <a:xfrm>
          <a:off x="2025650" y="180327300"/>
          <a:ext cx="104775" cy="6683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162</xdr:row>
      <xdr:rowOff>0</xdr:rowOff>
    </xdr:from>
    <xdr:to>
      <xdr:col>3</xdr:col>
      <xdr:colOff>1857375</xdr:colOff>
      <xdr:row>183</xdr:row>
      <xdr:rowOff>63501</xdr:rowOff>
    </xdr:to>
    <xdr:sp macro="" textlink="">
      <xdr:nvSpPr>
        <xdr:cNvPr id="43" name="Text Box 138">
          <a:extLst>
            <a:ext uri="{FF2B5EF4-FFF2-40B4-BE49-F238E27FC236}">
              <a16:creationId xmlns:a16="http://schemas.microsoft.com/office/drawing/2014/main" id="{23C746AF-D43A-4D0C-AF57-CF8612B9F1B7}"/>
            </a:ext>
          </a:extLst>
        </xdr:cNvPr>
        <xdr:cNvSpPr txBox="1">
          <a:spLocks noChangeArrowheads="1"/>
        </xdr:cNvSpPr>
      </xdr:nvSpPr>
      <xdr:spPr bwMode="auto">
        <a:xfrm>
          <a:off x="3883025" y="180327300"/>
          <a:ext cx="0" cy="6683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63501</xdr:rowOff>
    </xdr:to>
    <xdr:sp macro="" textlink="">
      <xdr:nvSpPr>
        <xdr:cNvPr id="44" name="Text Box 133">
          <a:extLst>
            <a:ext uri="{FF2B5EF4-FFF2-40B4-BE49-F238E27FC236}">
              <a16:creationId xmlns:a16="http://schemas.microsoft.com/office/drawing/2014/main" id="{1410B0D5-BB67-4E34-BDBA-DC34EB9C9C8F}"/>
            </a:ext>
          </a:extLst>
        </xdr:cNvPr>
        <xdr:cNvSpPr txBox="1">
          <a:spLocks noChangeArrowheads="1"/>
        </xdr:cNvSpPr>
      </xdr:nvSpPr>
      <xdr:spPr bwMode="auto">
        <a:xfrm>
          <a:off x="2025650" y="180327300"/>
          <a:ext cx="104775" cy="6683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162</xdr:row>
      <xdr:rowOff>0</xdr:rowOff>
    </xdr:from>
    <xdr:to>
      <xdr:col>3</xdr:col>
      <xdr:colOff>104775</xdr:colOff>
      <xdr:row>183</xdr:row>
      <xdr:rowOff>63501</xdr:rowOff>
    </xdr:to>
    <xdr:sp macro="" textlink="">
      <xdr:nvSpPr>
        <xdr:cNvPr id="45" name="Text Box 134">
          <a:extLst>
            <a:ext uri="{FF2B5EF4-FFF2-40B4-BE49-F238E27FC236}">
              <a16:creationId xmlns:a16="http://schemas.microsoft.com/office/drawing/2014/main" id="{290BFBDC-9DC5-443D-A448-9ABA481984B8}"/>
            </a:ext>
          </a:extLst>
        </xdr:cNvPr>
        <xdr:cNvSpPr txBox="1">
          <a:spLocks noChangeArrowheads="1"/>
        </xdr:cNvSpPr>
      </xdr:nvSpPr>
      <xdr:spPr bwMode="auto">
        <a:xfrm>
          <a:off x="2025650" y="180327300"/>
          <a:ext cx="104775" cy="6683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162</xdr:row>
      <xdr:rowOff>0</xdr:rowOff>
    </xdr:from>
    <xdr:to>
      <xdr:col>3</xdr:col>
      <xdr:colOff>1857375</xdr:colOff>
      <xdr:row>183</xdr:row>
      <xdr:rowOff>63501</xdr:rowOff>
    </xdr:to>
    <xdr:sp macro="" textlink="">
      <xdr:nvSpPr>
        <xdr:cNvPr id="46" name="Text Box 138">
          <a:extLst>
            <a:ext uri="{FF2B5EF4-FFF2-40B4-BE49-F238E27FC236}">
              <a16:creationId xmlns:a16="http://schemas.microsoft.com/office/drawing/2014/main" id="{3647B425-C1C6-4A06-8EBF-3DD1B932CB8C}"/>
            </a:ext>
          </a:extLst>
        </xdr:cNvPr>
        <xdr:cNvSpPr txBox="1">
          <a:spLocks noChangeArrowheads="1"/>
        </xdr:cNvSpPr>
      </xdr:nvSpPr>
      <xdr:spPr bwMode="auto">
        <a:xfrm>
          <a:off x="3883025" y="180327300"/>
          <a:ext cx="0" cy="6683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257175</xdr:colOff>
      <xdr:row>0</xdr:row>
      <xdr:rowOff>19050</xdr:rowOff>
    </xdr:from>
    <xdr:to>
      <xdr:col>25</xdr:col>
      <xdr:colOff>625475</xdr:colOff>
      <xdr:row>2</xdr:row>
      <xdr:rowOff>257175</xdr:rowOff>
    </xdr:to>
    <xdr:grpSp>
      <xdr:nvGrpSpPr>
        <xdr:cNvPr id="2" name="Group 1">
          <a:hlinkClick xmlns:r="http://schemas.openxmlformats.org/officeDocument/2006/relationships" r:id="rId1" tooltip="Click for Sch-4"/>
          <a:extLst>
            <a:ext uri="{FF2B5EF4-FFF2-40B4-BE49-F238E27FC236}">
              <a16:creationId xmlns:a16="http://schemas.microsoft.com/office/drawing/2014/main" id="{9DE6CF38-106E-4BFE-AE42-A28042D4DBEF}"/>
            </a:ext>
          </a:extLst>
        </xdr:cNvPr>
        <xdr:cNvGrpSpPr>
          <a:grpSpLocks/>
        </xdr:cNvGrpSpPr>
      </xdr:nvGrpSpPr>
      <xdr:grpSpPr bwMode="auto">
        <a:xfrm>
          <a:off x="26784300" y="19050"/>
          <a:ext cx="8559800" cy="1412875"/>
          <a:chOff x="804" y="5"/>
          <a:chExt cx="116" cy="73"/>
        </a:xfrm>
      </xdr:grpSpPr>
      <xdr:sp macro="" textlink="">
        <xdr:nvSpPr>
          <xdr:cNvPr id="3" name="AutoShape 2">
            <a:extLst>
              <a:ext uri="{FF2B5EF4-FFF2-40B4-BE49-F238E27FC236}">
                <a16:creationId xmlns:a16="http://schemas.microsoft.com/office/drawing/2014/main" id="{20D63E4D-FE73-49E2-F8F7-2A8537835FEF}"/>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830D269C-AFD0-2702-0B19-618FF6BFA0FE}"/>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Sch-4</a:t>
            </a:r>
          </a:p>
        </xdr:txBody>
      </xdr:sp>
    </xdr:grpSp>
    <xdr:clientData/>
  </xdr:twoCellAnchor>
  <xdr:twoCellAnchor editAs="oneCell">
    <xdr:from>
      <xdr:col>3</xdr:col>
      <xdr:colOff>0</xdr:colOff>
      <xdr:row>252</xdr:row>
      <xdr:rowOff>0</xdr:rowOff>
    </xdr:from>
    <xdr:to>
      <xdr:col>3</xdr:col>
      <xdr:colOff>104775</xdr:colOff>
      <xdr:row>271</xdr:row>
      <xdr:rowOff>25400</xdr:rowOff>
    </xdr:to>
    <xdr:sp macro="" textlink="">
      <xdr:nvSpPr>
        <xdr:cNvPr id="5" name="Text Box 137">
          <a:extLst>
            <a:ext uri="{FF2B5EF4-FFF2-40B4-BE49-F238E27FC236}">
              <a16:creationId xmlns:a16="http://schemas.microsoft.com/office/drawing/2014/main" id="{3DC9997F-CB66-437D-8118-F0F7DD3D99C7}"/>
            </a:ext>
          </a:extLst>
        </xdr:cNvPr>
        <xdr:cNvSpPr txBox="1">
          <a:spLocks noChangeArrowheads="1"/>
        </xdr:cNvSpPr>
      </xdr:nvSpPr>
      <xdr:spPr bwMode="auto">
        <a:xfrm>
          <a:off x="2495550" y="137452100"/>
          <a:ext cx="104775"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25400</xdr:rowOff>
    </xdr:to>
    <xdr:sp macro="" textlink="">
      <xdr:nvSpPr>
        <xdr:cNvPr id="6" name="Text Box 133">
          <a:extLst>
            <a:ext uri="{FF2B5EF4-FFF2-40B4-BE49-F238E27FC236}">
              <a16:creationId xmlns:a16="http://schemas.microsoft.com/office/drawing/2014/main" id="{80B55EE3-C99B-47B9-B2EB-86A0BB441A1B}"/>
            </a:ext>
          </a:extLst>
        </xdr:cNvPr>
        <xdr:cNvSpPr txBox="1">
          <a:spLocks noChangeArrowheads="1"/>
        </xdr:cNvSpPr>
      </xdr:nvSpPr>
      <xdr:spPr bwMode="auto">
        <a:xfrm>
          <a:off x="2495550" y="137452100"/>
          <a:ext cx="104775"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25400</xdr:rowOff>
    </xdr:to>
    <xdr:sp macro="" textlink="">
      <xdr:nvSpPr>
        <xdr:cNvPr id="7" name="Text Box 134">
          <a:extLst>
            <a:ext uri="{FF2B5EF4-FFF2-40B4-BE49-F238E27FC236}">
              <a16:creationId xmlns:a16="http://schemas.microsoft.com/office/drawing/2014/main" id="{A86A8FCB-AE54-4E0E-9164-9A50E06F55D7}"/>
            </a:ext>
          </a:extLst>
        </xdr:cNvPr>
        <xdr:cNvSpPr txBox="1">
          <a:spLocks noChangeArrowheads="1"/>
        </xdr:cNvSpPr>
      </xdr:nvSpPr>
      <xdr:spPr bwMode="auto">
        <a:xfrm>
          <a:off x="2495550" y="137452100"/>
          <a:ext cx="104775"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25400</xdr:rowOff>
    </xdr:to>
    <xdr:sp macro="" textlink="">
      <xdr:nvSpPr>
        <xdr:cNvPr id="8" name="Text Box 135">
          <a:extLst>
            <a:ext uri="{FF2B5EF4-FFF2-40B4-BE49-F238E27FC236}">
              <a16:creationId xmlns:a16="http://schemas.microsoft.com/office/drawing/2014/main" id="{5DFFD920-393E-43D7-9ABF-26DD725AE2F4}"/>
            </a:ext>
          </a:extLst>
        </xdr:cNvPr>
        <xdr:cNvSpPr txBox="1">
          <a:spLocks noChangeArrowheads="1"/>
        </xdr:cNvSpPr>
      </xdr:nvSpPr>
      <xdr:spPr bwMode="auto">
        <a:xfrm>
          <a:off x="2495550" y="137452100"/>
          <a:ext cx="104775"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25400</xdr:rowOff>
    </xdr:to>
    <xdr:sp macro="" textlink="">
      <xdr:nvSpPr>
        <xdr:cNvPr id="9" name="Text Box 136">
          <a:extLst>
            <a:ext uri="{FF2B5EF4-FFF2-40B4-BE49-F238E27FC236}">
              <a16:creationId xmlns:a16="http://schemas.microsoft.com/office/drawing/2014/main" id="{397656EB-1C93-4F33-AC2B-8B22675628CF}"/>
            </a:ext>
          </a:extLst>
        </xdr:cNvPr>
        <xdr:cNvSpPr txBox="1">
          <a:spLocks noChangeArrowheads="1"/>
        </xdr:cNvSpPr>
      </xdr:nvSpPr>
      <xdr:spPr bwMode="auto">
        <a:xfrm>
          <a:off x="2495550" y="137452100"/>
          <a:ext cx="104775"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25400</xdr:rowOff>
    </xdr:to>
    <xdr:sp macro="" textlink="">
      <xdr:nvSpPr>
        <xdr:cNvPr id="10" name="Text Box 137">
          <a:extLst>
            <a:ext uri="{FF2B5EF4-FFF2-40B4-BE49-F238E27FC236}">
              <a16:creationId xmlns:a16="http://schemas.microsoft.com/office/drawing/2014/main" id="{626E82EF-A211-44C0-8418-7DF9C38C2DE9}"/>
            </a:ext>
          </a:extLst>
        </xdr:cNvPr>
        <xdr:cNvSpPr txBox="1">
          <a:spLocks noChangeArrowheads="1"/>
        </xdr:cNvSpPr>
      </xdr:nvSpPr>
      <xdr:spPr bwMode="auto">
        <a:xfrm>
          <a:off x="2495550" y="137452100"/>
          <a:ext cx="104775"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25400</xdr:rowOff>
    </xdr:to>
    <xdr:sp macro="" textlink="">
      <xdr:nvSpPr>
        <xdr:cNvPr id="11" name="Text Box 133">
          <a:extLst>
            <a:ext uri="{FF2B5EF4-FFF2-40B4-BE49-F238E27FC236}">
              <a16:creationId xmlns:a16="http://schemas.microsoft.com/office/drawing/2014/main" id="{03E1702E-7305-4C60-A1BB-8FBAB27255FD}"/>
            </a:ext>
          </a:extLst>
        </xdr:cNvPr>
        <xdr:cNvSpPr txBox="1">
          <a:spLocks noChangeArrowheads="1"/>
        </xdr:cNvSpPr>
      </xdr:nvSpPr>
      <xdr:spPr bwMode="auto">
        <a:xfrm>
          <a:off x="2495550" y="137452100"/>
          <a:ext cx="104775"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25400</xdr:rowOff>
    </xdr:to>
    <xdr:sp macro="" textlink="">
      <xdr:nvSpPr>
        <xdr:cNvPr id="12" name="Text Box 134">
          <a:extLst>
            <a:ext uri="{FF2B5EF4-FFF2-40B4-BE49-F238E27FC236}">
              <a16:creationId xmlns:a16="http://schemas.microsoft.com/office/drawing/2014/main" id="{086AB2FD-E3AE-44FD-AD09-EF35AAC322BB}"/>
            </a:ext>
          </a:extLst>
        </xdr:cNvPr>
        <xdr:cNvSpPr txBox="1">
          <a:spLocks noChangeArrowheads="1"/>
        </xdr:cNvSpPr>
      </xdr:nvSpPr>
      <xdr:spPr bwMode="auto">
        <a:xfrm>
          <a:off x="2495550" y="137452100"/>
          <a:ext cx="104775"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25400</xdr:rowOff>
    </xdr:to>
    <xdr:sp macro="" textlink="">
      <xdr:nvSpPr>
        <xdr:cNvPr id="13" name="Text Box 135">
          <a:extLst>
            <a:ext uri="{FF2B5EF4-FFF2-40B4-BE49-F238E27FC236}">
              <a16:creationId xmlns:a16="http://schemas.microsoft.com/office/drawing/2014/main" id="{3D16DA39-1F34-4A4D-B9C2-D57C6A370365}"/>
            </a:ext>
          </a:extLst>
        </xdr:cNvPr>
        <xdr:cNvSpPr txBox="1">
          <a:spLocks noChangeArrowheads="1"/>
        </xdr:cNvSpPr>
      </xdr:nvSpPr>
      <xdr:spPr bwMode="auto">
        <a:xfrm>
          <a:off x="2495550" y="137452100"/>
          <a:ext cx="104775"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25400</xdr:rowOff>
    </xdr:to>
    <xdr:sp macro="" textlink="">
      <xdr:nvSpPr>
        <xdr:cNvPr id="14" name="Text Box 136">
          <a:extLst>
            <a:ext uri="{FF2B5EF4-FFF2-40B4-BE49-F238E27FC236}">
              <a16:creationId xmlns:a16="http://schemas.microsoft.com/office/drawing/2014/main" id="{66635EB7-FBF6-4F71-84FC-A285C95E29A5}"/>
            </a:ext>
          </a:extLst>
        </xdr:cNvPr>
        <xdr:cNvSpPr txBox="1">
          <a:spLocks noChangeArrowheads="1"/>
        </xdr:cNvSpPr>
      </xdr:nvSpPr>
      <xdr:spPr bwMode="auto">
        <a:xfrm>
          <a:off x="2495550" y="137452100"/>
          <a:ext cx="104775"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25400</xdr:rowOff>
    </xdr:to>
    <xdr:sp macro="" textlink="">
      <xdr:nvSpPr>
        <xdr:cNvPr id="15" name="Text Box 137">
          <a:extLst>
            <a:ext uri="{FF2B5EF4-FFF2-40B4-BE49-F238E27FC236}">
              <a16:creationId xmlns:a16="http://schemas.microsoft.com/office/drawing/2014/main" id="{1035CEEB-044D-4AF5-A9DA-DAD420AD48D7}"/>
            </a:ext>
          </a:extLst>
        </xdr:cNvPr>
        <xdr:cNvSpPr txBox="1">
          <a:spLocks noChangeArrowheads="1"/>
        </xdr:cNvSpPr>
      </xdr:nvSpPr>
      <xdr:spPr bwMode="auto">
        <a:xfrm>
          <a:off x="2495550" y="137452100"/>
          <a:ext cx="104775"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252</xdr:row>
      <xdr:rowOff>0</xdr:rowOff>
    </xdr:from>
    <xdr:to>
      <xdr:col>3</xdr:col>
      <xdr:colOff>1857375</xdr:colOff>
      <xdr:row>271</xdr:row>
      <xdr:rowOff>25400</xdr:rowOff>
    </xdr:to>
    <xdr:sp macro="" textlink="">
      <xdr:nvSpPr>
        <xdr:cNvPr id="16" name="Text Box 138">
          <a:extLst>
            <a:ext uri="{FF2B5EF4-FFF2-40B4-BE49-F238E27FC236}">
              <a16:creationId xmlns:a16="http://schemas.microsoft.com/office/drawing/2014/main" id="{AAE89CB8-938B-4830-B06F-2DB1830D0AC6}"/>
            </a:ext>
          </a:extLst>
        </xdr:cNvPr>
        <xdr:cNvSpPr txBox="1">
          <a:spLocks noChangeArrowheads="1"/>
        </xdr:cNvSpPr>
      </xdr:nvSpPr>
      <xdr:spPr bwMode="auto">
        <a:xfrm>
          <a:off x="4352925" y="137452100"/>
          <a:ext cx="0"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85726</xdr:rowOff>
    </xdr:to>
    <xdr:sp macro="" textlink="">
      <xdr:nvSpPr>
        <xdr:cNvPr id="17" name="Text Box 133">
          <a:extLst>
            <a:ext uri="{FF2B5EF4-FFF2-40B4-BE49-F238E27FC236}">
              <a16:creationId xmlns:a16="http://schemas.microsoft.com/office/drawing/2014/main" id="{D2B0BAE5-4E87-47DA-9EA1-0AE8AD3FD397}"/>
            </a:ext>
          </a:extLst>
        </xdr:cNvPr>
        <xdr:cNvSpPr txBox="1">
          <a:spLocks noChangeArrowheads="1"/>
        </xdr:cNvSpPr>
      </xdr:nvSpPr>
      <xdr:spPr bwMode="auto">
        <a:xfrm>
          <a:off x="2495550" y="137452100"/>
          <a:ext cx="104775" cy="554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85726</xdr:rowOff>
    </xdr:to>
    <xdr:sp macro="" textlink="">
      <xdr:nvSpPr>
        <xdr:cNvPr id="18" name="Text Box 134">
          <a:extLst>
            <a:ext uri="{FF2B5EF4-FFF2-40B4-BE49-F238E27FC236}">
              <a16:creationId xmlns:a16="http://schemas.microsoft.com/office/drawing/2014/main" id="{C0CF79D2-0710-4A17-A16D-281525BD39E2}"/>
            </a:ext>
          </a:extLst>
        </xdr:cNvPr>
        <xdr:cNvSpPr txBox="1">
          <a:spLocks noChangeArrowheads="1"/>
        </xdr:cNvSpPr>
      </xdr:nvSpPr>
      <xdr:spPr bwMode="auto">
        <a:xfrm>
          <a:off x="2495550" y="137452100"/>
          <a:ext cx="104775" cy="554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85726</xdr:rowOff>
    </xdr:to>
    <xdr:sp macro="" textlink="">
      <xdr:nvSpPr>
        <xdr:cNvPr id="19" name="Text Box 135">
          <a:extLst>
            <a:ext uri="{FF2B5EF4-FFF2-40B4-BE49-F238E27FC236}">
              <a16:creationId xmlns:a16="http://schemas.microsoft.com/office/drawing/2014/main" id="{9FFC1F6F-F586-4007-A4D6-D597AC5DBF11}"/>
            </a:ext>
          </a:extLst>
        </xdr:cNvPr>
        <xdr:cNvSpPr txBox="1">
          <a:spLocks noChangeArrowheads="1"/>
        </xdr:cNvSpPr>
      </xdr:nvSpPr>
      <xdr:spPr bwMode="auto">
        <a:xfrm>
          <a:off x="2495550" y="137452100"/>
          <a:ext cx="104775" cy="554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85726</xdr:rowOff>
    </xdr:to>
    <xdr:sp macro="" textlink="">
      <xdr:nvSpPr>
        <xdr:cNvPr id="20" name="Text Box 136">
          <a:extLst>
            <a:ext uri="{FF2B5EF4-FFF2-40B4-BE49-F238E27FC236}">
              <a16:creationId xmlns:a16="http://schemas.microsoft.com/office/drawing/2014/main" id="{38660DB9-DD84-4799-93FE-7871B305B606}"/>
            </a:ext>
          </a:extLst>
        </xdr:cNvPr>
        <xdr:cNvSpPr txBox="1">
          <a:spLocks noChangeArrowheads="1"/>
        </xdr:cNvSpPr>
      </xdr:nvSpPr>
      <xdr:spPr bwMode="auto">
        <a:xfrm>
          <a:off x="2495550" y="137452100"/>
          <a:ext cx="104775" cy="554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85726</xdr:rowOff>
    </xdr:to>
    <xdr:sp macro="" textlink="">
      <xdr:nvSpPr>
        <xdr:cNvPr id="21" name="Text Box 137">
          <a:extLst>
            <a:ext uri="{FF2B5EF4-FFF2-40B4-BE49-F238E27FC236}">
              <a16:creationId xmlns:a16="http://schemas.microsoft.com/office/drawing/2014/main" id="{6B53BED6-F091-418E-81F8-E50E0A4F1FB2}"/>
            </a:ext>
          </a:extLst>
        </xdr:cNvPr>
        <xdr:cNvSpPr txBox="1">
          <a:spLocks noChangeArrowheads="1"/>
        </xdr:cNvSpPr>
      </xdr:nvSpPr>
      <xdr:spPr bwMode="auto">
        <a:xfrm>
          <a:off x="2495550" y="137452100"/>
          <a:ext cx="104775" cy="554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252</xdr:row>
      <xdr:rowOff>0</xdr:rowOff>
    </xdr:from>
    <xdr:to>
      <xdr:col>3</xdr:col>
      <xdr:colOff>1857375</xdr:colOff>
      <xdr:row>271</xdr:row>
      <xdr:rowOff>85726</xdr:rowOff>
    </xdr:to>
    <xdr:sp macro="" textlink="">
      <xdr:nvSpPr>
        <xdr:cNvPr id="22" name="Text Box 138">
          <a:extLst>
            <a:ext uri="{FF2B5EF4-FFF2-40B4-BE49-F238E27FC236}">
              <a16:creationId xmlns:a16="http://schemas.microsoft.com/office/drawing/2014/main" id="{A85D00FE-E3B5-4360-8FE5-EFB0398A0856}"/>
            </a:ext>
          </a:extLst>
        </xdr:cNvPr>
        <xdr:cNvSpPr txBox="1">
          <a:spLocks noChangeArrowheads="1"/>
        </xdr:cNvSpPr>
      </xdr:nvSpPr>
      <xdr:spPr bwMode="auto">
        <a:xfrm>
          <a:off x="4352925" y="137452100"/>
          <a:ext cx="0" cy="554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85726</xdr:rowOff>
    </xdr:to>
    <xdr:sp macro="" textlink="">
      <xdr:nvSpPr>
        <xdr:cNvPr id="23" name="Text Box 133">
          <a:extLst>
            <a:ext uri="{FF2B5EF4-FFF2-40B4-BE49-F238E27FC236}">
              <a16:creationId xmlns:a16="http://schemas.microsoft.com/office/drawing/2014/main" id="{2CD1AE21-1D61-4070-9A4D-97CF67444F4F}"/>
            </a:ext>
          </a:extLst>
        </xdr:cNvPr>
        <xdr:cNvSpPr txBox="1">
          <a:spLocks noChangeArrowheads="1"/>
        </xdr:cNvSpPr>
      </xdr:nvSpPr>
      <xdr:spPr bwMode="auto">
        <a:xfrm>
          <a:off x="2495550" y="137452100"/>
          <a:ext cx="104775" cy="554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85726</xdr:rowOff>
    </xdr:to>
    <xdr:sp macro="" textlink="">
      <xdr:nvSpPr>
        <xdr:cNvPr id="24" name="Text Box 134">
          <a:extLst>
            <a:ext uri="{FF2B5EF4-FFF2-40B4-BE49-F238E27FC236}">
              <a16:creationId xmlns:a16="http://schemas.microsoft.com/office/drawing/2014/main" id="{33325109-E66D-4439-AEDA-AE29FD3D717F}"/>
            </a:ext>
          </a:extLst>
        </xdr:cNvPr>
        <xdr:cNvSpPr txBox="1">
          <a:spLocks noChangeArrowheads="1"/>
        </xdr:cNvSpPr>
      </xdr:nvSpPr>
      <xdr:spPr bwMode="auto">
        <a:xfrm>
          <a:off x="2495550" y="137452100"/>
          <a:ext cx="104775" cy="554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252</xdr:row>
      <xdr:rowOff>0</xdr:rowOff>
    </xdr:from>
    <xdr:to>
      <xdr:col>3</xdr:col>
      <xdr:colOff>1857375</xdr:colOff>
      <xdr:row>271</xdr:row>
      <xdr:rowOff>85726</xdr:rowOff>
    </xdr:to>
    <xdr:sp macro="" textlink="">
      <xdr:nvSpPr>
        <xdr:cNvPr id="25" name="Text Box 138">
          <a:extLst>
            <a:ext uri="{FF2B5EF4-FFF2-40B4-BE49-F238E27FC236}">
              <a16:creationId xmlns:a16="http://schemas.microsoft.com/office/drawing/2014/main" id="{D8F98F82-29FC-498A-8F76-F9E594F131FF}"/>
            </a:ext>
          </a:extLst>
        </xdr:cNvPr>
        <xdr:cNvSpPr txBox="1">
          <a:spLocks noChangeArrowheads="1"/>
        </xdr:cNvSpPr>
      </xdr:nvSpPr>
      <xdr:spPr bwMode="auto">
        <a:xfrm>
          <a:off x="4352925" y="137452100"/>
          <a:ext cx="0" cy="554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53975</xdr:rowOff>
    </xdr:to>
    <xdr:sp macro="" textlink="">
      <xdr:nvSpPr>
        <xdr:cNvPr id="26" name="Text Box 137">
          <a:extLst>
            <a:ext uri="{FF2B5EF4-FFF2-40B4-BE49-F238E27FC236}">
              <a16:creationId xmlns:a16="http://schemas.microsoft.com/office/drawing/2014/main" id="{4ACACC89-A2B4-4557-871D-7E152D5B92C4}"/>
            </a:ext>
          </a:extLst>
        </xdr:cNvPr>
        <xdr:cNvSpPr txBox="1">
          <a:spLocks noChangeArrowheads="1"/>
        </xdr:cNvSpPr>
      </xdr:nvSpPr>
      <xdr:spPr bwMode="auto">
        <a:xfrm>
          <a:off x="2495550" y="137452100"/>
          <a:ext cx="104775"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53975</xdr:rowOff>
    </xdr:to>
    <xdr:sp macro="" textlink="">
      <xdr:nvSpPr>
        <xdr:cNvPr id="27" name="Text Box 133">
          <a:extLst>
            <a:ext uri="{FF2B5EF4-FFF2-40B4-BE49-F238E27FC236}">
              <a16:creationId xmlns:a16="http://schemas.microsoft.com/office/drawing/2014/main" id="{219E9188-5393-4FF7-995A-8C9A16C68468}"/>
            </a:ext>
          </a:extLst>
        </xdr:cNvPr>
        <xdr:cNvSpPr txBox="1">
          <a:spLocks noChangeArrowheads="1"/>
        </xdr:cNvSpPr>
      </xdr:nvSpPr>
      <xdr:spPr bwMode="auto">
        <a:xfrm>
          <a:off x="2495550" y="137452100"/>
          <a:ext cx="104775"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53975</xdr:rowOff>
    </xdr:to>
    <xdr:sp macro="" textlink="">
      <xdr:nvSpPr>
        <xdr:cNvPr id="28" name="Text Box 134">
          <a:extLst>
            <a:ext uri="{FF2B5EF4-FFF2-40B4-BE49-F238E27FC236}">
              <a16:creationId xmlns:a16="http://schemas.microsoft.com/office/drawing/2014/main" id="{405FA7FC-2452-4268-A596-DEB6DE535184}"/>
            </a:ext>
          </a:extLst>
        </xdr:cNvPr>
        <xdr:cNvSpPr txBox="1">
          <a:spLocks noChangeArrowheads="1"/>
        </xdr:cNvSpPr>
      </xdr:nvSpPr>
      <xdr:spPr bwMode="auto">
        <a:xfrm>
          <a:off x="2495550" y="137452100"/>
          <a:ext cx="104775"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53975</xdr:rowOff>
    </xdr:to>
    <xdr:sp macro="" textlink="">
      <xdr:nvSpPr>
        <xdr:cNvPr id="29" name="Text Box 135">
          <a:extLst>
            <a:ext uri="{FF2B5EF4-FFF2-40B4-BE49-F238E27FC236}">
              <a16:creationId xmlns:a16="http://schemas.microsoft.com/office/drawing/2014/main" id="{93DA4265-7BCC-43A8-AAA2-0871B8457324}"/>
            </a:ext>
          </a:extLst>
        </xdr:cNvPr>
        <xdr:cNvSpPr txBox="1">
          <a:spLocks noChangeArrowheads="1"/>
        </xdr:cNvSpPr>
      </xdr:nvSpPr>
      <xdr:spPr bwMode="auto">
        <a:xfrm>
          <a:off x="2495550" y="137452100"/>
          <a:ext cx="104775"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53975</xdr:rowOff>
    </xdr:to>
    <xdr:sp macro="" textlink="">
      <xdr:nvSpPr>
        <xdr:cNvPr id="30" name="Text Box 136">
          <a:extLst>
            <a:ext uri="{FF2B5EF4-FFF2-40B4-BE49-F238E27FC236}">
              <a16:creationId xmlns:a16="http://schemas.microsoft.com/office/drawing/2014/main" id="{2F0064A6-37D5-4B75-8027-6DBE6AB3D7A3}"/>
            </a:ext>
          </a:extLst>
        </xdr:cNvPr>
        <xdr:cNvSpPr txBox="1">
          <a:spLocks noChangeArrowheads="1"/>
        </xdr:cNvSpPr>
      </xdr:nvSpPr>
      <xdr:spPr bwMode="auto">
        <a:xfrm>
          <a:off x="2495550" y="137452100"/>
          <a:ext cx="104775"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53975</xdr:rowOff>
    </xdr:to>
    <xdr:sp macro="" textlink="">
      <xdr:nvSpPr>
        <xdr:cNvPr id="31" name="Text Box 137">
          <a:extLst>
            <a:ext uri="{FF2B5EF4-FFF2-40B4-BE49-F238E27FC236}">
              <a16:creationId xmlns:a16="http://schemas.microsoft.com/office/drawing/2014/main" id="{FDE2CE4B-29D1-4E4A-82E9-6386E647C1C9}"/>
            </a:ext>
          </a:extLst>
        </xdr:cNvPr>
        <xdr:cNvSpPr txBox="1">
          <a:spLocks noChangeArrowheads="1"/>
        </xdr:cNvSpPr>
      </xdr:nvSpPr>
      <xdr:spPr bwMode="auto">
        <a:xfrm>
          <a:off x="2495550" y="137452100"/>
          <a:ext cx="104775"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53975</xdr:rowOff>
    </xdr:to>
    <xdr:sp macro="" textlink="">
      <xdr:nvSpPr>
        <xdr:cNvPr id="32" name="Text Box 133">
          <a:extLst>
            <a:ext uri="{FF2B5EF4-FFF2-40B4-BE49-F238E27FC236}">
              <a16:creationId xmlns:a16="http://schemas.microsoft.com/office/drawing/2014/main" id="{3370F337-5EFD-48DA-BAD9-222AF2B4DBA1}"/>
            </a:ext>
          </a:extLst>
        </xdr:cNvPr>
        <xdr:cNvSpPr txBox="1">
          <a:spLocks noChangeArrowheads="1"/>
        </xdr:cNvSpPr>
      </xdr:nvSpPr>
      <xdr:spPr bwMode="auto">
        <a:xfrm>
          <a:off x="2495550" y="137452100"/>
          <a:ext cx="104775"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53975</xdr:rowOff>
    </xdr:to>
    <xdr:sp macro="" textlink="">
      <xdr:nvSpPr>
        <xdr:cNvPr id="33" name="Text Box 134">
          <a:extLst>
            <a:ext uri="{FF2B5EF4-FFF2-40B4-BE49-F238E27FC236}">
              <a16:creationId xmlns:a16="http://schemas.microsoft.com/office/drawing/2014/main" id="{33D42F45-4465-46B5-9568-891F9AA43060}"/>
            </a:ext>
          </a:extLst>
        </xdr:cNvPr>
        <xdr:cNvSpPr txBox="1">
          <a:spLocks noChangeArrowheads="1"/>
        </xdr:cNvSpPr>
      </xdr:nvSpPr>
      <xdr:spPr bwMode="auto">
        <a:xfrm>
          <a:off x="2495550" y="137452100"/>
          <a:ext cx="104775"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53975</xdr:rowOff>
    </xdr:to>
    <xdr:sp macro="" textlink="">
      <xdr:nvSpPr>
        <xdr:cNvPr id="34" name="Text Box 135">
          <a:extLst>
            <a:ext uri="{FF2B5EF4-FFF2-40B4-BE49-F238E27FC236}">
              <a16:creationId xmlns:a16="http://schemas.microsoft.com/office/drawing/2014/main" id="{515329B5-61FC-4C94-BD03-4812D50C6B22}"/>
            </a:ext>
          </a:extLst>
        </xdr:cNvPr>
        <xdr:cNvSpPr txBox="1">
          <a:spLocks noChangeArrowheads="1"/>
        </xdr:cNvSpPr>
      </xdr:nvSpPr>
      <xdr:spPr bwMode="auto">
        <a:xfrm>
          <a:off x="2495550" y="137452100"/>
          <a:ext cx="104775"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53975</xdr:rowOff>
    </xdr:to>
    <xdr:sp macro="" textlink="">
      <xdr:nvSpPr>
        <xdr:cNvPr id="35" name="Text Box 136">
          <a:extLst>
            <a:ext uri="{FF2B5EF4-FFF2-40B4-BE49-F238E27FC236}">
              <a16:creationId xmlns:a16="http://schemas.microsoft.com/office/drawing/2014/main" id="{049896F6-AAEB-4785-8F68-09690BC04217}"/>
            </a:ext>
          </a:extLst>
        </xdr:cNvPr>
        <xdr:cNvSpPr txBox="1">
          <a:spLocks noChangeArrowheads="1"/>
        </xdr:cNvSpPr>
      </xdr:nvSpPr>
      <xdr:spPr bwMode="auto">
        <a:xfrm>
          <a:off x="2495550" y="137452100"/>
          <a:ext cx="104775"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53975</xdr:rowOff>
    </xdr:to>
    <xdr:sp macro="" textlink="">
      <xdr:nvSpPr>
        <xdr:cNvPr id="36" name="Text Box 137">
          <a:extLst>
            <a:ext uri="{FF2B5EF4-FFF2-40B4-BE49-F238E27FC236}">
              <a16:creationId xmlns:a16="http://schemas.microsoft.com/office/drawing/2014/main" id="{197B6F99-6B5C-423B-B9E0-23BADC15A2C3}"/>
            </a:ext>
          </a:extLst>
        </xdr:cNvPr>
        <xdr:cNvSpPr txBox="1">
          <a:spLocks noChangeArrowheads="1"/>
        </xdr:cNvSpPr>
      </xdr:nvSpPr>
      <xdr:spPr bwMode="auto">
        <a:xfrm>
          <a:off x="2495550" y="137452100"/>
          <a:ext cx="104775"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252</xdr:row>
      <xdr:rowOff>0</xdr:rowOff>
    </xdr:from>
    <xdr:to>
      <xdr:col>3</xdr:col>
      <xdr:colOff>1857375</xdr:colOff>
      <xdr:row>271</xdr:row>
      <xdr:rowOff>53975</xdr:rowOff>
    </xdr:to>
    <xdr:sp macro="" textlink="">
      <xdr:nvSpPr>
        <xdr:cNvPr id="37" name="Text Box 138">
          <a:extLst>
            <a:ext uri="{FF2B5EF4-FFF2-40B4-BE49-F238E27FC236}">
              <a16:creationId xmlns:a16="http://schemas.microsoft.com/office/drawing/2014/main" id="{03FDC37A-372B-4142-814F-52C6192640AE}"/>
            </a:ext>
          </a:extLst>
        </xdr:cNvPr>
        <xdr:cNvSpPr txBox="1">
          <a:spLocks noChangeArrowheads="1"/>
        </xdr:cNvSpPr>
      </xdr:nvSpPr>
      <xdr:spPr bwMode="auto">
        <a:xfrm>
          <a:off x="4352925" y="137452100"/>
          <a:ext cx="0"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111126</xdr:rowOff>
    </xdr:to>
    <xdr:sp macro="" textlink="">
      <xdr:nvSpPr>
        <xdr:cNvPr id="38" name="Text Box 133">
          <a:extLst>
            <a:ext uri="{FF2B5EF4-FFF2-40B4-BE49-F238E27FC236}">
              <a16:creationId xmlns:a16="http://schemas.microsoft.com/office/drawing/2014/main" id="{0C82B3B0-A29D-403F-89C6-DC5E7B4B9766}"/>
            </a:ext>
          </a:extLst>
        </xdr:cNvPr>
        <xdr:cNvSpPr txBox="1">
          <a:spLocks noChangeArrowheads="1"/>
        </xdr:cNvSpPr>
      </xdr:nvSpPr>
      <xdr:spPr bwMode="auto">
        <a:xfrm>
          <a:off x="2495550" y="137452100"/>
          <a:ext cx="104775" cy="554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111126</xdr:rowOff>
    </xdr:to>
    <xdr:sp macro="" textlink="">
      <xdr:nvSpPr>
        <xdr:cNvPr id="39" name="Text Box 134">
          <a:extLst>
            <a:ext uri="{FF2B5EF4-FFF2-40B4-BE49-F238E27FC236}">
              <a16:creationId xmlns:a16="http://schemas.microsoft.com/office/drawing/2014/main" id="{0ED1E3A7-369B-4973-8A47-470DFFEB8DAA}"/>
            </a:ext>
          </a:extLst>
        </xdr:cNvPr>
        <xdr:cNvSpPr txBox="1">
          <a:spLocks noChangeArrowheads="1"/>
        </xdr:cNvSpPr>
      </xdr:nvSpPr>
      <xdr:spPr bwMode="auto">
        <a:xfrm>
          <a:off x="2495550" y="137452100"/>
          <a:ext cx="104775" cy="554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111126</xdr:rowOff>
    </xdr:to>
    <xdr:sp macro="" textlink="">
      <xdr:nvSpPr>
        <xdr:cNvPr id="40" name="Text Box 135">
          <a:extLst>
            <a:ext uri="{FF2B5EF4-FFF2-40B4-BE49-F238E27FC236}">
              <a16:creationId xmlns:a16="http://schemas.microsoft.com/office/drawing/2014/main" id="{A980B3DC-7899-421E-83E7-130A19AFCDD0}"/>
            </a:ext>
          </a:extLst>
        </xdr:cNvPr>
        <xdr:cNvSpPr txBox="1">
          <a:spLocks noChangeArrowheads="1"/>
        </xdr:cNvSpPr>
      </xdr:nvSpPr>
      <xdr:spPr bwMode="auto">
        <a:xfrm>
          <a:off x="2495550" y="137452100"/>
          <a:ext cx="104775" cy="554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111126</xdr:rowOff>
    </xdr:to>
    <xdr:sp macro="" textlink="">
      <xdr:nvSpPr>
        <xdr:cNvPr id="41" name="Text Box 136">
          <a:extLst>
            <a:ext uri="{FF2B5EF4-FFF2-40B4-BE49-F238E27FC236}">
              <a16:creationId xmlns:a16="http://schemas.microsoft.com/office/drawing/2014/main" id="{F1761E7A-74DE-49F3-B25C-859398739D9B}"/>
            </a:ext>
          </a:extLst>
        </xdr:cNvPr>
        <xdr:cNvSpPr txBox="1">
          <a:spLocks noChangeArrowheads="1"/>
        </xdr:cNvSpPr>
      </xdr:nvSpPr>
      <xdr:spPr bwMode="auto">
        <a:xfrm>
          <a:off x="2495550" y="137452100"/>
          <a:ext cx="104775" cy="554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111126</xdr:rowOff>
    </xdr:to>
    <xdr:sp macro="" textlink="">
      <xdr:nvSpPr>
        <xdr:cNvPr id="42" name="Text Box 137">
          <a:extLst>
            <a:ext uri="{FF2B5EF4-FFF2-40B4-BE49-F238E27FC236}">
              <a16:creationId xmlns:a16="http://schemas.microsoft.com/office/drawing/2014/main" id="{A535FADC-5076-4D01-AA7B-C6799D478FD9}"/>
            </a:ext>
          </a:extLst>
        </xdr:cNvPr>
        <xdr:cNvSpPr txBox="1">
          <a:spLocks noChangeArrowheads="1"/>
        </xdr:cNvSpPr>
      </xdr:nvSpPr>
      <xdr:spPr bwMode="auto">
        <a:xfrm>
          <a:off x="2495550" y="137452100"/>
          <a:ext cx="104775" cy="554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252</xdr:row>
      <xdr:rowOff>0</xdr:rowOff>
    </xdr:from>
    <xdr:to>
      <xdr:col>3</xdr:col>
      <xdr:colOff>1857375</xdr:colOff>
      <xdr:row>271</xdr:row>
      <xdr:rowOff>111126</xdr:rowOff>
    </xdr:to>
    <xdr:sp macro="" textlink="">
      <xdr:nvSpPr>
        <xdr:cNvPr id="43" name="Text Box 138">
          <a:extLst>
            <a:ext uri="{FF2B5EF4-FFF2-40B4-BE49-F238E27FC236}">
              <a16:creationId xmlns:a16="http://schemas.microsoft.com/office/drawing/2014/main" id="{EA770728-034F-4ED4-BF65-F207CC3A4C98}"/>
            </a:ext>
          </a:extLst>
        </xdr:cNvPr>
        <xdr:cNvSpPr txBox="1">
          <a:spLocks noChangeArrowheads="1"/>
        </xdr:cNvSpPr>
      </xdr:nvSpPr>
      <xdr:spPr bwMode="auto">
        <a:xfrm>
          <a:off x="4352925" y="137452100"/>
          <a:ext cx="0" cy="554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111126</xdr:rowOff>
    </xdr:to>
    <xdr:sp macro="" textlink="">
      <xdr:nvSpPr>
        <xdr:cNvPr id="44" name="Text Box 133">
          <a:extLst>
            <a:ext uri="{FF2B5EF4-FFF2-40B4-BE49-F238E27FC236}">
              <a16:creationId xmlns:a16="http://schemas.microsoft.com/office/drawing/2014/main" id="{8A5432EB-8F7C-4A2A-B8FA-EA054B72449B}"/>
            </a:ext>
          </a:extLst>
        </xdr:cNvPr>
        <xdr:cNvSpPr txBox="1">
          <a:spLocks noChangeArrowheads="1"/>
        </xdr:cNvSpPr>
      </xdr:nvSpPr>
      <xdr:spPr bwMode="auto">
        <a:xfrm>
          <a:off x="2495550" y="137452100"/>
          <a:ext cx="104775" cy="554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252</xdr:row>
      <xdr:rowOff>0</xdr:rowOff>
    </xdr:from>
    <xdr:to>
      <xdr:col>3</xdr:col>
      <xdr:colOff>104775</xdr:colOff>
      <xdr:row>271</xdr:row>
      <xdr:rowOff>111126</xdr:rowOff>
    </xdr:to>
    <xdr:sp macro="" textlink="">
      <xdr:nvSpPr>
        <xdr:cNvPr id="45" name="Text Box 134">
          <a:extLst>
            <a:ext uri="{FF2B5EF4-FFF2-40B4-BE49-F238E27FC236}">
              <a16:creationId xmlns:a16="http://schemas.microsoft.com/office/drawing/2014/main" id="{F3CE079E-9360-4869-8427-050E58582204}"/>
            </a:ext>
          </a:extLst>
        </xdr:cNvPr>
        <xdr:cNvSpPr txBox="1">
          <a:spLocks noChangeArrowheads="1"/>
        </xdr:cNvSpPr>
      </xdr:nvSpPr>
      <xdr:spPr bwMode="auto">
        <a:xfrm>
          <a:off x="2495550" y="137452100"/>
          <a:ext cx="104775" cy="554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252</xdr:row>
      <xdr:rowOff>0</xdr:rowOff>
    </xdr:from>
    <xdr:to>
      <xdr:col>3</xdr:col>
      <xdr:colOff>1857375</xdr:colOff>
      <xdr:row>271</xdr:row>
      <xdr:rowOff>111126</xdr:rowOff>
    </xdr:to>
    <xdr:sp macro="" textlink="">
      <xdr:nvSpPr>
        <xdr:cNvPr id="46" name="Text Box 138">
          <a:extLst>
            <a:ext uri="{FF2B5EF4-FFF2-40B4-BE49-F238E27FC236}">
              <a16:creationId xmlns:a16="http://schemas.microsoft.com/office/drawing/2014/main" id="{DA496894-6975-4FA5-A6A6-9AD7B5C38846}"/>
            </a:ext>
          </a:extLst>
        </xdr:cNvPr>
        <xdr:cNvSpPr txBox="1">
          <a:spLocks noChangeArrowheads="1"/>
        </xdr:cNvSpPr>
      </xdr:nvSpPr>
      <xdr:spPr bwMode="auto">
        <a:xfrm>
          <a:off x="4352925" y="137452100"/>
          <a:ext cx="0" cy="554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257175</xdr:colOff>
      <xdr:row>0</xdr:row>
      <xdr:rowOff>19050</xdr:rowOff>
    </xdr:from>
    <xdr:to>
      <xdr:col>25</xdr:col>
      <xdr:colOff>625475</xdr:colOff>
      <xdr:row>2</xdr:row>
      <xdr:rowOff>257175</xdr:rowOff>
    </xdr:to>
    <xdr:grpSp>
      <xdr:nvGrpSpPr>
        <xdr:cNvPr id="2" name="Group 1">
          <a:hlinkClick xmlns:r="http://schemas.openxmlformats.org/officeDocument/2006/relationships" r:id="rId1" tooltip="Click for Sch-4"/>
          <a:extLst>
            <a:ext uri="{FF2B5EF4-FFF2-40B4-BE49-F238E27FC236}">
              <a16:creationId xmlns:a16="http://schemas.microsoft.com/office/drawing/2014/main" id="{3452092F-C387-4D8B-B07A-2B2BAA788915}"/>
            </a:ext>
          </a:extLst>
        </xdr:cNvPr>
        <xdr:cNvGrpSpPr>
          <a:grpSpLocks/>
        </xdr:cNvGrpSpPr>
      </xdr:nvGrpSpPr>
      <xdr:grpSpPr bwMode="auto">
        <a:xfrm>
          <a:off x="27562175" y="19050"/>
          <a:ext cx="8559800" cy="1412875"/>
          <a:chOff x="804" y="5"/>
          <a:chExt cx="116" cy="73"/>
        </a:xfrm>
      </xdr:grpSpPr>
      <xdr:sp macro="" textlink="">
        <xdr:nvSpPr>
          <xdr:cNvPr id="3" name="AutoShape 2">
            <a:extLst>
              <a:ext uri="{FF2B5EF4-FFF2-40B4-BE49-F238E27FC236}">
                <a16:creationId xmlns:a16="http://schemas.microsoft.com/office/drawing/2014/main" id="{6BD96A53-4C4A-D9EB-9968-EE36B35358A3}"/>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1F16A5F2-807D-FE91-D398-065F8C4ED07A}"/>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Sch-4</a:t>
            </a:r>
          </a:p>
        </xdr:txBody>
      </xdr:sp>
    </xdr:grpSp>
    <xdr:clientData/>
  </xdr:twoCellAnchor>
  <xdr:twoCellAnchor editAs="oneCell">
    <xdr:from>
      <xdr:col>3</xdr:col>
      <xdr:colOff>0</xdr:colOff>
      <xdr:row>73</xdr:row>
      <xdr:rowOff>0</xdr:rowOff>
    </xdr:from>
    <xdr:to>
      <xdr:col>3</xdr:col>
      <xdr:colOff>104775</xdr:colOff>
      <xdr:row>93</xdr:row>
      <xdr:rowOff>247649</xdr:rowOff>
    </xdr:to>
    <xdr:sp macro="" textlink="">
      <xdr:nvSpPr>
        <xdr:cNvPr id="5" name="Text Box 137">
          <a:extLst>
            <a:ext uri="{FF2B5EF4-FFF2-40B4-BE49-F238E27FC236}">
              <a16:creationId xmlns:a16="http://schemas.microsoft.com/office/drawing/2014/main" id="{D3A7C9E1-3C55-4A24-9B91-56A4DB0E9A1D}"/>
            </a:ext>
          </a:extLst>
        </xdr:cNvPr>
        <xdr:cNvSpPr txBox="1">
          <a:spLocks noChangeArrowheads="1"/>
        </xdr:cNvSpPr>
      </xdr:nvSpPr>
      <xdr:spPr bwMode="auto">
        <a:xfrm>
          <a:off x="2209800" y="13093065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93</xdr:row>
      <xdr:rowOff>247649</xdr:rowOff>
    </xdr:to>
    <xdr:sp macro="" textlink="">
      <xdr:nvSpPr>
        <xdr:cNvPr id="6" name="Text Box 133">
          <a:extLst>
            <a:ext uri="{FF2B5EF4-FFF2-40B4-BE49-F238E27FC236}">
              <a16:creationId xmlns:a16="http://schemas.microsoft.com/office/drawing/2014/main" id="{20FD2334-7514-4906-B853-9F983FEDACD7}"/>
            </a:ext>
          </a:extLst>
        </xdr:cNvPr>
        <xdr:cNvSpPr txBox="1">
          <a:spLocks noChangeArrowheads="1"/>
        </xdr:cNvSpPr>
      </xdr:nvSpPr>
      <xdr:spPr bwMode="auto">
        <a:xfrm>
          <a:off x="2209800" y="13093065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93</xdr:row>
      <xdr:rowOff>247649</xdr:rowOff>
    </xdr:to>
    <xdr:sp macro="" textlink="">
      <xdr:nvSpPr>
        <xdr:cNvPr id="7" name="Text Box 134">
          <a:extLst>
            <a:ext uri="{FF2B5EF4-FFF2-40B4-BE49-F238E27FC236}">
              <a16:creationId xmlns:a16="http://schemas.microsoft.com/office/drawing/2014/main" id="{5EB3D127-52B8-4395-9CFE-53FC6AC7CAAD}"/>
            </a:ext>
          </a:extLst>
        </xdr:cNvPr>
        <xdr:cNvSpPr txBox="1">
          <a:spLocks noChangeArrowheads="1"/>
        </xdr:cNvSpPr>
      </xdr:nvSpPr>
      <xdr:spPr bwMode="auto">
        <a:xfrm>
          <a:off x="2209800" y="13093065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93</xdr:row>
      <xdr:rowOff>247649</xdr:rowOff>
    </xdr:to>
    <xdr:sp macro="" textlink="">
      <xdr:nvSpPr>
        <xdr:cNvPr id="8" name="Text Box 135">
          <a:extLst>
            <a:ext uri="{FF2B5EF4-FFF2-40B4-BE49-F238E27FC236}">
              <a16:creationId xmlns:a16="http://schemas.microsoft.com/office/drawing/2014/main" id="{EC60E397-6E05-4860-9D11-E0D94FA42FA1}"/>
            </a:ext>
          </a:extLst>
        </xdr:cNvPr>
        <xdr:cNvSpPr txBox="1">
          <a:spLocks noChangeArrowheads="1"/>
        </xdr:cNvSpPr>
      </xdr:nvSpPr>
      <xdr:spPr bwMode="auto">
        <a:xfrm>
          <a:off x="2209800" y="13093065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93</xdr:row>
      <xdr:rowOff>247649</xdr:rowOff>
    </xdr:to>
    <xdr:sp macro="" textlink="">
      <xdr:nvSpPr>
        <xdr:cNvPr id="9" name="Text Box 136">
          <a:extLst>
            <a:ext uri="{FF2B5EF4-FFF2-40B4-BE49-F238E27FC236}">
              <a16:creationId xmlns:a16="http://schemas.microsoft.com/office/drawing/2014/main" id="{73F054B1-1EFE-4704-B5E7-A271E9A10544}"/>
            </a:ext>
          </a:extLst>
        </xdr:cNvPr>
        <xdr:cNvSpPr txBox="1">
          <a:spLocks noChangeArrowheads="1"/>
        </xdr:cNvSpPr>
      </xdr:nvSpPr>
      <xdr:spPr bwMode="auto">
        <a:xfrm>
          <a:off x="2209800" y="13093065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93</xdr:row>
      <xdr:rowOff>247649</xdr:rowOff>
    </xdr:to>
    <xdr:sp macro="" textlink="">
      <xdr:nvSpPr>
        <xdr:cNvPr id="10" name="Text Box 137">
          <a:extLst>
            <a:ext uri="{FF2B5EF4-FFF2-40B4-BE49-F238E27FC236}">
              <a16:creationId xmlns:a16="http://schemas.microsoft.com/office/drawing/2014/main" id="{80A7B53B-D223-4094-AA9B-095FC43205BA}"/>
            </a:ext>
          </a:extLst>
        </xdr:cNvPr>
        <xdr:cNvSpPr txBox="1">
          <a:spLocks noChangeArrowheads="1"/>
        </xdr:cNvSpPr>
      </xdr:nvSpPr>
      <xdr:spPr bwMode="auto">
        <a:xfrm>
          <a:off x="2209800" y="13093065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93</xdr:row>
      <xdr:rowOff>247649</xdr:rowOff>
    </xdr:to>
    <xdr:sp macro="" textlink="">
      <xdr:nvSpPr>
        <xdr:cNvPr id="11" name="Text Box 133">
          <a:extLst>
            <a:ext uri="{FF2B5EF4-FFF2-40B4-BE49-F238E27FC236}">
              <a16:creationId xmlns:a16="http://schemas.microsoft.com/office/drawing/2014/main" id="{AA21B42D-CD21-4956-A9FA-D3E0BC339E84}"/>
            </a:ext>
          </a:extLst>
        </xdr:cNvPr>
        <xdr:cNvSpPr txBox="1">
          <a:spLocks noChangeArrowheads="1"/>
        </xdr:cNvSpPr>
      </xdr:nvSpPr>
      <xdr:spPr bwMode="auto">
        <a:xfrm>
          <a:off x="2209800" y="13093065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93</xdr:row>
      <xdr:rowOff>247649</xdr:rowOff>
    </xdr:to>
    <xdr:sp macro="" textlink="">
      <xdr:nvSpPr>
        <xdr:cNvPr id="12" name="Text Box 134">
          <a:extLst>
            <a:ext uri="{FF2B5EF4-FFF2-40B4-BE49-F238E27FC236}">
              <a16:creationId xmlns:a16="http://schemas.microsoft.com/office/drawing/2014/main" id="{E2AC2AB9-C438-4714-A535-F36C930445B4}"/>
            </a:ext>
          </a:extLst>
        </xdr:cNvPr>
        <xdr:cNvSpPr txBox="1">
          <a:spLocks noChangeArrowheads="1"/>
        </xdr:cNvSpPr>
      </xdr:nvSpPr>
      <xdr:spPr bwMode="auto">
        <a:xfrm>
          <a:off x="2209800" y="13093065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93</xdr:row>
      <xdr:rowOff>247649</xdr:rowOff>
    </xdr:to>
    <xdr:sp macro="" textlink="">
      <xdr:nvSpPr>
        <xdr:cNvPr id="13" name="Text Box 135">
          <a:extLst>
            <a:ext uri="{FF2B5EF4-FFF2-40B4-BE49-F238E27FC236}">
              <a16:creationId xmlns:a16="http://schemas.microsoft.com/office/drawing/2014/main" id="{9ADC739F-1BC9-4C5A-A594-C8BB4249E27B}"/>
            </a:ext>
          </a:extLst>
        </xdr:cNvPr>
        <xdr:cNvSpPr txBox="1">
          <a:spLocks noChangeArrowheads="1"/>
        </xdr:cNvSpPr>
      </xdr:nvSpPr>
      <xdr:spPr bwMode="auto">
        <a:xfrm>
          <a:off x="2209800" y="13093065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93</xdr:row>
      <xdr:rowOff>247649</xdr:rowOff>
    </xdr:to>
    <xdr:sp macro="" textlink="">
      <xdr:nvSpPr>
        <xdr:cNvPr id="14" name="Text Box 136">
          <a:extLst>
            <a:ext uri="{FF2B5EF4-FFF2-40B4-BE49-F238E27FC236}">
              <a16:creationId xmlns:a16="http://schemas.microsoft.com/office/drawing/2014/main" id="{88607046-8A5C-48A9-A654-9471FD3D42C6}"/>
            </a:ext>
          </a:extLst>
        </xdr:cNvPr>
        <xdr:cNvSpPr txBox="1">
          <a:spLocks noChangeArrowheads="1"/>
        </xdr:cNvSpPr>
      </xdr:nvSpPr>
      <xdr:spPr bwMode="auto">
        <a:xfrm>
          <a:off x="2209800" y="13093065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93</xdr:row>
      <xdr:rowOff>247649</xdr:rowOff>
    </xdr:to>
    <xdr:sp macro="" textlink="">
      <xdr:nvSpPr>
        <xdr:cNvPr id="15" name="Text Box 137">
          <a:extLst>
            <a:ext uri="{FF2B5EF4-FFF2-40B4-BE49-F238E27FC236}">
              <a16:creationId xmlns:a16="http://schemas.microsoft.com/office/drawing/2014/main" id="{206F53EB-8696-4520-B5B3-36CFF8D644AC}"/>
            </a:ext>
          </a:extLst>
        </xdr:cNvPr>
        <xdr:cNvSpPr txBox="1">
          <a:spLocks noChangeArrowheads="1"/>
        </xdr:cNvSpPr>
      </xdr:nvSpPr>
      <xdr:spPr bwMode="auto">
        <a:xfrm>
          <a:off x="2209800" y="13093065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73</xdr:row>
      <xdr:rowOff>0</xdr:rowOff>
    </xdr:from>
    <xdr:to>
      <xdr:col>3</xdr:col>
      <xdr:colOff>1857375</xdr:colOff>
      <xdr:row>93</xdr:row>
      <xdr:rowOff>247649</xdr:rowOff>
    </xdr:to>
    <xdr:sp macro="" textlink="">
      <xdr:nvSpPr>
        <xdr:cNvPr id="16" name="Text Box 138">
          <a:extLst>
            <a:ext uri="{FF2B5EF4-FFF2-40B4-BE49-F238E27FC236}">
              <a16:creationId xmlns:a16="http://schemas.microsoft.com/office/drawing/2014/main" id="{CEC5C759-1E20-4353-B0A9-D2B31CD2CD74}"/>
            </a:ext>
          </a:extLst>
        </xdr:cNvPr>
        <xdr:cNvSpPr txBox="1">
          <a:spLocks noChangeArrowheads="1"/>
        </xdr:cNvSpPr>
      </xdr:nvSpPr>
      <xdr:spPr bwMode="auto">
        <a:xfrm>
          <a:off x="4067175" y="130930650"/>
          <a:ext cx="0"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38101</xdr:rowOff>
    </xdr:to>
    <xdr:sp macro="" textlink="">
      <xdr:nvSpPr>
        <xdr:cNvPr id="17" name="Text Box 133">
          <a:extLst>
            <a:ext uri="{FF2B5EF4-FFF2-40B4-BE49-F238E27FC236}">
              <a16:creationId xmlns:a16="http://schemas.microsoft.com/office/drawing/2014/main" id="{D22B537A-043E-4B7E-B9AC-AB4D05446C35}"/>
            </a:ext>
          </a:extLst>
        </xdr:cNvPr>
        <xdr:cNvSpPr txBox="1">
          <a:spLocks noChangeArrowheads="1"/>
        </xdr:cNvSpPr>
      </xdr:nvSpPr>
      <xdr:spPr bwMode="auto">
        <a:xfrm>
          <a:off x="2209800" y="13093065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38101</xdr:rowOff>
    </xdr:to>
    <xdr:sp macro="" textlink="">
      <xdr:nvSpPr>
        <xdr:cNvPr id="18" name="Text Box 134">
          <a:extLst>
            <a:ext uri="{FF2B5EF4-FFF2-40B4-BE49-F238E27FC236}">
              <a16:creationId xmlns:a16="http://schemas.microsoft.com/office/drawing/2014/main" id="{F969FA05-A1E8-4C20-B4F1-55A9CE8090C9}"/>
            </a:ext>
          </a:extLst>
        </xdr:cNvPr>
        <xdr:cNvSpPr txBox="1">
          <a:spLocks noChangeArrowheads="1"/>
        </xdr:cNvSpPr>
      </xdr:nvSpPr>
      <xdr:spPr bwMode="auto">
        <a:xfrm>
          <a:off x="2209800" y="13093065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38101</xdr:rowOff>
    </xdr:to>
    <xdr:sp macro="" textlink="">
      <xdr:nvSpPr>
        <xdr:cNvPr id="19" name="Text Box 135">
          <a:extLst>
            <a:ext uri="{FF2B5EF4-FFF2-40B4-BE49-F238E27FC236}">
              <a16:creationId xmlns:a16="http://schemas.microsoft.com/office/drawing/2014/main" id="{A2FCEC56-D8C9-4E8F-9937-84AD3BAE6E4E}"/>
            </a:ext>
          </a:extLst>
        </xdr:cNvPr>
        <xdr:cNvSpPr txBox="1">
          <a:spLocks noChangeArrowheads="1"/>
        </xdr:cNvSpPr>
      </xdr:nvSpPr>
      <xdr:spPr bwMode="auto">
        <a:xfrm>
          <a:off x="2209800" y="13093065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38101</xdr:rowOff>
    </xdr:to>
    <xdr:sp macro="" textlink="">
      <xdr:nvSpPr>
        <xdr:cNvPr id="20" name="Text Box 136">
          <a:extLst>
            <a:ext uri="{FF2B5EF4-FFF2-40B4-BE49-F238E27FC236}">
              <a16:creationId xmlns:a16="http://schemas.microsoft.com/office/drawing/2014/main" id="{AE75891E-EF4A-4125-B0C2-11E767194236}"/>
            </a:ext>
          </a:extLst>
        </xdr:cNvPr>
        <xdr:cNvSpPr txBox="1">
          <a:spLocks noChangeArrowheads="1"/>
        </xdr:cNvSpPr>
      </xdr:nvSpPr>
      <xdr:spPr bwMode="auto">
        <a:xfrm>
          <a:off x="2209800" y="13093065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38101</xdr:rowOff>
    </xdr:to>
    <xdr:sp macro="" textlink="">
      <xdr:nvSpPr>
        <xdr:cNvPr id="21" name="Text Box 137">
          <a:extLst>
            <a:ext uri="{FF2B5EF4-FFF2-40B4-BE49-F238E27FC236}">
              <a16:creationId xmlns:a16="http://schemas.microsoft.com/office/drawing/2014/main" id="{CB4191CA-CB6F-4C67-8B73-2F9525EF6656}"/>
            </a:ext>
          </a:extLst>
        </xdr:cNvPr>
        <xdr:cNvSpPr txBox="1">
          <a:spLocks noChangeArrowheads="1"/>
        </xdr:cNvSpPr>
      </xdr:nvSpPr>
      <xdr:spPr bwMode="auto">
        <a:xfrm>
          <a:off x="2209800" y="13093065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73</xdr:row>
      <xdr:rowOff>0</xdr:rowOff>
    </xdr:from>
    <xdr:to>
      <xdr:col>3</xdr:col>
      <xdr:colOff>1857375</xdr:colOff>
      <xdr:row>94</xdr:row>
      <xdr:rowOff>38101</xdr:rowOff>
    </xdr:to>
    <xdr:sp macro="" textlink="">
      <xdr:nvSpPr>
        <xdr:cNvPr id="22" name="Text Box 138">
          <a:extLst>
            <a:ext uri="{FF2B5EF4-FFF2-40B4-BE49-F238E27FC236}">
              <a16:creationId xmlns:a16="http://schemas.microsoft.com/office/drawing/2014/main" id="{20925309-78A8-488B-A72C-5DF06A8D5028}"/>
            </a:ext>
          </a:extLst>
        </xdr:cNvPr>
        <xdr:cNvSpPr txBox="1">
          <a:spLocks noChangeArrowheads="1"/>
        </xdr:cNvSpPr>
      </xdr:nvSpPr>
      <xdr:spPr bwMode="auto">
        <a:xfrm>
          <a:off x="4067175" y="130930650"/>
          <a:ext cx="0"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38101</xdr:rowOff>
    </xdr:to>
    <xdr:sp macro="" textlink="">
      <xdr:nvSpPr>
        <xdr:cNvPr id="23" name="Text Box 133">
          <a:extLst>
            <a:ext uri="{FF2B5EF4-FFF2-40B4-BE49-F238E27FC236}">
              <a16:creationId xmlns:a16="http://schemas.microsoft.com/office/drawing/2014/main" id="{40954C8A-D307-4196-8AC1-A6D2ED5C4707}"/>
            </a:ext>
          </a:extLst>
        </xdr:cNvPr>
        <xdr:cNvSpPr txBox="1">
          <a:spLocks noChangeArrowheads="1"/>
        </xdr:cNvSpPr>
      </xdr:nvSpPr>
      <xdr:spPr bwMode="auto">
        <a:xfrm>
          <a:off x="2209800" y="13093065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38101</xdr:rowOff>
    </xdr:to>
    <xdr:sp macro="" textlink="">
      <xdr:nvSpPr>
        <xdr:cNvPr id="24" name="Text Box 134">
          <a:extLst>
            <a:ext uri="{FF2B5EF4-FFF2-40B4-BE49-F238E27FC236}">
              <a16:creationId xmlns:a16="http://schemas.microsoft.com/office/drawing/2014/main" id="{C0EBCE48-CE32-4B3A-87BB-E300172168FC}"/>
            </a:ext>
          </a:extLst>
        </xdr:cNvPr>
        <xdr:cNvSpPr txBox="1">
          <a:spLocks noChangeArrowheads="1"/>
        </xdr:cNvSpPr>
      </xdr:nvSpPr>
      <xdr:spPr bwMode="auto">
        <a:xfrm>
          <a:off x="2209800" y="13093065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73</xdr:row>
      <xdr:rowOff>0</xdr:rowOff>
    </xdr:from>
    <xdr:to>
      <xdr:col>3</xdr:col>
      <xdr:colOff>1857375</xdr:colOff>
      <xdr:row>94</xdr:row>
      <xdr:rowOff>38101</xdr:rowOff>
    </xdr:to>
    <xdr:sp macro="" textlink="">
      <xdr:nvSpPr>
        <xdr:cNvPr id="25" name="Text Box 138">
          <a:extLst>
            <a:ext uri="{FF2B5EF4-FFF2-40B4-BE49-F238E27FC236}">
              <a16:creationId xmlns:a16="http://schemas.microsoft.com/office/drawing/2014/main" id="{FB5218E2-9743-438D-B06C-33026A7C1E01}"/>
            </a:ext>
          </a:extLst>
        </xdr:cNvPr>
        <xdr:cNvSpPr txBox="1">
          <a:spLocks noChangeArrowheads="1"/>
        </xdr:cNvSpPr>
      </xdr:nvSpPr>
      <xdr:spPr bwMode="auto">
        <a:xfrm>
          <a:off x="4067175" y="130930650"/>
          <a:ext cx="0"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6350</xdr:rowOff>
    </xdr:to>
    <xdr:sp macro="" textlink="">
      <xdr:nvSpPr>
        <xdr:cNvPr id="26" name="Text Box 137">
          <a:extLst>
            <a:ext uri="{FF2B5EF4-FFF2-40B4-BE49-F238E27FC236}">
              <a16:creationId xmlns:a16="http://schemas.microsoft.com/office/drawing/2014/main" id="{FFB1EA2C-27AD-4259-BF15-5271F7A84AA5}"/>
            </a:ext>
          </a:extLst>
        </xdr:cNvPr>
        <xdr:cNvSpPr txBox="1">
          <a:spLocks noChangeArrowheads="1"/>
        </xdr:cNvSpPr>
      </xdr:nvSpPr>
      <xdr:spPr bwMode="auto">
        <a:xfrm>
          <a:off x="2209800" y="1309306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6350</xdr:rowOff>
    </xdr:to>
    <xdr:sp macro="" textlink="">
      <xdr:nvSpPr>
        <xdr:cNvPr id="27" name="Text Box 133">
          <a:extLst>
            <a:ext uri="{FF2B5EF4-FFF2-40B4-BE49-F238E27FC236}">
              <a16:creationId xmlns:a16="http://schemas.microsoft.com/office/drawing/2014/main" id="{2D5B916A-08B9-4E41-93BA-CDD9E521A800}"/>
            </a:ext>
          </a:extLst>
        </xdr:cNvPr>
        <xdr:cNvSpPr txBox="1">
          <a:spLocks noChangeArrowheads="1"/>
        </xdr:cNvSpPr>
      </xdr:nvSpPr>
      <xdr:spPr bwMode="auto">
        <a:xfrm>
          <a:off x="2209800" y="1309306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6350</xdr:rowOff>
    </xdr:to>
    <xdr:sp macro="" textlink="">
      <xdr:nvSpPr>
        <xdr:cNvPr id="28" name="Text Box 134">
          <a:extLst>
            <a:ext uri="{FF2B5EF4-FFF2-40B4-BE49-F238E27FC236}">
              <a16:creationId xmlns:a16="http://schemas.microsoft.com/office/drawing/2014/main" id="{F40E064A-55FD-449A-8E5D-612B2F294B90}"/>
            </a:ext>
          </a:extLst>
        </xdr:cNvPr>
        <xdr:cNvSpPr txBox="1">
          <a:spLocks noChangeArrowheads="1"/>
        </xdr:cNvSpPr>
      </xdr:nvSpPr>
      <xdr:spPr bwMode="auto">
        <a:xfrm>
          <a:off x="2209800" y="1309306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6350</xdr:rowOff>
    </xdr:to>
    <xdr:sp macro="" textlink="">
      <xdr:nvSpPr>
        <xdr:cNvPr id="29" name="Text Box 135">
          <a:extLst>
            <a:ext uri="{FF2B5EF4-FFF2-40B4-BE49-F238E27FC236}">
              <a16:creationId xmlns:a16="http://schemas.microsoft.com/office/drawing/2014/main" id="{EE87A11D-9563-431F-8B0B-53347675BEEF}"/>
            </a:ext>
          </a:extLst>
        </xdr:cNvPr>
        <xdr:cNvSpPr txBox="1">
          <a:spLocks noChangeArrowheads="1"/>
        </xdr:cNvSpPr>
      </xdr:nvSpPr>
      <xdr:spPr bwMode="auto">
        <a:xfrm>
          <a:off x="2209800" y="1309306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6350</xdr:rowOff>
    </xdr:to>
    <xdr:sp macro="" textlink="">
      <xdr:nvSpPr>
        <xdr:cNvPr id="30" name="Text Box 136">
          <a:extLst>
            <a:ext uri="{FF2B5EF4-FFF2-40B4-BE49-F238E27FC236}">
              <a16:creationId xmlns:a16="http://schemas.microsoft.com/office/drawing/2014/main" id="{D61E987F-1091-464F-89C6-EBD0A75BE0F1}"/>
            </a:ext>
          </a:extLst>
        </xdr:cNvPr>
        <xdr:cNvSpPr txBox="1">
          <a:spLocks noChangeArrowheads="1"/>
        </xdr:cNvSpPr>
      </xdr:nvSpPr>
      <xdr:spPr bwMode="auto">
        <a:xfrm>
          <a:off x="2209800" y="1309306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6350</xdr:rowOff>
    </xdr:to>
    <xdr:sp macro="" textlink="">
      <xdr:nvSpPr>
        <xdr:cNvPr id="31" name="Text Box 137">
          <a:extLst>
            <a:ext uri="{FF2B5EF4-FFF2-40B4-BE49-F238E27FC236}">
              <a16:creationId xmlns:a16="http://schemas.microsoft.com/office/drawing/2014/main" id="{9024BA3F-A7EA-44C8-B78E-7C6123501915}"/>
            </a:ext>
          </a:extLst>
        </xdr:cNvPr>
        <xdr:cNvSpPr txBox="1">
          <a:spLocks noChangeArrowheads="1"/>
        </xdr:cNvSpPr>
      </xdr:nvSpPr>
      <xdr:spPr bwMode="auto">
        <a:xfrm>
          <a:off x="2209800" y="1309306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6350</xdr:rowOff>
    </xdr:to>
    <xdr:sp macro="" textlink="">
      <xdr:nvSpPr>
        <xdr:cNvPr id="32" name="Text Box 133">
          <a:extLst>
            <a:ext uri="{FF2B5EF4-FFF2-40B4-BE49-F238E27FC236}">
              <a16:creationId xmlns:a16="http://schemas.microsoft.com/office/drawing/2014/main" id="{81DCE8E8-6076-4820-9D0A-8D7CD7C1FF9A}"/>
            </a:ext>
          </a:extLst>
        </xdr:cNvPr>
        <xdr:cNvSpPr txBox="1">
          <a:spLocks noChangeArrowheads="1"/>
        </xdr:cNvSpPr>
      </xdr:nvSpPr>
      <xdr:spPr bwMode="auto">
        <a:xfrm>
          <a:off x="2209800" y="1309306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6350</xdr:rowOff>
    </xdr:to>
    <xdr:sp macro="" textlink="">
      <xdr:nvSpPr>
        <xdr:cNvPr id="33" name="Text Box 134">
          <a:extLst>
            <a:ext uri="{FF2B5EF4-FFF2-40B4-BE49-F238E27FC236}">
              <a16:creationId xmlns:a16="http://schemas.microsoft.com/office/drawing/2014/main" id="{B2CE6BCC-CEDF-41DB-98CB-D5D152D3DC6B}"/>
            </a:ext>
          </a:extLst>
        </xdr:cNvPr>
        <xdr:cNvSpPr txBox="1">
          <a:spLocks noChangeArrowheads="1"/>
        </xdr:cNvSpPr>
      </xdr:nvSpPr>
      <xdr:spPr bwMode="auto">
        <a:xfrm>
          <a:off x="2209800" y="1309306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6350</xdr:rowOff>
    </xdr:to>
    <xdr:sp macro="" textlink="">
      <xdr:nvSpPr>
        <xdr:cNvPr id="34" name="Text Box 135">
          <a:extLst>
            <a:ext uri="{FF2B5EF4-FFF2-40B4-BE49-F238E27FC236}">
              <a16:creationId xmlns:a16="http://schemas.microsoft.com/office/drawing/2014/main" id="{6013E463-2F92-4259-807C-C61A7DAEF082}"/>
            </a:ext>
          </a:extLst>
        </xdr:cNvPr>
        <xdr:cNvSpPr txBox="1">
          <a:spLocks noChangeArrowheads="1"/>
        </xdr:cNvSpPr>
      </xdr:nvSpPr>
      <xdr:spPr bwMode="auto">
        <a:xfrm>
          <a:off x="2209800" y="1309306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6350</xdr:rowOff>
    </xdr:to>
    <xdr:sp macro="" textlink="">
      <xdr:nvSpPr>
        <xdr:cNvPr id="35" name="Text Box 136">
          <a:extLst>
            <a:ext uri="{FF2B5EF4-FFF2-40B4-BE49-F238E27FC236}">
              <a16:creationId xmlns:a16="http://schemas.microsoft.com/office/drawing/2014/main" id="{7D22B757-64CD-4E4B-B801-15C2FA81E858}"/>
            </a:ext>
          </a:extLst>
        </xdr:cNvPr>
        <xdr:cNvSpPr txBox="1">
          <a:spLocks noChangeArrowheads="1"/>
        </xdr:cNvSpPr>
      </xdr:nvSpPr>
      <xdr:spPr bwMode="auto">
        <a:xfrm>
          <a:off x="2209800" y="1309306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6350</xdr:rowOff>
    </xdr:to>
    <xdr:sp macro="" textlink="">
      <xdr:nvSpPr>
        <xdr:cNvPr id="36" name="Text Box 137">
          <a:extLst>
            <a:ext uri="{FF2B5EF4-FFF2-40B4-BE49-F238E27FC236}">
              <a16:creationId xmlns:a16="http://schemas.microsoft.com/office/drawing/2014/main" id="{1B80C23E-9928-4479-83D2-55C83C1083F7}"/>
            </a:ext>
          </a:extLst>
        </xdr:cNvPr>
        <xdr:cNvSpPr txBox="1">
          <a:spLocks noChangeArrowheads="1"/>
        </xdr:cNvSpPr>
      </xdr:nvSpPr>
      <xdr:spPr bwMode="auto">
        <a:xfrm>
          <a:off x="2209800" y="1309306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73</xdr:row>
      <xdr:rowOff>0</xdr:rowOff>
    </xdr:from>
    <xdr:to>
      <xdr:col>3</xdr:col>
      <xdr:colOff>1857375</xdr:colOff>
      <xdr:row>94</xdr:row>
      <xdr:rowOff>6350</xdr:rowOff>
    </xdr:to>
    <xdr:sp macro="" textlink="">
      <xdr:nvSpPr>
        <xdr:cNvPr id="37" name="Text Box 138">
          <a:extLst>
            <a:ext uri="{FF2B5EF4-FFF2-40B4-BE49-F238E27FC236}">
              <a16:creationId xmlns:a16="http://schemas.microsoft.com/office/drawing/2014/main" id="{3999EC50-0D8F-4511-BE38-ABCF752780F6}"/>
            </a:ext>
          </a:extLst>
        </xdr:cNvPr>
        <xdr:cNvSpPr txBox="1">
          <a:spLocks noChangeArrowheads="1"/>
        </xdr:cNvSpPr>
      </xdr:nvSpPr>
      <xdr:spPr bwMode="auto">
        <a:xfrm>
          <a:off x="4067175" y="130930650"/>
          <a:ext cx="0"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63501</xdr:rowOff>
    </xdr:to>
    <xdr:sp macro="" textlink="">
      <xdr:nvSpPr>
        <xdr:cNvPr id="38" name="Text Box 133">
          <a:extLst>
            <a:ext uri="{FF2B5EF4-FFF2-40B4-BE49-F238E27FC236}">
              <a16:creationId xmlns:a16="http://schemas.microsoft.com/office/drawing/2014/main" id="{6D401ACA-FBD2-451C-9986-15232BA6F385}"/>
            </a:ext>
          </a:extLst>
        </xdr:cNvPr>
        <xdr:cNvSpPr txBox="1">
          <a:spLocks noChangeArrowheads="1"/>
        </xdr:cNvSpPr>
      </xdr:nvSpPr>
      <xdr:spPr bwMode="auto">
        <a:xfrm>
          <a:off x="2209800" y="13093065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63501</xdr:rowOff>
    </xdr:to>
    <xdr:sp macro="" textlink="">
      <xdr:nvSpPr>
        <xdr:cNvPr id="39" name="Text Box 134">
          <a:extLst>
            <a:ext uri="{FF2B5EF4-FFF2-40B4-BE49-F238E27FC236}">
              <a16:creationId xmlns:a16="http://schemas.microsoft.com/office/drawing/2014/main" id="{0BD63B10-8A7D-42CC-A59E-8F485E1456FB}"/>
            </a:ext>
          </a:extLst>
        </xdr:cNvPr>
        <xdr:cNvSpPr txBox="1">
          <a:spLocks noChangeArrowheads="1"/>
        </xdr:cNvSpPr>
      </xdr:nvSpPr>
      <xdr:spPr bwMode="auto">
        <a:xfrm>
          <a:off x="2209800" y="13093065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63501</xdr:rowOff>
    </xdr:to>
    <xdr:sp macro="" textlink="">
      <xdr:nvSpPr>
        <xdr:cNvPr id="40" name="Text Box 135">
          <a:extLst>
            <a:ext uri="{FF2B5EF4-FFF2-40B4-BE49-F238E27FC236}">
              <a16:creationId xmlns:a16="http://schemas.microsoft.com/office/drawing/2014/main" id="{5CCD3978-BD21-4575-B03A-DDB616B64F29}"/>
            </a:ext>
          </a:extLst>
        </xdr:cNvPr>
        <xdr:cNvSpPr txBox="1">
          <a:spLocks noChangeArrowheads="1"/>
        </xdr:cNvSpPr>
      </xdr:nvSpPr>
      <xdr:spPr bwMode="auto">
        <a:xfrm>
          <a:off x="2209800" y="13093065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63501</xdr:rowOff>
    </xdr:to>
    <xdr:sp macro="" textlink="">
      <xdr:nvSpPr>
        <xdr:cNvPr id="41" name="Text Box 136">
          <a:extLst>
            <a:ext uri="{FF2B5EF4-FFF2-40B4-BE49-F238E27FC236}">
              <a16:creationId xmlns:a16="http://schemas.microsoft.com/office/drawing/2014/main" id="{1F7BC796-B38F-4C2E-990C-914E31625456}"/>
            </a:ext>
          </a:extLst>
        </xdr:cNvPr>
        <xdr:cNvSpPr txBox="1">
          <a:spLocks noChangeArrowheads="1"/>
        </xdr:cNvSpPr>
      </xdr:nvSpPr>
      <xdr:spPr bwMode="auto">
        <a:xfrm>
          <a:off x="2209800" y="13093065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63501</xdr:rowOff>
    </xdr:to>
    <xdr:sp macro="" textlink="">
      <xdr:nvSpPr>
        <xdr:cNvPr id="42" name="Text Box 137">
          <a:extLst>
            <a:ext uri="{FF2B5EF4-FFF2-40B4-BE49-F238E27FC236}">
              <a16:creationId xmlns:a16="http://schemas.microsoft.com/office/drawing/2014/main" id="{ECF21686-E192-4680-A803-A193DAC1F402}"/>
            </a:ext>
          </a:extLst>
        </xdr:cNvPr>
        <xdr:cNvSpPr txBox="1">
          <a:spLocks noChangeArrowheads="1"/>
        </xdr:cNvSpPr>
      </xdr:nvSpPr>
      <xdr:spPr bwMode="auto">
        <a:xfrm>
          <a:off x="2209800" y="13093065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73</xdr:row>
      <xdr:rowOff>0</xdr:rowOff>
    </xdr:from>
    <xdr:to>
      <xdr:col>3</xdr:col>
      <xdr:colOff>1857375</xdr:colOff>
      <xdr:row>94</xdr:row>
      <xdr:rowOff>63501</xdr:rowOff>
    </xdr:to>
    <xdr:sp macro="" textlink="">
      <xdr:nvSpPr>
        <xdr:cNvPr id="43" name="Text Box 138">
          <a:extLst>
            <a:ext uri="{FF2B5EF4-FFF2-40B4-BE49-F238E27FC236}">
              <a16:creationId xmlns:a16="http://schemas.microsoft.com/office/drawing/2014/main" id="{38882857-7962-4A7F-AD81-FC9919D0EC9C}"/>
            </a:ext>
          </a:extLst>
        </xdr:cNvPr>
        <xdr:cNvSpPr txBox="1">
          <a:spLocks noChangeArrowheads="1"/>
        </xdr:cNvSpPr>
      </xdr:nvSpPr>
      <xdr:spPr bwMode="auto">
        <a:xfrm>
          <a:off x="4067175" y="130930650"/>
          <a:ext cx="0"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63501</xdr:rowOff>
    </xdr:to>
    <xdr:sp macro="" textlink="">
      <xdr:nvSpPr>
        <xdr:cNvPr id="44" name="Text Box 133">
          <a:extLst>
            <a:ext uri="{FF2B5EF4-FFF2-40B4-BE49-F238E27FC236}">
              <a16:creationId xmlns:a16="http://schemas.microsoft.com/office/drawing/2014/main" id="{DAD1A4EE-6E98-4F55-A63F-9524B20B6158}"/>
            </a:ext>
          </a:extLst>
        </xdr:cNvPr>
        <xdr:cNvSpPr txBox="1">
          <a:spLocks noChangeArrowheads="1"/>
        </xdr:cNvSpPr>
      </xdr:nvSpPr>
      <xdr:spPr bwMode="auto">
        <a:xfrm>
          <a:off x="2209800" y="13093065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73</xdr:row>
      <xdr:rowOff>0</xdr:rowOff>
    </xdr:from>
    <xdr:to>
      <xdr:col>3</xdr:col>
      <xdr:colOff>104775</xdr:colOff>
      <xdr:row>94</xdr:row>
      <xdr:rowOff>63501</xdr:rowOff>
    </xdr:to>
    <xdr:sp macro="" textlink="">
      <xdr:nvSpPr>
        <xdr:cNvPr id="45" name="Text Box 134">
          <a:extLst>
            <a:ext uri="{FF2B5EF4-FFF2-40B4-BE49-F238E27FC236}">
              <a16:creationId xmlns:a16="http://schemas.microsoft.com/office/drawing/2014/main" id="{F6C0769A-025B-4365-8319-8B1940EFF550}"/>
            </a:ext>
          </a:extLst>
        </xdr:cNvPr>
        <xdr:cNvSpPr txBox="1">
          <a:spLocks noChangeArrowheads="1"/>
        </xdr:cNvSpPr>
      </xdr:nvSpPr>
      <xdr:spPr bwMode="auto">
        <a:xfrm>
          <a:off x="2209800" y="13093065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73</xdr:row>
      <xdr:rowOff>0</xdr:rowOff>
    </xdr:from>
    <xdr:to>
      <xdr:col>3</xdr:col>
      <xdr:colOff>1857375</xdr:colOff>
      <xdr:row>94</xdr:row>
      <xdr:rowOff>63501</xdr:rowOff>
    </xdr:to>
    <xdr:sp macro="" textlink="">
      <xdr:nvSpPr>
        <xdr:cNvPr id="46" name="Text Box 138">
          <a:extLst>
            <a:ext uri="{FF2B5EF4-FFF2-40B4-BE49-F238E27FC236}">
              <a16:creationId xmlns:a16="http://schemas.microsoft.com/office/drawing/2014/main" id="{045CC28C-1ED5-4B61-BF0D-4A4453AB167F}"/>
            </a:ext>
          </a:extLst>
        </xdr:cNvPr>
        <xdr:cNvSpPr txBox="1">
          <a:spLocks noChangeArrowheads="1"/>
        </xdr:cNvSpPr>
      </xdr:nvSpPr>
      <xdr:spPr bwMode="auto">
        <a:xfrm>
          <a:off x="4067175" y="130930650"/>
          <a:ext cx="0"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257175</xdr:colOff>
      <xdr:row>0</xdr:row>
      <xdr:rowOff>19050</xdr:rowOff>
    </xdr:from>
    <xdr:to>
      <xdr:col>25</xdr:col>
      <xdr:colOff>625475</xdr:colOff>
      <xdr:row>2</xdr:row>
      <xdr:rowOff>257175</xdr:rowOff>
    </xdr:to>
    <xdr:grpSp>
      <xdr:nvGrpSpPr>
        <xdr:cNvPr id="2" name="Group 1">
          <a:hlinkClick xmlns:r="http://schemas.openxmlformats.org/officeDocument/2006/relationships" r:id="rId1" tooltip="Click for Sch-4"/>
          <a:extLst>
            <a:ext uri="{FF2B5EF4-FFF2-40B4-BE49-F238E27FC236}">
              <a16:creationId xmlns:a16="http://schemas.microsoft.com/office/drawing/2014/main" id="{4F8A2C46-0EC2-4E51-9195-303380FB0565}"/>
            </a:ext>
          </a:extLst>
        </xdr:cNvPr>
        <xdr:cNvGrpSpPr>
          <a:grpSpLocks/>
        </xdr:cNvGrpSpPr>
      </xdr:nvGrpSpPr>
      <xdr:grpSpPr bwMode="auto">
        <a:xfrm>
          <a:off x="27562175" y="19050"/>
          <a:ext cx="8559800" cy="1412875"/>
          <a:chOff x="804" y="5"/>
          <a:chExt cx="116" cy="73"/>
        </a:xfrm>
      </xdr:grpSpPr>
      <xdr:sp macro="" textlink="">
        <xdr:nvSpPr>
          <xdr:cNvPr id="3" name="AutoShape 2">
            <a:extLst>
              <a:ext uri="{FF2B5EF4-FFF2-40B4-BE49-F238E27FC236}">
                <a16:creationId xmlns:a16="http://schemas.microsoft.com/office/drawing/2014/main" id="{5E1FECCB-CBCD-4FC9-B7D1-86E3D040ECFB}"/>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196539D6-F510-4A14-BE0B-804FB65410A8}"/>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Sch-4</a:t>
            </a:r>
          </a:p>
        </xdr:txBody>
      </xdr:sp>
    </xdr:grpSp>
    <xdr:clientData/>
  </xdr:twoCellAnchor>
  <xdr:twoCellAnchor editAs="oneCell">
    <xdr:from>
      <xdr:col>3</xdr:col>
      <xdr:colOff>0</xdr:colOff>
      <xdr:row>202</xdr:row>
      <xdr:rowOff>0</xdr:rowOff>
    </xdr:from>
    <xdr:to>
      <xdr:col>3</xdr:col>
      <xdr:colOff>104775</xdr:colOff>
      <xdr:row>222</xdr:row>
      <xdr:rowOff>247649</xdr:rowOff>
    </xdr:to>
    <xdr:sp macro="" textlink="">
      <xdr:nvSpPr>
        <xdr:cNvPr id="5" name="Text Box 137">
          <a:extLst>
            <a:ext uri="{FF2B5EF4-FFF2-40B4-BE49-F238E27FC236}">
              <a16:creationId xmlns:a16="http://schemas.microsoft.com/office/drawing/2014/main" id="{B6CB3061-9482-4E08-9880-40BF5C1BC84E}"/>
            </a:ext>
          </a:extLst>
        </xdr:cNvPr>
        <xdr:cNvSpPr txBox="1">
          <a:spLocks noChangeArrowheads="1"/>
        </xdr:cNvSpPr>
      </xdr:nvSpPr>
      <xdr:spPr bwMode="auto">
        <a:xfrm>
          <a:off x="2209800" y="42424350"/>
          <a:ext cx="104775" cy="6562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222</xdr:row>
      <xdr:rowOff>247649</xdr:rowOff>
    </xdr:to>
    <xdr:sp macro="" textlink="">
      <xdr:nvSpPr>
        <xdr:cNvPr id="6" name="Text Box 133">
          <a:extLst>
            <a:ext uri="{FF2B5EF4-FFF2-40B4-BE49-F238E27FC236}">
              <a16:creationId xmlns:a16="http://schemas.microsoft.com/office/drawing/2014/main" id="{2CE3B15F-A4FD-4AC7-9903-655B763263A6}"/>
            </a:ext>
          </a:extLst>
        </xdr:cNvPr>
        <xdr:cNvSpPr txBox="1">
          <a:spLocks noChangeArrowheads="1"/>
        </xdr:cNvSpPr>
      </xdr:nvSpPr>
      <xdr:spPr bwMode="auto">
        <a:xfrm>
          <a:off x="2209800" y="42424350"/>
          <a:ext cx="104775" cy="6562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222</xdr:row>
      <xdr:rowOff>247649</xdr:rowOff>
    </xdr:to>
    <xdr:sp macro="" textlink="">
      <xdr:nvSpPr>
        <xdr:cNvPr id="7" name="Text Box 134">
          <a:extLst>
            <a:ext uri="{FF2B5EF4-FFF2-40B4-BE49-F238E27FC236}">
              <a16:creationId xmlns:a16="http://schemas.microsoft.com/office/drawing/2014/main" id="{E86B190C-1B03-4623-A383-7FD29B755547}"/>
            </a:ext>
          </a:extLst>
        </xdr:cNvPr>
        <xdr:cNvSpPr txBox="1">
          <a:spLocks noChangeArrowheads="1"/>
        </xdr:cNvSpPr>
      </xdr:nvSpPr>
      <xdr:spPr bwMode="auto">
        <a:xfrm>
          <a:off x="2209800" y="42424350"/>
          <a:ext cx="104775" cy="6562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222</xdr:row>
      <xdr:rowOff>247649</xdr:rowOff>
    </xdr:to>
    <xdr:sp macro="" textlink="">
      <xdr:nvSpPr>
        <xdr:cNvPr id="8" name="Text Box 135">
          <a:extLst>
            <a:ext uri="{FF2B5EF4-FFF2-40B4-BE49-F238E27FC236}">
              <a16:creationId xmlns:a16="http://schemas.microsoft.com/office/drawing/2014/main" id="{4F0F3109-FC47-4FA8-9D62-9A9E8B495673}"/>
            </a:ext>
          </a:extLst>
        </xdr:cNvPr>
        <xdr:cNvSpPr txBox="1">
          <a:spLocks noChangeArrowheads="1"/>
        </xdr:cNvSpPr>
      </xdr:nvSpPr>
      <xdr:spPr bwMode="auto">
        <a:xfrm>
          <a:off x="2209800" y="42424350"/>
          <a:ext cx="104775" cy="6562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222</xdr:row>
      <xdr:rowOff>247649</xdr:rowOff>
    </xdr:to>
    <xdr:sp macro="" textlink="">
      <xdr:nvSpPr>
        <xdr:cNvPr id="9" name="Text Box 136">
          <a:extLst>
            <a:ext uri="{FF2B5EF4-FFF2-40B4-BE49-F238E27FC236}">
              <a16:creationId xmlns:a16="http://schemas.microsoft.com/office/drawing/2014/main" id="{0921A29F-C224-4905-9615-AE02279F383C}"/>
            </a:ext>
          </a:extLst>
        </xdr:cNvPr>
        <xdr:cNvSpPr txBox="1">
          <a:spLocks noChangeArrowheads="1"/>
        </xdr:cNvSpPr>
      </xdr:nvSpPr>
      <xdr:spPr bwMode="auto">
        <a:xfrm>
          <a:off x="2209800" y="42424350"/>
          <a:ext cx="104775" cy="6562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222</xdr:row>
      <xdr:rowOff>247649</xdr:rowOff>
    </xdr:to>
    <xdr:sp macro="" textlink="">
      <xdr:nvSpPr>
        <xdr:cNvPr id="10" name="Text Box 137">
          <a:extLst>
            <a:ext uri="{FF2B5EF4-FFF2-40B4-BE49-F238E27FC236}">
              <a16:creationId xmlns:a16="http://schemas.microsoft.com/office/drawing/2014/main" id="{510CB367-9785-416C-8AC5-9E5F192C302D}"/>
            </a:ext>
          </a:extLst>
        </xdr:cNvPr>
        <xdr:cNvSpPr txBox="1">
          <a:spLocks noChangeArrowheads="1"/>
        </xdr:cNvSpPr>
      </xdr:nvSpPr>
      <xdr:spPr bwMode="auto">
        <a:xfrm>
          <a:off x="2209800" y="42424350"/>
          <a:ext cx="104775" cy="6562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222</xdr:row>
      <xdr:rowOff>247649</xdr:rowOff>
    </xdr:to>
    <xdr:sp macro="" textlink="">
      <xdr:nvSpPr>
        <xdr:cNvPr id="11" name="Text Box 133">
          <a:extLst>
            <a:ext uri="{FF2B5EF4-FFF2-40B4-BE49-F238E27FC236}">
              <a16:creationId xmlns:a16="http://schemas.microsoft.com/office/drawing/2014/main" id="{6B2C3FFD-77A1-4E97-B8EF-ADC6AAFCAB41}"/>
            </a:ext>
          </a:extLst>
        </xdr:cNvPr>
        <xdr:cNvSpPr txBox="1">
          <a:spLocks noChangeArrowheads="1"/>
        </xdr:cNvSpPr>
      </xdr:nvSpPr>
      <xdr:spPr bwMode="auto">
        <a:xfrm>
          <a:off x="2209800" y="42424350"/>
          <a:ext cx="104775" cy="6562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222</xdr:row>
      <xdr:rowOff>247649</xdr:rowOff>
    </xdr:to>
    <xdr:sp macro="" textlink="">
      <xdr:nvSpPr>
        <xdr:cNvPr id="12" name="Text Box 134">
          <a:extLst>
            <a:ext uri="{FF2B5EF4-FFF2-40B4-BE49-F238E27FC236}">
              <a16:creationId xmlns:a16="http://schemas.microsoft.com/office/drawing/2014/main" id="{E4734EB5-9AEF-400E-A269-068E670614E5}"/>
            </a:ext>
          </a:extLst>
        </xdr:cNvPr>
        <xdr:cNvSpPr txBox="1">
          <a:spLocks noChangeArrowheads="1"/>
        </xdr:cNvSpPr>
      </xdr:nvSpPr>
      <xdr:spPr bwMode="auto">
        <a:xfrm>
          <a:off x="2209800" y="42424350"/>
          <a:ext cx="104775" cy="6562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222</xdr:row>
      <xdr:rowOff>247649</xdr:rowOff>
    </xdr:to>
    <xdr:sp macro="" textlink="">
      <xdr:nvSpPr>
        <xdr:cNvPr id="13" name="Text Box 135">
          <a:extLst>
            <a:ext uri="{FF2B5EF4-FFF2-40B4-BE49-F238E27FC236}">
              <a16:creationId xmlns:a16="http://schemas.microsoft.com/office/drawing/2014/main" id="{CFA255AF-EDAD-4BB3-85EE-8100C514158D}"/>
            </a:ext>
          </a:extLst>
        </xdr:cNvPr>
        <xdr:cNvSpPr txBox="1">
          <a:spLocks noChangeArrowheads="1"/>
        </xdr:cNvSpPr>
      </xdr:nvSpPr>
      <xdr:spPr bwMode="auto">
        <a:xfrm>
          <a:off x="2209800" y="42424350"/>
          <a:ext cx="104775" cy="6562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222</xdr:row>
      <xdr:rowOff>247649</xdr:rowOff>
    </xdr:to>
    <xdr:sp macro="" textlink="">
      <xdr:nvSpPr>
        <xdr:cNvPr id="14" name="Text Box 136">
          <a:extLst>
            <a:ext uri="{FF2B5EF4-FFF2-40B4-BE49-F238E27FC236}">
              <a16:creationId xmlns:a16="http://schemas.microsoft.com/office/drawing/2014/main" id="{E56766BD-3840-44F4-887F-AC2560EF31A7}"/>
            </a:ext>
          </a:extLst>
        </xdr:cNvPr>
        <xdr:cNvSpPr txBox="1">
          <a:spLocks noChangeArrowheads="1"/>
        </xdr:cNvSpPr>
      </xdr:nvSpPr>
      <xdr:spPr bwMode="auto">
        <a:xfrm>
          <a:off x="2209800" y="42424350"/>
          <a:ext cx="104775" cy="6562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222</xdr:row>
      <xdr:rowOff>247649</xdr:rowOff>
    </xdr:to>
    <xdr:sp macro="" textlink="">
      <xdr:nvSpPr>
        <xdr:cNvPr id="15" name="Text Box 137">
          <a:extLst>
            <a:ext uri="{FF2B5EF4-FFF2-40B4-BE49-F238E27FC236}">
              <a16:creationId xmlns:a16="http://schemas.microsoft.com/office/drawing/2014/main" id="{8B126454-73D8-4FDE-A78D-4B4D52EEADBA}"/>
            </a:ext>
          </a:extLst>
        </xdr:cNvPr>
        <xdr:cNvSpPr txBox="1">
          <a:spLocks noChangeArrowheads="1"/>
        </xdr:cNvSpPr>
      </xdr:nvSpPr>
      <xdr:spPr bwMode="auto">
        <a:xfrm>
          <a:off x="2209800" y="42424350"/>
          <a:ext cx="104775" cy="6562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202</xdr:row>
      <xdr:rowOff>0</xdr:rowOff>
    </xdr:from>
    <xdr:to>
      <xdr:col>3</xdr:col>
      <xdr:colOff>1857375</xdr:colOff>
      <xdr:row>222</xdr:row>
      <xdr:rowOff>247649</xdr:rowOff>
    </xdr:to>
    <xdr:sp macro="" textlink="">
      <xdr:nvSpPr>
        <xdr:cNvPr id="16" name="Text Box 138">
          <a:extLst>
            <a:ext uri="{FF2B5EF4-FFF2-40B4-BE49-F238E27FC236}">
              <a16:creationId xmlns:a16="http://schemas.microsoft.com/office/drawing/2014/main" id="{AD071916-E605-4851-A696-A776C80A5952}"/>
            </a:ext>
          </a:extLst>
        </xdr:cNvPr>
        <xdr:cNvSpPr txBox="1">
          <a:spLocks noChangeArrowheads="1"/>
        </xdr:cNvSpPr>
      </xdr:nvSpPr>
      <xdr:spPr bwMode="auto">
        <a:xfrm>
          <a:off x="4067175" y="42424350"/>
          <a:ext cx="0" cy="6562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38101</xdr:rowOff>
    </xdr:to>
    <xdr:sp macro="" textlink="">
      <xdr:nvSpPr>
        <xdr:cNvPr id="17" name="Text Box 133">
          <a:extLst>
            <a:ext uri="{FF2B5EF4-FFF2-40B4-BE49-F238E27FC236}">
              <a16:creationId xmlns:a16="http://schemas.microsoft.com/office/drawing/2014/main" id="{C4CDA7DE-3F19-4ED9-B386-7D9688E2C4BD}"/>
            </a:ext>
          </a:extLst>
        </xdr:cNvPr>
        <xdr:cNvSpPr txBox="1">
          <a:spLocks noChangeArrowheads="1"/>
        </xdr:cNvSpPr>
      </xdr:nvSpPr>
      <xdr:spPr bwMode="auto">
        <a:xfrm>
          <a:off x="2209800" y="4242435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38101</xdr:rowOff>
    </xdr:to>
    <xdr:sp macro="" textlink="">
      <xdr:nvSpPr>
        <xdr:cNvPr id="18" name="Text Box 134">
          <a:extLst>
            <a:ext uri="{FF2B5EF4-FFF2-40B4-BE49-F238E27FC236}">
              <a16:creationId xmlns:a16="http://schemas.microsoft.com/office/drawing/2014/main" id="{823ED90B-17B6-40CE-9991-BE67CEC339A7}"/>
            </a:ext>
          </a:extLst>
        </xdr:cNvPr>
        <xdr:cNvSpPr txBox="1">
          <a:spLocks noChangeArrowheads="1"/>
        </xdr:cNvSpPr>
      </xdr:nvSpPr>
      <xdr:spPr bwMode="auto">
        <a:xfrm>
          <a:off x="2209800" y="4242435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38101</xdr:rowOff>
    </xdr:to>
    <xdr:sp macro="" textlink="">
      <xdr:nvSpPr>
        <xdr:cNvPr id="19" name="Text Box 135">
          <a:extLst>
            <a:ext uri="{FF2B5EF4-FFF2-40B4-BE49-F238E27FC236}">
              <a16:creationId xmlns:a16="http://schemas.microsoft.com/office/drawing/2014/main" id="{6242043F-C900-49C2-AAAC-DC840F1634A8}"/>
            </a:ext>
          </a:extLst>
        </xdr:cNvPr>
        <xdr:cNvSpPr txBox="1">
          <a:spLocks noChangeArrowheads="1"/>
        </xdr:cNvSpPr>
      </xdr:nvSpPr>
      <xdr:spPr bwMode="auto">
        <a:xfrm>
          <a:off x="2209800" y="4242435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38101</xdr:rowOff>
    </xdr:to>
    <xdr:sp macro="" textlink="">
      <xdr:nvSpPr>
        <xdr:cNvPr id="20" name="Text Box 136">
          <a:extLst>
            <a:ext uri="{FF2B5EF4-FFF2-40B4-BE49-F238E27FC236}">
              <a16:creationId xmlns:a16="http://schemas.microsoft.com/office/drawing/2014/main" id="{7096054A-699B-4C93-B808-A5DB7009C271}"/>
            </a:ext>
          </a:extLst>
        </xdr:cNvPr>
        <xdr:cNvSpPr txBox="1">
          <a:spLocks noChangeArrowheads="1"/>
        </xdr:cNvSpPr>
      </xdr:nvSpPr>
      <xdr:spPr bwMode="auto">
        <a:xfrm>
          <a:off x="2209800" y="4242435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38101</xdr:rowOff>
    </xdr:to>
    <xdr:sp macro="" textlink="">
      <xdr:nvSpPr>
        <xdr:cNvPr id="21" name="Text Box 137">
          <a:extLst>
            <a:ext uri="{FF2B5EF4-FFF2-40B4-BE49-F238E27FC236}">
              <a16:creationId xmlns:a16="http://schemas.microsoft.com/office/drawing/2014/main" id="{DB3840EC-C96F-4F18-8290-9AD7FAAE2BC2}"/>
            </a:ext>
          </a:extLst>
        </xdr:cNvPr>
        <xdr:cNvSpPr txBox="1">
          <a:spLocks noChangeArrowheads="1"/>
        </xdr:cNvSpPr>
      </xdr:nvSpPr>
      <xdr:spPr bwMode="auto">
        <a:xfrm>
          <a:off x="2209800" y="4242435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202</xdr:row>
      <xdr:rowOff>0</xdr:rowOff>
    </xdr:from>
    <xdr:to>
      <xdr:col>3</xdr:col>
      <xdr:colOff>1857375</xdr:colOff>
      <xdr:row>223</xdr:row>
      <xdr:rowOff>38101</xdr:rowOff>
    </xdr:to>
    <xdr:sp macro="" textlink="">
      <xdr:nvSpPr>
        <xdr:cNvPr id="22" name="Text Box 138">
          <a:extLst>
            <a:ext uri="{FF2B5EF4-FFF2-40B4-BE49-F238E27FC236}">
              <a16:creationId xmlns:a16="http://schemas.microsoft.com/office/drawing/2014/main" id="{8539904D-EACE-47D8-88F3-B181FCCB9A68}"/>
            </a:ext>
          </a:extLst>
        </xdr:cNvPr>
        <xdr:cNvSpPr txBox="1">
          <a:spLocks noChangeArrowheads="1"/>
        </xdr:cNvSpPr>
      </xdr:nvSpPr>
      <xdr:spPr bwMode="auto">
        <a:xfrm>
          <a:off x="4067175" y="42424350"/>
          <a:ext cx="0"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38101</xdr:rowOff>
    </xdr:to>
    <xdr:sp macro="" textlink="">
      <xdr:nvSpPr>
        <xdr:cNvPr id="23" name="Text Box 133">
          <a:extLst>
            <a:ext uri="{FF2B5EF4-FFF2-40B4-BE49-F238E27FC236}">
              <a16:creationId xmlns:a16="http://schemas.microsoft.com/office/drawing/2014/main" id="{2671323F-DC02-4C95-85F5-267CFC473622}"/>
            </a:ext>
          </a:extLst>
        </xdr:cNvPr>
        <xdr:cNvSpPr txBox="1">
          <a:spLocks noChangeArrowheads="1"/>
        </xdr:cNvSpPr>
      </xdr:nvSpPr>
      <xdr:spPr bwMode="auto">
        <a:xfrm>
          <a:off x="2209800" y="4242435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38101</xdr:rowOff>
    </xdr:to>
    <xdr:sp macro="" textlink="">
      <xdr:nvSpPr>
        <xdr:cNvPr id="24" name="Text Box 134">
          <a:extLst>
            <a:ext uri="{FF2B5EF4-FFF2-40B4-BE49-F238E27FC236}">
              <a16:creationId xmlns:a16="http://schemas.microsoft.com/office/drawing/2014/main" id="{B4BBE739-AEB7-4BD2-A835-BEEC2291BB6F}"/>
            </a:ext>
          </a:extLst>
        </xdr:cNvPr>
        <xdr:cNvSpPr txBox="1">
          <a:spLocks noChangeArrowheads="1"/>
        </xdr:cNvSpPr>
      </xdr:nvSpPr>
      <xdr:spPr bwMode="auto">
        <a:xfrm>
          <a:off x="2209800" y="4242435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202</xdr:row>
      <xdr:rowOff>0</xdr:rowOff>
    </xdr:from>
    <xdr:to>
      <xdr:col>3</xdr:col>
      <xdr:colOff>1857375</xdr:colOff>
      <xdr:row>223</xdr:row>
      <xdr:rowOff>38101</xdr:rowOff>
    </xdr:to>
    <xdr:sp macro="" textlink="">
      <xdr:nvSpPr>
        <xdr:cNvPr id="25" name="Text Box 138">
          <a:extLst>
            <a:ext uri="{FF2B5EF4-FFF2-40B4-BE49-F238E27FC236}">
              <a16:creationId xmlns:a16="http://schemas.microsoft.com/office/drawing/2014/main" id="{52CE939C-4043-406F-B2D1-E95FEC4897BF}"/>
            </a:ext>
          </a:extLst>
        </xdr:cNvPr>
        <xdr:cNvSpPr txBox="1">
          <a:spLocks noChangeArrowheads="1"/>
        </xdr:cNvSpPr>
      </xdr:nvSpPr>
      <xdr:spPr bwMode="auto">
        <a:xfrm>
          <a:off x="4067175" y="42424350"/>
          <a:ext cx="0"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6350</xdr:rowOff>
    </xdr:to>
    <xdr:sp macro="" textlink="">
      <xdr:nvSpPr>
        <xdr:cNvPr id="26" name="Text Box 137">
          <a:extLst>
            <a:ext uri="{FF2B5EF4-FFF2-40B4-BE49-F238E27FC236}">
              <a16:creationId xmlns:a16="http://schemas.microsoft.com/office/drawing/2014/main" id="{0D7236E8-A119-4678-8688-724D37BE0209}"/>
            </a:ext>
          </a:extLst>
        </xdr:cNvPr>
        <xdr:cNvSpPr txBox="1">
          <a:spLocks noChangeArrowheads="1"/>
        </xdr:cNvSpPr>
      </xdr:nvSpPr>
      <xdr:spPr bwMode="auto">
        <a:xfrm>
          <a:off x="2209800" y="424243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6350</xdr:rowOff>
    </xdr:to>
    <xdr:sp macro="" textlink="">
      <xdr:nvSpPr>
        <xdr:cNvPr id="27" name="Text Box 133">
          <a:extLst>
            <a:ext uri="{FF2B5EF4-FFF2-40B4-BE49-F238E27FC236}">
              <a16:creationId xmlns:a16="http://schemas.microsoft.com/office/drawing/2014/main" id="{3DE999C7-A8A3-4C3C-B449-1CF86BBF791E}"/>
            </a:ext>
          </a:extLst>
        </xdr:cNvPr>
        <xdr:cNvSpPr txBox="1">
          <a:spLocks noChangeArrowheads="1"/>
        </xdr:cNvSpPr>
      </xdr:nvSpPr>
      <xdr:spPr bwMode="auto">
        <a:xfrm>
          <a:off x="2209800" y="424243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6350</xdr:rowOff>
    </xdr:to>
    <xdr:sp macro="" textlink="">
      <xdr:nvSpPr>
        <xdr:cNvPr id="28" name="Text Box 134">
          <a:extLst>
            <a:ext uri="{FF2B5EF4-FFF2-40B4-BE49-F238E27FC236}">
              <a16:creationId xmlns:a16="http://schemas.microsoft.com/office/drawing/2014/main" id="{ECA99E5F-949C-47B9-A4F7-686F9CE3E8A8}"/>
            </a:ext>
          </a:extLst>
        </xdr:cNvPr>
        <xdr:cNvSpPr txBox="1">
          <a:spLocks noChangeArrowheads="1"/>
        </xdr:cNvSpPr>
      </xdr:nvSpPr>
      <xdr:spPr bwMode="auto">
        <a:xfrm>
          <a:off x="2209800" y="424243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6350</xdr:rowOff>
    </xdr:to>
    <xdr:sp macro="" textlink="">
      <xdr:nvSpPr>
        <xdr:cNvPr id="29" name="Text Box 135">
          <a:extLst>
            <a:ext uri="{FF2B5EF4-FFF2-40B4-BE49-F238E27FC236}">
              <a16:creationId xmlns:a16="http://schemas.microsoft.com/office/drawing/2014/main" id="{C9DBAD73-BC6D-42B1-B6B8-5574269A0482}"/>
            </a:ext>
          </a:extLst>
        </xdr:cNvPr>
        <xdr:cNvSpPr txBox="1">
          <a:spLocks noChangeArrowheads="1"/>
        </xdr:cNvSpPr>
      </xdr:nvSpPr>
      <xdr:spPr bwMode="auto">
        <a:xfrm>
          <a:off x="2209800" y="424243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6350</xdr:rowOff>
    </xdr:to>
    <xdr:sp macro="" textlink="">
      <xdr:nvSpPr>
        <xdr:cNvPr id="30" name="Text Box 136">
          <a:extLst>
            <a:ext uri="{FF2B5EF4-FFF2-40B4-BE49-F238E27FC236}">
              <a16:creationId xmlns:a16="http://schemas.microsoft.com/office/drawing/2014/main" id="{94A12540-23AD-4885-B41F-96997C1B1CF1}"/>
            </a:ext>
          </a:extLst>
        </xdr:cNvPr>
        <xdr:cNvSpPr txBox="1">
          <a:spLocks noChangeArrowheads="1"/>
        </xdr:cNvSpPr>
      </xdr:nvSpPr>
      <xdr:spPr bwMode="auto">
        <a:xfrm>
          <a:off x="2209800" y="424243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6350</xdr:rowOff>
    </xdr:to>
    <xdr:sp macro="" textlink="">
      <xdr:nvSpPr>
        <xdr:cNvPr id="31" name="Text Box 137">
          <a:extLst>
            <a:ext uri="{FF2B5EF4-FFF2-40B4-BE49-F238E27FC236}">
              <a16:creationId xmlns:a16="http://schemas.microsoft.com/office/drawing/2014/main" id="{BEBAD2BD-A202-4BD6-A4F0-468FCD03F629}"/>
            </a:ext>
          </a:extLst>
        </xdr:cNvPr>
        <xdr:cNvSpPr txBox="1">
          <a:spLocks noChangeArrowheads="1"/>
        </xdr:cNvSpPr>
      </xdr:nvSpPr>
      <xdr:spPr bwMode="auto">
        <a:xfrm>
          <a:off x="2209800" y="424243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6350</xdr:rowOff>
    </xdr:to>
    <xdr:sp macro="" textlink="">
      <xdr:nvSpPr>
        <xdr:cNvPr id="32" name="Text Box 133">
          <a:extLst>
            <a:ext uri="{FF2B5EF4-FFF2-40B4-BE49-F238E27FC236}">
              <a16:creationId xmlns:a16="http://schemas.microsoft.com/office/drawing/2014/main" id="{3165EC96-C543-4FB8-AAD0-D5752A25B90B}"/>
            </a:ext>
          </a:extLst>
        </xdr:cNvPr>
        <xdr:cNvSpPr txBox="1">
          <a:spLocks noChangeArrowheads="1"/>
        </xdr:cNvSpPr>
      </xdr:nvSpPr>
      <xdr:spPr bwMode="auto">
        <a:xfrm>
          <a:off x="2209800" y="424243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6350</xdr:rowOff>
    </xdr:to>
    <xdr:sp macro="" textlink="">
      <xdr:nvSpPr>
        <xdr:cNvPr id="33" name="Text Box 134">
          <a:extLst>
            <a:ext uri="{FF2B5EF4-FFF2-40B4-BE49-F238E27FC236}">
              <a16:creationId xmlns:a16="http://schemas.microsoft.com/office/drawing/2014/main" id="{9E1B19AB-3C50-464A-BD45-D298433E0257}"/>
            </a:ext>
          </a:extLst>
        </xdr:cNvPr>
        <xdr:cNvSpPr txBox="1">
          <a:spLocks noChangeArrowheads="1"/>
        </xdr:cNvSpPr>
      </xdr:nvSpPr>
      <xdr:spPr bwMode="auto">
        <a:xfrm>
          <a:off x="2209800" y="424243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6350</xdr:rowOff>
    </xdr:to>
    <xdr:sp macro="" textlink="">
      <xdr:nvSpPr>
        <xdr:cNvPr id="34" name="Text Box 135">
          <a:extLst>
            <a:ext uri="{FF2B5EF4-FFF2-40B4-BE49-F238E27FC236}">
              <a16:creationId xmlns:a16="http://schemas.microsoft.com/office/drawing/2014/main" id="{851BA422-80B7-4823-B393-5B12741290F6}"/>
            </a:ext>
          </a:extLst>
        </xdr:cNvPr>
        <xdr:cNvSpPr txBox="1">
          <a:spLocks noChangeArrowheads="1"/>
        </xdr:cNvSpPr>
      </xdr:nvSpPr>
      <xdr:spPr bwMode="auto">
        <a:xfrm>
          <a:off x="2209800" y="424243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6350</xdr:rowOff>
    </xdr:to>
    <xdr:sp macro="" textlink="">
      <xdr:nvSpPr>
        <xdr:cNvPr id="35" name="Text Box 136">
          <a:extLst>
            <a:ext uri="{FF2B5EF4-FFF2-40B4-BE49-F238E27FC236}">
              <a16:creationId xmlns:a16="http://schemas.microsoft.com/office/drawing/2014/main" id="{1F6DE7AC-66D9-492D-A2C3-7F7B953BAA13}"/>
            </a:ext>
          </a:extLst>
        </xdr:cNvPr>
        <xdr:cNvSpPr txBox="1">
          <a:spLocks noChangeArrowheads="1"/>
        </xdr:cNvSpPr>
      </xdr:nvSpPr>
      <xdr:spPr bwMode="auto">
        <a:xfrm>
          <a:off x="2209800" y="424243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6350</xdr:rowOff>
    </xdr:to>
    <xdr:sp macro="" textlink="">
      <xdr:nvSpPr>
        <xdr:cNvPr id="36" name="Text Box 137">
          <a:extLst>
            <a:ext uri="{FF2B5EF4-FFF2-40B4-BE49-F238E27FC236}">
              <a16:creationId xmlns:a16="http://schemas.microsoft.com/office/drawing/2014/main" id="{7C60C1F7-ADE8-4B4A-8A6C-B4C792D32569}"/>
            </a:ext>
          </a:extLst>
        </xdr:cNvPr>
        <xdr:cNvSpPr txBox="1">
          <a:spLocks noChangeArrowheads="1"/>
        </xdr:cNvSpPr>
      </xdr:nvSpPr>
      <xdr:spPr bwMode="auto">
        <a:xfrm>
          <a:off x="2209800" y="424243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202</xdr:row>
      <xdr:rowOff>0</xdr:rowOff>
    </xdr:from>
    <xdr:to>
      <xdr:col>3</xdr:col>
      <xdr:colOff>1857375</xdr:colOff>
      <xdr:row>223</xdr:row>
      <xdr:rowOff>6350</xdr:rowOff>
    </xdr:to>
    <xdr:sp macro="" textlink="">
      <xdr:nvSpPr>
        <xdr:cNvPr id="37" name="Text Box 138">
          <a:extLst>
            <a:ext uri="{FF2B5EF4-FFF2-40B4-BE49-F238E27FC236}">
              <a16:creationId xmlns:a16="http://schemas.microsoft.com/office/drawing/2014/main" id="{5D280A15-17B1-47A3-9547-A5EEAA8BE84C}"/>
            </a:ext>
          </a:extLst>
        </xdr:cNvPr>
        <xdr:cNvSpPr txBox="1">
          <a:spLocks noChangeArrowheads="1"/>
        </xdr:cNvSpPr>
      </xdr:nvSpPr>
      <xdr:spPr bwMode="auto">
        <a:xfrm>
          <a:off x="4067175" y="42424350"/>
          <a:ext cx="0"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63501</xdr:rowOff>
    </xdr:to>
    <xdr:sp macro="" textlink="">
      <xdr:nvSpPr>
        <xdr:cNvPr id="38" name="Text Box 133">
          <a:extLst>
            <a:ext uri="{FF2B5EF4-FFF2-40B4-BE49-F238E27FC236}">
              <a16:creationId xmlns:a16="http://schemas.microsoft.com/office/drawing/2014/main" id="{1296BCB7-DC3E-4B5F-90AD-A610DCD2006E}"/>
            </a:ext>
          </a:extLst>
        </xdr:cNvPr>
        <xdr:cNvSpPr txBox="1">
          <a:spLocks noChangeArrowheads="1"/>
        </xdr:cNvSpPr>
      </xdr:nvSpPr>
      <xdr:spPr bwMode="auto">
        <a:xfrm>
          <a:off x="2209800" y="4242435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63501</xdr:rowOff>
    </xdr:to>
    <xdr:sp macro="" textlink="">
      <xdr:nvSpPr>
        <xdr:cNvPr id="39" name="Text Box 134">
          <a:extLst>
            <a:ext uri="{FF2B5EF4-FFF2-40B4-BE49-F238E27FC236}">
              <a16:creationId xmlns:a16="http://schemas.microsoft.com/office/drawing/2014/main" id="{084B7741-F1D0-4371-8C28-6AA291C02A0B}"/>
            </a:ext>
          </a:extLst>
        </xdr:cNvPr>
        <xdr:cNvSpPr txBox="1">
          <a:spLocks noChangeArrowheads="1"/>
        </xdr:cNvSpPr>
      </xdr:nvSpPr>
      <xdr:spPr bwMode="auto">
        <a:xfrm>
          <a:off x="2209800" y="4242435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63501</xdr:rowOff>
    </xdr:to>
    <xdr:sp macro="" textlink="">
      <xdr:nvSpPr>
        <xdr:cNvPr id="40" name="Text Box 135">
          <a:extLst>
            <a:ext uri="{FF2B5EF4-FFF2-40B4-BE49-F238E27FC236}">
              <a16:creationId xmlns:a16="http://schemas.microsoft.com/office/drawing/2014/main" id="{D9096DD8-E19A-4DE7-AC6D-D7EE0AF39583}"/>
            </a:ext>
          </a:extLst>
        </xdr:cNvPr>
        <xdr:cNvSpPr txBox="1">
          <a:spLocks noChangeArrowheads="1"/>
        </xdr:cNvSpPr>
      </xdr:nvSpPr>
      <xdr:spPr bwMode="auto">
        <a:xfrm>
          <a:off x="2209800" y="4242435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63501</xdr:rowOff>
    </xdr:to>
    <xdr:sp macro="" textlink="">
      <xdr:nvSpPr>
        <xdr:cNvPr id="41" name="Text Box 136">
          <a:extLst>
            <a:ext uri="{FF2B5EF4-FFF2-40B4-BE49-F238E27FC236}">
              <a16:creationId xmlns:a16="http://schemas.microsoft.com/office/drawing/2014/main" id="{0F49EE8F-6DDD-4C59-AD70-1FB8BB730512}"/>
            </a:ext>
          </a:extLst>
        </xdr:cNvPr>
        <xdr:cNvSpPr txBox="1">
          <a:spLocks noChangeArrowheads="1"/>
        </xdr:cNvSpPr>
      </xdr:nvSpPr>
      <xdr:spPr bwMode="auto">
        <a:xfrm>
          <a:off x="2209800" y="4242435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63501</xdr:rowOff>
    </xdr:to>
    <xdr:sp macro="" textlink="">
      <xdr:nvSpPr>
        <xdr:cNvPr id="42" name="Text Box 137">
          <a:extLst>
            <a:ext uri="{FF2B5EF4-FFF2-40B4-BE49-F238E27FC236}">
              <a16:creationId xmlns:a16="http://schemas.microsoft.com/office/drawing/2014/main" id="{7AC3CE35-ED69-4FB6-B7DB-E8B48CD83391}"/>
            </a:ext>
          </a:extLst>
        </xdr:cNvPr>
        <xdr:cNvSpPr txBox="1">
          <a:spLocks noChangeArrowheads="1"/>
        </xdr:cNvSpPr>
      </xdr:nvSpPr>
      <xdr:spPr bwMode="auto">
        <a:xfrm>
          <a:off x="2209800" y="4242435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202</xdr:row>
      <xdr:rowOff>0</xdr:rowOff>
    </xdr:from>
    <xdr:to>
      <xdr:col>3</xdr:col>
      <xdr:colOff>1857375</xdr:colOff>
      <xdr:row>223</xdr:row>
      <xdr:rowOff>63501</xdr:rowOff>
    </xdr:to>
    <xdr:sp macro="" textlink="">
      <xdr:nvSpPr>
        <xdr:cNvPr id="43" name="Text Box 138">
          <a:extLst>
            <a:ext uri="{FF2B5EF4-FFF2-40B4-BE49-F238E27FC236}">
              <a16:creationId xmlns:a16="http://schemas.microsoft.com/office/drawing/2014/main" id="{F7DEBA6D-966B-4D8B-9A30-E47D15E2A4AB}"/>
            </a:ext>
          </a:extLst>
        </xdr:cNvPr>
        <xdr:cNvSpPr txBox="1">
          <a:spLocks noChangeArrowheads="1"/>
        </xdr:cNvSpPr>
      </xdr:nvSpPr>
      <xdr:spPr bwMode="auto">
        <a:xfrm>
          <a:off x="4067175" y="42424350"/>
          <a:ext cx="0"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63501</xdr:rowOff>
    </xdr:to>
    <xdr:sp macro="" textlink="">
      <xdr:nvSpPr>
        <xdr:cNvPr id="44" name="Text Box 133">
          <a:extLst>
            <a:ext uri="{FF2B5EF4-FFF2-40B4-BE49-F238E27FC236}">
              <a16:creationId xmlns:a16="http://schemas.microsoft.com/office/drawing/2014/main" id="{93676B73-CDD6-4E0B-A4B3-AABB0339E6E9}"/>
            </a:ext>
          </a:extLst>
        </xdr:cNvPr>
        <xdr:cNvSpPr txBox="1">
          <a:spLocks noChangeArrowheads="1"/>
        </xdr:cNvSpPr>
      </xdr:nvSpPr>
      <xdr:spPr bwMode="auto">
        <a:xfrm>
          <a:off x="2209800" y="4242435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104775</xdr:colOff>
      <xdr:row>223</xdr:row>
      <xdr:rowOff>63501</xdr:rowOff>
    </xdr:to>
    <xdr:sp macro="" textlink="">
      <xdr:nvSpPr>
        <xdr:cNvPr id="45" name="Text Box 134">
          <a:extLst>
            <a:ext uri="{FF2B5EF4-FFF2-40B4-BE49-F238E27FC236}">
              <a16:creationId xmlns:a16="http://schemas.microsoft.com/office/drawing/2014/main" id="{8A152EF0-D246-4F7F-81EF-38503074FE57}"/>
            </a:ext>
          </a:extLst>
        </xdr:cNvPr>
        <xdr:cNvSpPr txBox="1">
          <a:spLocks noChangeArrowheads="1"/>
        </xdr:cNvSpPr>
      </xdr:nvSpPr>
      <xdr:spPr bwMode="auto">
        <a:xfrm>
          <a:off x="2209800" y="4242435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202</xdr:row>
      <xdr:rowOff>0</xdr:rowOff>
    </xdr:from>
    <xdr:to>
      <xdr:col>3</xdr:col>
      <xdr:colOff>1857375</xdr:colOff>
      <xdr:row>223</xdr:row>
      <xdr:rowOff>63501</xdr:rowOff>
    </xdr:to>
    <xdr:sp macro="" textlink="">
      <xdr:nvSpPr>
        <xdr:cNvPr id="46" name="Text Box 138">
          <a:extLst>
            <a:ext uri="{FF2B5EF4-FFF2-40B4-BE49-F238E27FC236}">
              <a16:creationId xmlns:a16="http://schemas.microsoft.com/office/drawing/2014/main" id="{026F9509-5091-4206-99D6-345CF235793C}"/>
            </a:ext>
          </a:extLst>
        </xdr:cNvPr>
        <xdr:cNvSpPr txBox="1">
          <a:spLocks noChangeArrowheads="1"/>
        </xdr:cNvSpPr>
      </xdr:nvSpPr>
      <xdr:spPr bwMode="auto">
        <a:xfrm>
          <a:off x="4067175" y="42424350"/>
          <a:ext cx="0"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619125</xdr:colOff>
      <xdr:row>0</xdr:row>
      <xdr:rowOff>28575</xdr:rowOff>
    </xdr:from>
    <xdr:to>
      <xdr:col>8</xdr:col>
      <xdr:colOff>114300</xdr:colOff>
      <xdr:row>2</xdr:row>
      <xdr:rowOff>304800</xdr:rowOff>
    </xdr:to>
    <xdr:grpSp>
      <xdr:nvGrpSpPr>
        <xdr:cNvPr id="106390" name="Group 25">
          <a:hlinkClick xmlns:r="http://schemas.openxmlformats.org/officeDocument/2006/relationships" r:id="rId1" tooltip="Click for Sch-5"/>
          <a:extLst>
            <a:ext uri="{FF2B5EF4-FFF2-40B4-BE49-F238E27FC236}">
              <a16:creationId xmlns:a16="http://schemas.microsoft.com/office/drawing/2014/main" id="{E1AD38A7-286C-3F32-9F9F-1842DAACC06F}"/>
            </a:ext>
          </a:extLst>
        </xdr:cNvPr>
        <xdr:cNvGrpSpPr>
          <a:grpSpLocks/>
        </xdr:cNvGrpSpPr>
      </xdr:nvGrpSpPr>
      <xdr:grpSpPr bwMode="auto">
        <a:xfrm>
          <a:off x="9942419" y="28575"/>
          <a:ext cx="1019175" cy="690843"/>
          <a:chOff x="804" y="5"/>
          <a:chExt cx="116" cy="73"/>
        </a:xfrm>
      </xdr:grpSpPr>
      <xdr:sp macro="" textlink="">
        <xdr:nvSpPr>
          <xdr:cNvPr id="106391" name="AutoShape 26">
            <a:extLst>
              <a:ext uri="{FF2B5EF4-FFF2-40B4-BE49-F238E27FC236}">
                <a16:creationId xmlns:a16="http://schemas.microsoft.com/office/drawing/2014/main" id="{89A740E2-A14F-0A8D-59E7-8DC29A4F5F7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27">
            <a:extLst>
              <a:ext uri="{FF2B5EF4-FFF2-40B4-BE49-F238E27FC236}">
                <a16:creationId xmlns:a16="http://schemas.microsoft.com/office/drawing/2014/main" id="{D2F55FB7-3E21-1273-8264-7EED3ECE7BC1}"/>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Sch-5</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PDATING%20FOLDER\1%20Open%20Tender\3%20NIT-2017-18\Amendment%20to%20bidding%20documents\NIT-01\Amendment%20to%20PKG-B%20CB%20Retrofitting\13%20Price%20Schedule%20%20Vol.III-RE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0003460\Desktop\2%20Second%20Env_Price%20s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Cover"/>
      <sheetName val="Instructions"/>
      <sheetName val="Names of Bidder"/>
      <sheetName val="Sch-1"/>
      <sheetName val="Sch-1 Dis"/>
      <sheetName val="Sch-2"/>
      <sheetName val="Sch-2 Dis"/>
      <sheetName val="Sch-3 "/>
      <sheetName val="Sch-4"/>
      <sheetName val="Sch-4 Dis"/>
      <sheetName val="Sch-5"/>
      <sheetName val="Sch-5 After Discount"/>
      <sheetName val="Sch-6"/>
      <sheetName val="Sch-6 Dis"/>
      <sheetName val="Discount"/>
      <sheetName val="Octroi"/>
      <sheetName val="Entry Tax"/>
      <sheetName val="Other Taxes &amp; Duties"/>
      <sheetName val="Bid Form 2nd Envelope"/>
      <sheetName val="Q &amp; C"/>
      <sheetName val="T &amp; D"/>
      <sheetName val="N to W"/>
    </sheetNames>
    <sheetDataSet>
      <sheetData sheetId="0" refreshError="1"/>
      <sheetData sheetId="1" refreshError="1"/>
      <sheetData sheetId="2" refreshError="1"/>
      <sheetData sheetId="3" refreshError="1"/>
      <sheetData sheetId="4" refreshError="1">
        <row r="6">
          <cell r="K6" t="str">
            <v>To:</v>
          </cell>
        </row>
        <row r="8">
          <cell r="K8" t="str">
            <v xml:space="preserve">POWER GRID CORPORATION OF INDIA LIMITED, </v>
          </cell>
        </row>
        <row r="9">
          <cell r="K9" t="str">
            <v>ODISHA PROJECTS</v>
          </cell>
        </row>
        <row r="10">
          <cell r="K10" t="str">
            <v>PLOT NO.-4, UNIT-41, NILADRI VIHAR</v>
          </cell>
        </row>
        <row r="11">
          <cell r="K11" t="str">
            <v>CHANDRASHEKHARPUR, BHUBANESWAR-751021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Cover"/>
      <sheetName val="Instructions"/>
      <sheetName val="Names of Bidder"/>
      <sheetName val="Sch-1 Dis"/>
      <sheetName val="Sch-2 Dis"/>
      <sheetName val="Sch-1 "/>
      <sheetName val="Sch-2 "/>
      <sheetName val="Sch-4 Dis"/>
      <sheetName val="Sch-3"/>
      <sheetName val="Sch-5 After Discount"/>
      <sheetName val="Sch-6 Dis"/>
      <sheetName val="Discount"/>
      <sheetName val="Octroi"/>
      <sheetName val="Entry Tax"/>
      <sheetName val="Other Taxes &amp; Duties"/>
      <sheetName val="Bid Form 2nd Envelope"/>
      <sheetName val="Q &amp; C"/>
      <sheetName val="T &amp; D"/>
      <sheetName val="N to 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2:F19"/>
  <sheetViews>
    <sheetView showGridLines="0" workbookViewId="0">
      <selection activeCell="D8" sqref="D8"/>
    </sheetView>
  </sheetViews>
  <sheetFormatPr defaultColWidth="9" defaultRowHeight="16.5"/>
  <cols>
    <col min="1" max="1" width="3.5" style="461" customWidth="1"/>
    <col min="2" max="2" width="18" style="462" customWidth="1"/>
    <col min="3" max="3" width="6.625" style="462" customWidth="1"/>
    <col min="4" max="4" width="43.625" style="462" customWidth="1"/>
    <col min="5" max="5" width="11" style="462" customWidth="1"/>
    <col min="6" max="6" width="9" style="462"/>
    <col min="7" max="16384" width="9" style="463"/>
  </cols>
  <sheetData>
    <row r="2" spans="1:6" ht="18.75">
      <c r="A2" s="604" t="s">
        <v>0</v>
      </c>
      <c r="B2" s="604"/>
      <c r="C2" s="604"/>
      <c r="D2" s="604"/>
      <c r="E2" s="604"/>
      <c r="F2" s="604"/>
    </row>
    <row r="3" spans="1:6">
      <c r="A3" s="605" t="s">
        <v>1</v>
      </c>
      <c r="B3" s="605"/>
      <c r="C3" s="605"/>
      <c r="D3" s="605"/>
      <c r="E3" s="605"/>
      <c r="F3" s="605"/>
    </row>
    <row r="5" spans="1:6" ht="58.5" customHeight="1">
      <c r="A5" s="465">
        <v>1</v>
      </c>
      <c r="B5" s="466" t="s">
        <v>2</v>
      </c>
      <c r="C5" s="606" t="s">
        <v>608</v>
      </c>
      <c r="D5" s="607"/>
      <c r="E5" s="607"/>
      <c r="F5" s="608"/>
    </row>
    <row r="6" spans="1:6">
      <c r="A6" s="464"/>
      <c r="B6" s="467"/>
    </row>
    <row r="7" spans="1:6" ht="25.15" customHeight="1">
      <c r="A7" s="464">
        <v>2</v>
      </c>
      <c r="B7" s="467" t="s">
        <v>3</v>
      </c>
      <c r="C7" s="609" t="s">
        <v>607</v>
      </c>
      <c r="D7" s="610"/>
      <c r="E7" s="610"/>
      <c r="F7" s="611"/>
    </row>
    <row r="8" spans="1:6">
      <c r="A8" s="464"/>
      <c r="B8" s="467"/>
    </row>
    <row r="9" spans="1:6" ht="25.15" hidden="1" customHeight="1">
      <c r="A9" s="464">
        <v>3</v>
      </c>
      <c r="B9" s="467" t="s">
        <v>4</v>
      </c>
      <c r="C9" s="599"/>
      <c r="D9" s="600"/>
      <c r="E9" s="600"/>
      <c r="F9" s="601"/>
    </row>
    <row r="10" spans="1:6" hidden="1">
      <c r="A10" s="464"/>
      <c r="B10" s="467"/>
    </row>
    <row r="11" spans="1:6" hidden="1">
      <c r="A11" s="464">
        <v>4</v>
      </c>
      <c r="B11" s="467" t="s">
        <v>5</v>
      </c>
      <c r="C11" s="599" t="s">
        <v>6</v>
      </c>
      <c r="D11" s="600"/>
      <c r="E11" s="600"/>
      <c r="F11" s="601"/>
    </row>
    <row r="12" spans="1:6" hidden="1">
      <c r="A12" s="464">
        <v>5</v>
      </c>
      <c r="B12" s="467" t="s">
        <v>7</v>
      </c>
      <c r="C12" s="599"/>
      <c r="D12" s="600"/>
      <c r="E12" s="600"/>
      <c r="F12" s="601"/>
    </row>
    <row r="13" spans="1:6" hidden="1">
      <c r="A13" s="464"/>
      <c r="B13" s="467"/>
    </row>
    <row r="14" spans="1:6" ht="25.15" hidden="1" customHeight="1">
      <c r="A14" s="464">
        <v>6</v>
      </c>
      <c r="B14" s="467" t="s">
        <v>8</v>
      </c>
      <c r="C14" s="602" t="s">
        <v>9</v>
      </c>
      <c r="D14" s="603"/>
      <c r="E14" s="468" t="s">
        <v>10</v>
      </c>
    </row>
    <row r="15" spans="1:6" ht="20.100000000000001" hidden="1" customHeight="1">
      <c r="C15" s="469" t="s">
        <v>11</v>
      </c>
      <c r="D15" s="470" t="s">
        <v>12</v>
      </c>
      <c r="E15" s="471">
        <v>1</v>
      </c>
    </row>
    <row r="16" spans="1:6" ht="20.100000000000001" hidden="1" customHeight="1">
      <c r="C16" s="472" t="s">
        <v>13</v>
      </c>
      <c r="D16" s="473" t="s">
        <v>14</v>
      </c>
      <c r="E16" s="474">
        <v>1</v>
      </c>
    </row>
    <row r="17" spans="3:5" ht="20.100000000000001" hidden="1" customHeight="1">
      <c r="C17" s="472" t="s">
        <v>15</v>
      </c>
      <c r="D17" s="473" t="s">
        <v>16</v>
      </c>
      <c r="E17" s="474">
        <v>1</v>
      </c>
    </row>
    <row r="18" spans="3:5" ht="20.100000000000001" hidden="1" customHeight="1">
      <c r="C18" s="475" t="s">
        <v>17</v>
      </c>
      <c r="D18" s="476" t="s">
        <v>18</v>
      </c>
      <c r="E18" s="477">
        <v>1</v>
      </c>
    </row>
    <row r="19" spans="3:5" hidden="1"/>
  </sheetData>
  <sheetProtection selectLockedCells="1" selectUnlockedCells="1"/>
  <customSheetViews>
    <customSheetView guid="{08A645C4-A23F-4400-B0CE-1685BC312A6F}" showGridLines="0" hiddenRows="1" state="hidden">
      <selection activeCell="C9" sqref="C9:F9"/>
      <pageMargins left="0.5" right="0.5" top="1" bottom="1" header="0.5" footer="0.5"/>
      <pageSetup orientation="portrait"/>
      <headerFooter alignWithMargins="0"/>
    </customSheetView>
    <customSheetView guid="{E95B21C1-D936-4435-AF6F-90CF0B6A7506}" showGridLines="0" hiddenRows="1" state="hidden">
      <selection activeCell="C7" sqref="C7:F7"/>
      <pageMargins left="0.75" right="0.75" top="1" bottom="1" header="0.5" footer="0.5"/>
      <pageSetup orientation="portrait"/>
      <headerFooter alignWithMargins="0"/>
    </customSheetView>
    <customSheetView guid="{B0EE7D76-5806-4718-BDAD-3A3EA691E5E4}" showGridLines="0" hiddenRows="1" state="hidden">
      <selection activeCell="I14" sqref="I14"/>
      <pageMargins left="0.75" right="0.75" top="1" bottom="1" header="0.5" footer="0.5"/>
      <pageSetup orientation="portrait"/>
      <headerFooter alignWithMargins="0"/>
    </customSheetView>
    <customSheetView guid="{696D9240-6693-44E8-B9A4-2BFADD101EE2}" showGridLines="0" hiddenRows="1" state="hidden">
      <selection activeCell="C9" sqref="C9:F9"/>
      <pageMargins left="0.75" right="0.75" top="1" bottom="1" header="0.5" footer="0.5"/>
      <pageSetup orientation="portrait"/>
      <headerFooter alignWithMargins="0"/>
    </customSheetView>
    <customSheetView guid="{58D82F59-8CF6-455F-B9F4-081499FDF243}" showGridLines="0" hiddenRows="1" state="hidden">
      <selection activeCell="I14" sqref="I14"/>
      <pageMargins left="0.75" right="0.75" top="1" bottom="1" header="0.5" footer="0.5"/>
      <pageSetup orientation="portrait"/>
      <headerFooter alignWithMargins="0"/>
    </customSheetView>
    <customSheetView guid="{B1277D53-29D6-4226-81E2-084FB62977B6}" showGridLines="0" hiddenRows="1" state="hidden">
      <selection activeCell="I14" sqref="I14"/>
      <pageMargins left="0.75" right="0.75" top="1" bottom="1" header="0.5" footer="0.5"/>
      <pageSetup orientation="portrait"/>
      <headerFooter alignWithMargins="0"/>
    </customSheetView>
    <customSheetView guid="{C39F923C-6CD3-45D8-86F8-6C4D806DDD7E}" showGridLines="0" hiddenRows="1" state="hidden">
      <selection activeCell="D22" sqref="D22"/>
      <pageMargins left="0.5" right="0.5" top="1" bottom="1" header="0.5" footer="0.5"/>
      <pageSetup orientation="portrait"/>
      <headerFooter alignWithMargins="0"/>
    </customSheetView>
    <customSheetView guid="{9CA44E70-650F-49CD-967F-298619682CA2}" showGridLines="0" hiddenRows="1" state="hidden" topLeftCell="A7">
      <selection activeCell="C9" sqref="C9:F9"/>
      <pageMargins left="0.5" right="0.5" top="1" bottom="1" header="0.5" footer="0.5"/>
      <pageSetup orientation="portrait"/>
      <headerFooter alignWithMargins="0"/>
    </customSheetView>
  </customSheetViews>
  <mergeCells count="8">
    <mergeCell ref="C12:F12"/>
    <mergeCell ref="C14:D14"/>
    <mergeCell ref="A2:F2"/>
    <mergeCell ref="A3:F3"/>
    <mergeCell ref="C5:F5"/>
    <mergeCell ref="C7:F7"/>
    <mergeCell ref="C9:F9"/>
    <mergeCell ref="C11:F11"/>
  </mergeCells>
  <pageMargins left="0.5" right="0.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AD923-1B9A-47AF-88A8-7BCAD646C5BA}">
  <sheetPr codeName="Sheet4">
    <tabColor indexed="10"/>
  </sheetPr>
  <dimension ref="A1:AK81"/>
  <sheetViews>
    <sheetView view="pageBreakPreview" zoomScale="60" zoomScaleNormal="85" workbookViewId="0">
      <selection activeCell="H23" sqref="H23"/>
    </sheetView>
  </sheetViews>
  <sheetFormatPr defaultColWidth="9" defaultRowHeight="21"/>
  <cols>
    <col min="1" max="1" width="10" style="517" customWidth="1"/>
    <col min="2" max="2" width="72.75" style="320" hidden="1" customWidth="1"/>
    <col min="3" max="3" width="19" style="506" customWidth="1"/>
    <col min="4" max="4" width="121.375" style="321" customWidth="1"/>
    <col min="5" max="5" width="17.5" style="321" customWidth="1"/>
    <col min="6" max="6" width="23.375" style="321" customWidth="1"/>
    <col min="7" max="8" width="22.875" style="322" customWidth="1"/>
    <col min="9" max="9" width="21.75" style="322" customWidth="1"/>
    <col min="10" max="10" width="27.25" style="322" customWidth="1"/>
    <col min="11" max="11" width="22.5" style="320" customWidth="1"/>
    <col min="12" max="12" width="25.625" style="323" customWidth="1"/>
    <col min="13" max="13" width="24.25" style="324" customWidth="1"/>
    <col min="14" max="25" width="9" style="105"/>
    <col min="26" max="26" width="9" style="107"/>
    <col min="27" max="28" width="9" style="318" hidden="1" customWidth="1"/>
    <col min="29" max="29" width="9" style="325" hidden="1" customWidth="1"/>
    <col min="30" max="31" width="17.625" style="325" hidden="1" customWidth="1"/>
    <col min="32" max="33" width="9" style="325" hidden="1" customWidth="1"/>
    <col min="34" max="34" width="9" style="325"/>
    <col min="35" max="16384" width="9" style="107"/>
  </cols>
  <sheetData>
    <row r="1" spans="1:34" s="497" customFormat="1" ht="75" customHeight="1">
      <c r="A1" s="665" t="str">
        <f>Cover!B3</f>
        <v>Specification No.: ODP/BB/C&amp;M-3827/OT-09/RFx No. 5002003664/24-25</v>
      </c>
      <c r="B1" s="665"/>
      <c r="C1" s="665"/>
      <c r="D1" s="665"/>
      <c r="E1" s="665"/>
      <c r="F1" s="665"/>
      <c r="G1" s="665"/>
      <c r="H1" s="665"/>
      <c r="I1" s="665"/>
      <c r="J1" s="676" t="s">
        <v>1224</v>
      </c>
      <c r="K1" s="676"/>
      <c r="L1" s="676"/>
      <c r="M1" s="676"/>
      <c r="N1" s="496"/>
      <c r="O1" s="496"/>
      <c r="P1" s="496"/>
      <c r="Q1" s="496"/>
      <c r="R1" s="496"/>
      <c r="S1" s="496"/>
      <c r="T1" s="496"/>
      <c r="U1" s="496"/>
      <c r="V1" s="496"/>
      <c r="W1" s="496"/>
      <c r="X1" s="496"/>
      <c r="Y1" s="496"/>
      <c r="AA1" s="498"/>
      <c r="AB1" s="498"/>
      <c r="AC1" s="499"/>
      <c r="AD1" s="499"/>
      <c r="AE1" s="499"/>
      <c r="AF1" s="499"/>
      <c r="AG1" s="499"/>
      <c r="AH1" s="499"/>
    </row>
    <row r="2" spans="1:34" ht="18" customHeight="1">
      <c r="A2" s="495"/>
      <c r="B2" s="154"/>
      <c r="C2" s="505"/>
      <c r="D2" s="326"/>
      <c r="E2" s="326"/>
      <c r="F2" s="326"/>
      <c r="G2" s="108"/>
      <c r="H2" s="108"/>
      <c r="I2" s="108"/>
      <c r="J2" s="108"/>
      <c r="K2" s="105"/>
      <c r="L2" s="335"/>
      <c r="M2" s="336"/>
    </row>
    <row r="3" spans="1:34" ht="54" customHeight="1">
      <c r="A3" s="669" t="str">
        <f>Cover!$B$2</f>
        <v>Construction of Academic cum Administrative Building for Govt. Industrial Training Institute (ITI) at Dharamgarh Sub-division of Kalahandi district under CSR initiative of POWERGRID</v>
      </c>
      <c r="B3" s="669"/>
      <c r="C3" s="669"/>
      <c r="D3" s="669"/>
      <c r="E3" s="669"/>
      <c r="F3" s="669"/>
      <c r="G3" s="669"/>
      <c r="H3" s="669"/>
      <c r="I3" s="669"/>
      <c r="J3" s="669"/>
      <c r="K3" s="669"/>
      <c r="L3" s="669"/>
      <c r="M3" s="669"/>
      <c r="AC3" s="342" t="s">
        <v>120</v>
      </c>
      <c r="AE3" s="343"/>
    </row>
    <row r="4" spans="1:34" ht="22.15" customHeight="1">
      <c r="A4" s="652" t="s">
        <v>121</v>
      </c>
      <c r="B4" s="652"/>
      <c r="C4" s="652"/>
      <c r="D4" s="652"/>
      <c r="E4" s="652"/>
      <c r="F4" s="652"/>
      <c r="G4" s="652"/>
      <c r="H4" s="652"/>
      <c r="I4" s="652"/>
      <c r="J4" s="652"/>
      <c r="K4" s="652"/>
      <c r="L4" s="652"/>
      <c r="M4" s="652"/>
      <c r="AC4" s="342" t="s">
        <v>122</v>
      </c>
      <c r="AE4" s="343"/>
    </row>
    <row r="5" spans="1:34" ht="18" customHeight="1">
      <c r="AC5" s="342" t="s">
        <v>123</v>
      </c>
      <c r="AE5" s="343"/>
    </row>
    <row r="6" spans="1:34" ht="18" customHeight="1">
      <c r="A6" s="518" t="s">
        <v>83</v>
      </c>
      <c r="B6" s="212"/>
      <c r="C6" s="507"/>
      <c r="D6" s="328"/>
      <c r="E6" s="328"/>
      <c r="F6" s="328"/>
      <c r="G6" s="208"/>
      <c r="H6" s="208"/>
      <c r="I6" s="208"/>
      <c r="J6" s="208"/>
      <c r="K6" s="105" t="s">
        <v>84</v>
      </c>
      <c r="L6" s="335"/>
      <c r="M6" s="336"/>
      <c r="AC6" s="342" t="s">
        <v>124</v>
      </c>
      <c r="AE6" s="343"/>
    </row>
    <row r="7" spans="1:34" ht="18" customHeight="1">
      <c r="A7" s="518" t="e">
        <f>"Bidder as "&amp;'[1]Names of Bidder'!D6</f>
        <v>#REF!</v>
      </c>
      <c r="B7" s="214"/>
      <c r="C7" s="508"/>
      <c r="D7" s="329"/>
      <c r="E7" s="329"/>
      <c r="F7" s="329"/>
      <c r="K7" s="156" t="s">
        <v>515</v>
      </c>
      <c r="L7" s="337"/>
      <c r="M7" s="338"/>
      <c r="N7" s="158"/>
      <c r="O7" s="158"/>
      <c r="P7" s="158"/>
      <c r="Q7" s="158"/>
      <c r="R7" s="158"/>
      <c r="S7" s="158"/>
      <c r="T7" s="158"/>
      <c r="U7" s="158"/>
      <c r="V7" s="158"/>
      <c r="W7" s="158"/>
      <c r="X7" s="158"/>
      <c r="Y7" s="158"/>
      <c r="AC7" s="342" t="s">
        <v>125</v>
      </c>
      <c r="AE7" s="343"/>
    </row>
    <row r="8" spans="1:34" ht="20.25">
      <c r="A8" s="519" t="s">
        <v>126</v>
      </c>
      <c r="B8" s="212"/>
      <c r="C8" s="509" t="str">
        <f>IF('Names of Bidder'!D8=0,"",'Names of Bidder'!D8)</f>
        <v/>
      </c>
      <c r="D8" s="330" t="str">
        <f>IF('Names of Bidder'!D8=0,"",'Names of Bidder'!D8)</f>
        <v/>
      </c>
      <c r="E8" s="328"/>
      <c r="F8" s="328"/>
      <c r="G8" s="330"/>
      <c r="H8" s="330"/>
      <c r="I8" s="330"/>
      <c r="J8" s="330"/>
      <c r="K8" s="156" t="s">
        <v>127</v>
      </c>
      <c r="L8" s="337"/>
      <c r="M8" s="338"/>
      <c r="N8" s="158"/>
      <c r="O8" s="158"/>
      <c r="P8" s="158"/>
      <c r="Q8" s="158"/>
      <c r="R8" s="158"/>
      <c r="S8" s="158"/>
      <c r="T8" s="158"/>
      <c r="U8" s="158"/>
      <c r="V8" s="158"/>
      <c r="W8" s="158"/>
      <c r="X8" s="158"/>
      <c r="Y8" s="158"/>
      <c r="AC8" s="342" t="s">
        <v>128</v>
      </c>
      <c r="AE8" s="343"/>
    </row>
    <row r="9" spans="1:34" ht="20.25">
      <c r="A9" s="519" t="s">
        <v>129</v>
      </c>
      <c r="B9" s="212"/>
      <c r="C9" s="509" t="str">
        <f>IF('Names of Bidder'!D9=0,"",'Names of Bidder'!D9)</f>
        <v/>
      </c>
      <c r="D9" s="330" t="str">
        <f>IF('Names of Bidder'!D9=0,"",'Names of Bidder'!D9)</f>
        <v/>
      </c>
      <c r="E9" s="328"/>
      <c r="F9" s="328"/>
      <c r="G9" s="330"/>
      <c r="H9" s="330"/>
      <c r="I9" s="330"/>
      <c r="J9" s="330"/>
      <c r="K9" s="156" t="s">
        <v>130</v>
      </c>
      <c r="L9" s="337"/>
      <c r="M9" s="338"/>
      <c r="N9" s="158"/>
      <c r="O9" s="158"/>
      <c r="P9" s="158"/>
      <c r="Q9" s="158"/>
      <c r="R9" s="158"/>
      <c r="S9" s="158"/>
      <c r="T9" s="158"/>
      <c r="U9" s="158"/>
      <c r="V9" s="158"/>
      <c r="W9" s="158"/>
      <c r="X9" s="158"/>
      <c r="Y9" s="158"/>
      <c r="AC9" s="342" t="s">
        <v>131</v>
      </c>
      <c r="AE9" s="343"/>
    </row>
    <row r="10" spans="1:34">
      <c r="A10" s="520"/>
      <c r="B10" s="208"/>
      <c r="C10" s="509" t="str">
        <f>IF('Names of Bidder'!D10=0,"",'Names of Bidder'!D10)</f>
        <v/>
      </c>
      <c r="D10" s="330" t="str">
        <f>IF('Names of Bidder'!D10=0,"",'Names of Bidder'!D10)</f>
        <v/>
      </c>
      <c r="E10" s="331"/>
      <c r="F10" s="331"/>
      <c r="G10" s="330"/>
      <c r="H10" s="330"/>
      <c r="I10" s="330"/>
      <c r="J10" s="330"/>
      <c r="K10" s="156" t="s">
        <v>132</v>
      </c>
      <c r="L10" s="337"/>
      <c r="M10" s="338"/>
      <c r="N10" s="158"/>
      <c r="O10" s="158"/>
      <c r="P10" s="158"/>
      <c r="Q10" s="158"/>
      <c r="R10" s="158"/>
      <c r="S10" s="158"/>
      <c r="T10" s="158"/>
      <c r="U10" s="158"/>
      <c r="V10" s="158"/>
      <c r="W10" s="158"/>
      <c r="X10" s="158"/>
      <c r="Y10" s="158"/>
    </row>
    <row r="11" spans="1:34">
      <c r="A11" s="520"/>
      <c r="B11" s="208"/>
      <c r="C11" s="509" t="str">
        <f>IF('Names of Bidder'!D11=0,"",'Names of Bidder'!D11)</f>
        <v/>
      </c>
      <c r="D11" s="330" t="str">
        <f>IF('Names of Bidder'!D11=0,"",'Names of Bidder'!D11)</f>
        <v/>
      </c>
      <c r="E11" s="331"/>
      <c r="F11" s="331"/>
      <c r="G11" s="330"/>
      <c r="H11" s="330"/>
      <c r="I11" s="330"/>
      <c r="J11" s="330"/>
      <c r="K11" s="156" t="s">
        <v>133</v>
      </c>
      <c r="L11" s="337"/>
      <c r="M11" s="338"/>
      <c r="N11" s="158"/>
      <c r="O11" s="158"/>
      <c r="P11" s="158"/>
      <c r="Q11" s="158"/>
      <c r="R11" s="158"/>
      <c r="S11" s="158"/>
      <c r="T11" s="158"/>
      <c r="U11" s="158"/>
      <c r="V11" s="158"/>
      <c r="W11" s="158"/>
      <c r="X11" s="158"/>
      <c r="Y11" s="158"/>
    </row>
    <row r="12" spans="1:34" ht="18" customHeight="1">
      <c r="A12" s="520"/>
      <c r="B12" s="208"/>
      <c r="C12" s="510"/>
      <c r="D12" s="331"/>
      <c r="E12" s="331"/>
      <c r="F12" s="331"/>
      <c r="G12" s="328"/>
      <c r="H12" s="328"/>
      <c r="I12" s="328"/>
      <c r="J12" s="328"/>
      <c r="K12" s="208"/>
      <c r="L12" s="339"/>
      <c r="M12" s="336"/>
    </row>
    <row r="13" spans="1:34" ht="18" customHeight="1">
      <c r="A13" s="521"/>
      <c r="B13" s="332"/>
      <c r="C13" s="511"/>
      <c r="D13" s="333"/>
      <c r="E13" s="333"/>
      <c r="F13" s="333"/>
      <c r="G13" s="332"/>
      <c r="H13" s="332"/>
      <c r="I13" s="332"/>
      <c r="J13" s="332"/>
      <c r="K13" s="332"/>
      <c r="L13" s="340"/>
      <c r="M13" s="341"/>
    </row>
    <row r="14" spans="1:34" ht="41.45" customHeight="1">
      <c r="A14" s="662" t="s">
        <v>1225</v>
      </c>
      <c r="B14" s="662"/>
      <c r="C14" s="662"/>
      <c r="D14" s="662"/>
      <c r="E14" s="662"/>
      <c r="F14" s="662"/>
      <c r="G14" s="212"/>
      <c r="H14" s="212"/>
      <c r="I14" s="663" t="s">
        <v>134</v>
      </c>
      <c r="J14" s="663"/>
      <c r="K14" s="663"/>
      <c r="L14" s="663"/>
      <c r="M14" s="663"/>
    </row>
    <row r="15" spans="1:34" s="128" customFormat="1" ht="166.5" customHeight="1">
      <c r="A15" s="512" t="s">
        <v>94</v>
      </c>
      <c r="B15" s="512" t="s">
        <v>490</v>
      </c>
      <c r="C15" s="512" t="s">
        <v>554</v>
      </c>
      <c r="D15" s="555" t="s">
        <v>95</v>
      </c>
      <c r="E15" s="554" t="s">
        <v>97</v>
      </c>
      <c r="F15" s="554" t="s">
        <v>98</v>
      </c>
      <c r="G15" s="500" t="s">
        <v>604</v>
      </c>
      <c r="H15" s="500" t="s">
        <v>605</v>
      </c>
      <c r="I15" s="512" t="s">
        <v>135</v>
      </c>
      <c r="J15" s="512" t="s">
        <v>491</v>
      </c>
      <c r="K15" s="556" t="s">
        <v>514</v>
      </c>
      <c r="L15" s="557" t="s">
        <v>136</v>
      </c>
      <c r="M15" s="558" t="s">
        <v>513</v>
      </c>
      <c r="AC15" s="504"/>
      <c r="AD15" s="368" t="s">
        <v>492</v>
      </c>
      <c r="AE15" s="368" t="s">
        <v>493</v>
      </c>
      <c r="AF15" s="504"/>
      <c r="AG15" s="504"/>
      <c r="AH15" s="504"/>
    </row>
    <row r="16" spans="1:34" ht="20.25">
      <c r="A16" s="554">
        <v>1</v>
      </c>
      <c r="B16" s="559"/>
      <c r="C16" s="554">
        <v>2</v>
      </c>
      <c r="D16" s="560">
        <v>3</v>
      </c>
      <c r="E16" s="559">
        <v>4</v>
      </c>
      <c r="F16" s="559">
        <v>5</v>
      </c>
      <c r="G16" s="559">
        <v>6</v>
      </c>
      <c r="H16" s="559">
        <v>7</v>
      </c>
      <c r="I16" s="559">
        <v>8</v>
      </c>
      <c r="J16" s="559">
        <v>9</v>
      </c>
      <c r="K16" s="559">
        <v>10</v>
      </c>
      <c r="L16" s="561">
        <v>11</v>
      </c>
      <c r="M16" s="562">
        <v>12</v>
      </c>
      <c r="AD16" s="485">
        <v>5</v>
      </c>
      <c r="AE16" s="485" t="s">
        <v>137</v>
      </c>
    </row>
    <row r="17" spans="1:34" ht="32.25" customHeight="1">
      <c r="A17" s="554"/>
      <c r="B17" s="559"/>
      <c r="C17" s="554"/>
      <c r="D17" s="592" t="s">
        <v>1267</v>
      </c>
      <c r="E17" s="559"/>
      <c r="F17" s="559"/>
      <c r="G17" s="559"/>
      <c r="H17" s="559"/>
      <c r="I17" s="559"/>
      <c r="J17" s="559"/>
      <c r="K17" s="559"/>
      <c r="L17" s="561"/>
      <c r="M17" s="562"/>
      <c r="N17" s="586"/>
      <c r="O17" s="586"/>
      <c r="P17" s="586"/>
      <c r="Q17" s="586"/>
      <c r="R17" s="586"/>
      <c r="S17" s="586"/>
      <c r="T17" s="586"/>
      <c r="U17" s="586"/>
      <c r="V17" s="586"/>
      <c r="W17" s="586"/>
      <c r="X17" s="586"/>
      <c r="Y17" s="586"/>
      <c r="AD17" s="485"/>
      <c r="AE17" s="485"/>
    </row>
    <row r="18" spans="1:34" s="550" customFormat="1" ht="63">
      <c r="A18" s="523">
        <v>1</v>
      </c>
      <c r="B18" s="549"/>
      <c r="C18" s="516" t="s">
        <v>1272</v>
      </c>
      <c r="D18" s="566" t="s">
        <v>1226</v>
      </c>
      <c r="E18" s="526"/>
      <c r="F18" s="548"/>
      <c r="G18" s="526"/>
      <c r="H18" s="526"/>
      <c r="I18" s="526"/>
      <c r="J18" s="526"/>
      <c r="K18" s="526"/>
      <c r="L18" s="526"/>
      <c r="M18" s="526"/>
      <c r="N18" s="528"/>
      <c r="O18" s="528"/>
      <c r="P18" s="528"/>
      <c r="Q18" s="528"/>
      <c r="R18" s="528"/>
      <c r="S18" s="528"/>
      <c r="T18" s="528"/>
      <c r="U18" s="528"/>
      <c r="V18" s="528"/>
      <c r="W18" s="528"/>
      <c r="X18" s="528"/>
      <c r="Y18" s="528"/>
      <c r="AA18" s="551"/>
      <c r="AB18" s="551"/>
      <c r="AC18" s="551"/>
      <c r="AD18" s="551"/>
      <c r="AE18" s="551"/>
      <c r="AF18" s="551"/>
      <c r="AG18" s="551"/>
      <c r="AH18" s="552"/>
    </row>
    <row r="19" spans="1:34" s="550" customFormat="1" ht="42">
      <c r="A19" s="523"/>
      <c r="B19" s="549"/>
      <c r="C19" s="516" t="s">
        <v>11</v>
      </c>
      <c r="D19" s="566" t="s">
        <v>1227</v>
      </c>
      <c r="E19" s="526"/>
      <c r="F19" s="548"/>
      <c r="G19" s="526"/>
      <c r="H19" s="526"/>
      <c r="I19" s="526"/>
      <c r="J19" s="526"/>
      <c r="K19" s="526"/>
      <c r="L19" s="526"/>
      <c r="M19" s="526"/>
      <c r="N19" s="528"/>
      <c r="O19" s="528"/>
      <c r="P19" s="528"/>
      <c r="Q19" s="528"/>
      <c r="R19" s="528"/>
      <c r="S19" s="528"/>
      <c r="T19" s="528"/>
      <c r="U19" s="528"/>
      <c r="V19" s="528"/>
      <c r="W19" s="528"/>
      <c r="X19" s="528"/>
      <c r="Y19" s="528"/>
      <c r="AA19" s="551"/>
      <c r="AB19" s="551"/>
      <c r="AC19" s="551"/>
      <c r="AD19" s="551"/>
      <c r="AE19" s="551"/>
      <c r="AF19" s="551"/>
      <c r="AG19" s="551"/>
      <c r="AH19" s="552"/>
    </row>
    <row r="20" spans="1:34" s="550" customFormat="1" ht="63">
      <c r="A20" s="523"/>
      <c r="B20" s="549"/>
      <c r="C20" s="516" t="s">
        <v>13</v>
      </c>
      <c r="D20" s="566" t="s">
        <v>1228</v>
      </c>
      <c r="E20" s="526"/>
      <c r="F20" s="548"/>
      <c r="G20" s="526"/>
      <c r="H20" s="526"/>
      <c r="I20" s="526"/>
      <c r="J20" s="526"/>
      <c r="K20" s="526"/>
      <c r="L20" s="526"/>
      <c r="M20" s="526"/>
      <c r="N20" s="528"/>
      <c r="O20" s="528"/>
      <c r="P20" s="528"/>
      <c r="Q20" s="528"/>
      <c r="R20" s="528"/>
      <c r="S20" s="528"/>
      <c r="T20" s="528"/>
      <c r="U20" s="528"/>
      <c r="V20" s="528"/>
      <c r="W20" s="528"/>
      <c r="X20" s="528"/>
      <c r="Y20" s="528"/>
      <c r="AA20" s="551"/>
      <c r="AB20" s="551"/>
      <c r="AC20" s="551"/>
      <c r="AD20" s="551"/>
      <c r="AE20" s="551"/>
      <c r="AF20" s="551"/>
      <c r="AG20" s="551"/>
      <c r="AH20" s="552"/>
    </row>
    <row r="21" spans="1:34" s="550" customFormat="1">
      <c r="A21" s="523"/>
      <c r="B21" s="549"/>
      <c r="C21" s="516" t="s">
        <v>15</v>
      </c>
      <c r="D21" s="566" t="s">
        <v>1229</v>
      </c>
      <c r="E21" s="526"/>
      <c r="F21" s="548"/>
      <c r="G21" s="526"/>
      <c r="H21" s="526"/>
      <c r="I21" s="526"/>
      <c r="J21" s="526"/>
      <c r="K21" s="526"/>
      <c r="L21" s="526"/>
      <c r="M21" s="526"/>
      <c r="N21" s="528"/>
      <c r="O21" s="528"/>
      <c r="P21" s="528"/>
      <c r="Q21" s="528"/>
      <c r="R21" s="528"/>
      <c r="S21" s="528"/>
      <c r="T21" s="528"/>
      <c r="U21" s="528"/>
      <c r="V21" s="528"/>
      <c r="W21" s="528"/>
      <c r="X21" s="528"/>
      <c r="Y21" s="528"/>
      <c r="AA21" s="551"/>
      <c r="AB21" s="551"/>
      <c r="AC21" s="551"/>
      <c r="AD21" s="551"/>
      <c r="AE21" s="551"/>
      <c r="AF21" s="551"/>
      <c r="AG21" s="551"/>
      <c r="AH21" s="552"/>
    </row>
    <row r="22" spans="1:34" s="550" customFormat="1">
      <c r="A22" s="523"/>
      <c r="B22" s="549"/>
      <c r="C22" s="516" t="s">
        <v>17</v>
      </c>
      <c r="D22" s="566" t="s">
        <v>1230</v>
      </c>
      <c r="E22" s="526"/>
      <c r="F22" s="548"/>
      <c r="G22" s="526"/>
      <c r="H22" s="526"/>
      <c r="I22" s="526"/>
      <c r="J22" s="526"/>
      <c r="K22" s="526"/>
      <c r="L22" s="526"/>
      <c r="M22" s="526"/>
      <c r="N22" s="528"/>
      <c r="O22" s="528"/>
      <c r="P22" s="528"/>
      <c r="Q22" s="528"/>
      <c r="R22" s="528"/>
      <c r="S22" s="528"/>
      <c r="T22" s="528"/>
      <c r="U22" s="528"/>
      <c r="V22" s="528"/>
      <c r="W22" s="528"/>
      <c r="X22" s="528"/>
      <c r="Y22" s="528"/>
      <c r="AA22" s="551"/>
      <c r="AB22" s="551"/>
      <c r="AC22" s="551"/>
      <c r="AD22" s="551"/>
      <c r="AE22" s="551"/>
      <c r="AF22" s="551"/>
      <c r="AG22" s="551"/>
      <c r="AH22" s="552"/>
    </row>
    <row r="23" spans="1:34" s="550" customFormat="1">
      <c r="A23" s="523">
        <v>1.1000000000000001</v>
      </c>
      <c r="B23" s="549"/>
      <c r="C23" s="516" t="s">
        <v>1273</v>
      </c>
      <c r="D23" s="566" t="s">
        <v>1231</v>
      </c>
      <c r="E23" s="526" t="s">
        <v>551</v>
      </c>
      <c r="F23" s="548">
        <v>1</v>
      </c>
      <c r="G23" s="526">
        <v>995461</v>
      </c>
      <c r="H23" s="532" t="s">
        <v>138</v>
      </c>
      <c r="I23" s="527">
        <v>18</v>
      </c>
      <c r="J23" s="532" t="s">
        <v>138</v>
      </c>
      <c r="K23" s="533"/>
      <c r="L23" s="534">
        <f t="shared" ref="L23:L73" si="0">IF(OR(J23="",J23="Confirmed"),I23*M23%,J23*M23%)</f>
        <v>1.8000000000000002E-3</v>
      </c>
      <c r="M23" s="535" t="str">
        <f t="shared" ref="M23:M73" si="1">IF(K23=0,"0.01",K23*F23)</f>
        <v>0.01</v>
      </c>
      <c r="N23" s="528"/>
      <c r="O23" s="528"/>
      <c r="P23" s="528"/>
      <c r="Q23" s="528"/>
      <c r="R23" s="528"/>
      <c r="S23" s="528"/>
      <c r="T23" s="528"/>
      <c r="U23" s="528"/>
      <c r="V23" s="528"/>
      <c r="W23" s="528"/>
      <c r="X23" s="528"/>
      <c r="Y23" s="528"/>
      <c r="AA23" s="551"/>
      <c r="AB23" s="551"/>
      <c r="AC23" s="551"/>
      <c r="AD23" s="551"/>
      <c r="AE23" s="551"/>
      <c r="AF23" s="551"/>
      <c r="AG23" s="551"/>
      <c r="AH23" s="552"/>
    </row>
    <row r="24" spans="1:34" s="550" customFormat="1">
      <c r="A24" s="523"/>
      <c r="B24" s="549"/>
      <c r="C24" s="516"/>
      <c r="D24" s="566"/>
      <c r="E24" s="526"/>
      <c r="F24" s="548"/>
      <c r="G24" s="526"/>
      <c r="H24" s="526"/>
      <c r="I24" s="526"/>
      <c r="J24" s="526"/>
      <c r="K24" s="526"/>
      <c r="L24" s="526"/>
      <c r="M24" s="526"/>
      <c r="N24" s="528"/>
      <c r="O24" s="528"/>
      <c r="P24" s="528"/>
      <c r="Q24" s="528"/>
      <c r="R24" s="528"/>
      <c r="S24" s="528"/>
      <c r="T24" s="528"/>
      <c r="U24" s="528"/>
      <c r="V24" s="528"/>
      <c r="W24" s="528"/>
      <c r="X24" s="528"/>
      <c r="Y24" s="528"/>
      <c r="AA24" s="551"/>
      <c r="AB24" s="551"/>
      <c r="AC24" s="551"/>
      <c r="AD24" s="551"/>
      <c r="AE24" s="551"/>
      <c r="AF24" s="551"/>
      <c r="AG24" s="551"/>
      <c r="AH24" s="552"/>
    </row>
    <row r="25" spans="1:34" s="550" customFormat="1" ht="30" customHeight="1">
      <c r="A25" s="523"/>
      <c r="B25" s="549"/>
      <c r="C25" s="516"/>
      <c r="D25" s="592" t="s">
        <v>1268</v>
      </c>
      <c r="E25" s="526"/>
      <c r="F25" s="548"/>
      <c r="G25" s="526"/>
      <c r="H25" s="526"/>
      <c r="I25" s="526"/>
      <c r="J25" s="526"/>
      <c r="K25" s="526"/>
      <c r="L25" s="526"/>
      <c r="M25" s="526"/>
      <c r="N25" s="528"/>
      <c r="O25" s="528"/>
      <c r="P25" s="528"/>
      <c r="Q25" s="528"/>
      <c r="R25" s="528"/>
      <c r="S25" s="528"/>
      <c r="T25" s="528"/>
      <c r="U25" s="528"/>
      <c r="V25" s="528"/>
      <c r="W25" s="528"/>
      <c r="X25" s="528"/>
      <c r="Y25" s="528"/>
      <c r="AA25" s="551"/>
      <c r="AB25" s="551"/>
      <c r="AC25" s="551"/>
      <c r="AD25" s="551"/>
      <c r="AE25" s="551"/>
      <c r="AF25" s="551"/>
      <c r="AG25" s="551"/>
      <c r="AH25" s="552"/>
    </row>
    <row r="26" spans="1:34" s="550" customFormat="1" ht="126">
      <c r="A26" s="523">
        <v>1</v>
      </c>
      <c r="B26" s="549"/>
      <c r="C26" s="516" t="s">
        <v>1274</v>
      </c>
      <c r="D26" s="566" t="s">
        <v>1232</v>
      </c>
      <c r="E26" s="526"/>
      <c r="F26" s="548"/>
      <c r="G26" s="526"/>
      <c r="H26" s="526"/>
      <c r="I26" s="526"/>
      <c r="J26" s="526"/>
      <c r="K26" s="526"/>
      <c r="L26" s="526"/>
      <c r="M26" s="526"/>
      <c r="N26" s="528"/>
      <c r="O26" s="528"/>
      <c r="P26" s="528"/>
      <c r="Q26" s="528"/>
      <c r="R26" s="528"/>
      <c r="S26" s="528"/>
      <c r="T26" s="528"/>
      <c r="U26" s="528"/>
      <c r="V26" s="528"/>
      <c r="W26" s="528"/>
      <c r="X26" s="528"/>
      <c r="Y26" s="528"/>
      <c r="AA26" s="551"/>
      <c r="AB26" s="551"/>
      <c r="AC26" s="551"/>
      <c r="AD26" s="551"/>
      <c r="AE26" s="551"/>
      <c r="AF26" s="551"/>
      <c r="AG26" s="551"/>
      <c r="AH26" s="552"/>
    </row>
    <row r="27" spans="1:34" s="550" customFormat="1">
      <c r="A27" s="523"/>
      <c r="B27" s="549"/>
      <c r="C27" s="516"/>
      <c r="D27" s="566" t="s">
        <v>1233</v>
      </c>
      <c r="E27" s="526"/>
      <c r="F27" s="548"/>
      <c r="G27" s="526"/>
      <c r="H27" s="526"/>
      <c r="I27" s="526"/>
      <c r="J27" s="526"/>
      <c r="K27" s="526"/>
      <c r="L27" s="526"/>
      <c r="M27" s="526"/>
      <c r="N27" s="528"/>
      <c r="O27" s="528"/>
      <c r="P27" s="528"/>
      <c r="Q27" s="528"/>
      <c r="R27" s="528"/>
      <c r="S27" s="528"/>
      <c r="T27" s="528"/>
      <c r="U27" s="528"/>
      <c r="V27" s="528"/>
      <c r="W27" s="528"/>
      <c r="X27" s="528"/>
      <c r="Y27" s="528"/>
      <c r="AA27" s="551"/>
      <c r="AB27" s="551"/>
      <c r="AC27" s="551"/>
      <c r="AD27" s="551"/>
      <c r="AE27" s="551"/>
      <c r="AF27" s="551"/>
      <c r="AG27" s="551"/>
      <c r="AH27" s="552"/>
    </row>
    <row r="28" spans="1:34" s="550" customFormat="1">
      <c r="A28" s="523"/>
      <c r="B28" s="549"/>
      <c r="C28" s="516" t="s">
        <v>11</v>
      </c>
      <c r="D28" s="566" t="s">
        <v>1234</v>
      </c>
      <c r="E28" s="526"/>
      <c r="F28" s="548"/>
      <c r="G28" s="526"/>
      <c r="H28" s="526"/>
      <c r="I28" s="526"/>
      <c r="J28" s="526"/>
      <c r="K28" s="526"/>
      <c r="L28" s="526"/>
      <c r="M28" s="526"/>
      <c r="N28" s="528"/>
      <c r="O28" s="528"/>
      <c r="P28" s="528"/>
      <c r="Q28" s="528"/>
      <c r="R28" s="528"/>
      <c r="S28" s="528"/>
      <c r="T28" s="528"/>
      <c r="U28" s="528"/>
      <c r="V28" s="528"/>
      <c r="W28" s="528"/>
      <c r="X28" s="528"/>
      <c r="Y28" s="528"/>
      <c r="AA28" s="551"/>
      <c r="AB28" s="551"/>
      <c r="AC28" s="551"/>
      <c r="AD28" s="551"/>
      <c r="AE28" s="551"/>
      <c r="AF28" s="551"/>
      <c r="AG28" s="551"/>
      <c r="AH28" s="552"/>
    </row>
    <row r="29" spans="1:34" s="550" customFormat="1">
      <c r="A29" s="523"/>
      <c r="B29" s="549"/>
      <c r="C29" s="516" t="s">
        <v>13</v>
      </c>
      <c r="D29" s="566" t="s">
        <v>1235</v>
      </c>
      <c r="E29" s="526"/>
      <c r="F29" s="548"/>
      <c r="G29" s="526"/>
      <c r="H29" s="526"/>
      <c r="I29" s="526"/>
      <c r="J29" s="526"/>
      <c r="K29" s="526"/>
      <c r="L29" s="526"/>
      <c r="M29" s="526"/>
      <c r="N29" s="528"/>
      <c r="O29" s="528"/>
      <c r="P29" s="528"/>
      <c r="Q29" s="528"/>
      <c r="R29" s="528"/>
      <c r="S29" s="528"/>
      <c r="T29" s="528"/>
      <c r="U29" s="528"/>
      <c r="V29" s="528"/>
      <c r="W29" s="528"/>
      <c r="X29" s="528"/>
      <c r="Y29" s="528"/>
      <c r="AA29" s="551"/>
      <c r="AB29" s="551"/>
      <c r="AC29" s="551"/>
      <c r="AD29" s="551"/>
      <c r="AE29" s="551"/>
      <c r="AF29" s="551"/>
      <c r="AG29" s="551"/>
      <c r="AH29" s="552"/>
    </row>
    <row r="30" spans="1:34" s="550" customFormat="1">
      <c r="A30" s="523"/>
      <c r="B30" s="549"/>
      <c r="C30" s="516" t="s">
        <v>15</v>
      </c>
      <c r="D30" s="566" t="s">
        <v>1236</v>
      </c>
      <c r="E30" s="526"/>
      <c r="F30" s="548"/>
      <c r="G30" s="526"/>
      <c r="H30" s="526"/>
      <c r="I30" s="526"/>
      <c r="J30" s="526"/>
      <c r="K30" s="526"/>
      <c r="L30" s="526"/>
      <c r="M30" s="526"/>
      <c r="N30" s="528"/>
      <c r="O30" s="528"/>
      <c r="P30" s="528"/>
      <c r="Q30" s="528"/>
      <c r="R30" s="528"/>
      <c r="S30" s="528"/>
      <c r="T30" s="528"/>
      <c r="U30" s="528"/>
      <c r="V30" s="528"/>
      <c r="W30" s="528"/>
      <c r="X30" s="528"/>
      <c r="Y30" s="528"/>
      <c r="AA30" s="551"/>
      <c r="AB30" s="551"/>
      <c r="AC30" s="551"/>
      <c r="AD30" s="551"/>
      <c r="AE30" s="551"/>
      <c r="AF30" s="551"/>
      <c r="AG30" s="551"/>
      <c r="AH30" s="552"/>
    </row>
    <row r="31" spans="1:34" s="550" customFormat="1">
      <c r="A31" s="523"/>
      <c r="B31" s="549"/>
      <c r="C31" s="516" t="s">
        <v>17</v>
      </c>
      <c r="D31" s="566" t="s">
        <v>1237</v>
      </c>
      <c r="E31" s="526"/>
      <c r="F31" s="548"/>
      <c r="G31" s="526"/>
      <c r="H31" s="526"/>
      <c r="I31" s="526"/>
      <c r="J31" s="526"/>
      <c r="K31" s="526"/>
      <c r="L31" s="526"/>
      <c r="M31" s="526"/>
      <c r="N31" s="528"/>
      <c r="O31" s="528"/>
      <c r="P31" s="528"/>
      <c r="Q31" s="528"/>
      <c r="R31" s="528"/>
      <c r="S31" s="528"/>
      <c r="T31" s="528"/>
      <c r="U31" s="528"/>
      <c r="V31" s="528"/>
      <c r="W31" s="528"/>
      <c r="X31" s="528"/>
      <c r="Y31" s="528"/>
      <c r="AA31" s="551"/>
      <c r="AB31" s="551"/>
      <c r="AC31" s="551"/>
      <c r="AD31" s="551"/>
      <c r="AE31" s="551"/>
      <c r="AF31" s="551"/>
      <c r="AG31" s="551"/>
      <c r="AH31" s="552"/>
    </row>
    <row r="32" spans="1:34" s="550" customFormat="1" ht="63">
      <c r="A32" s="523"/>
      <c r="B32" s="549"/>
      <c r="C32" s="516" t="s">
        <v>1275</v>
      </c>
      <c r="D32" s="566" t="s">
        <v>1238</v>
      </c>
      <c r="E32" s="526"/>
      <c r="F32" s="548"/>
      <c r="G32" s="526"/>
      <c r="H32" s="526"/>
      <c r="I32" s="526"/>
      <c r="J32" s="526"/>
      <c r="K32" s="526"/>
      <c r="L32" s="526"/>
      <c r="M32" s="526"/>
      <c r="N32" s="528"/>
      <c r="O32" s="528"/>
      <c r="P32" s="528"/>
      <c r="Q32" s="528"/>
      <c r="R32" s="528"/>
      <c r="S32" s="528"/>
      <c r="T32" s="528"/>
      <c r="U32" s="528"/>
      <c r="V32" s="528"/>
      <c r="W32" s="528"/>
      <c r="X32" s="528"/>
      <c r="Y32" s="528"/>
      <c r="AA32" s="551"/>
      <c r="AB32" s="551"/>
      <c r="AC32" s="551"/>
      <c r="AD32" s="551"/>
      <c r="AE32" s="551"/>
      <c r="AF32" s="551"/>
      <c r="AG32" s="551"/>
      <c r="AH32" s="552"/>
    </row>
    <row r="33" spans="1:34" s="550" customFormat="1">
      <c r="A33" s="523"/>
      <c r="B33" s="549"/>
      <c r="C33" s="516" t="s">
        <v>1276</v>
      </c>
      <c r="D33" s="566" t="s">
        <v>1239</v>
      </c>
      <c r="E33" s="526" t="s">
        <v>551</v>
      </c>
      <c r="F33" s="548">
        <v>1</v>
      </c>
      <c r="G33" s="526">
        <v>995461</v>
      </c>
      <c r="H33" s="532" t="s">
        <v>138</v>
      </c>
      <c r="I33" s="527">
        <v>18</v>
      </c>
      <c r="J33" s="532" t="s">
        <v>138</v>
      </c>
      <c r="K33" s="533"/>
      <c r="L33" s="534">
        <f t="shared" si="0"/>
        <v>1.8000000000000002E-3</v>
      </c>
      <c r="M33" s="535" t="str">
        <f t="shared" si="1"/>
        <v>0.01</v>
      </c>
      <c r="N33" s="528"/>
      <c r="O33" s="528"/>
      <c r="P33" s="528"/>
      <c r="Q33" s="528"/>
      <c r="R33" s="528"/>
      <c r="S33" s="528"/>
      <c r="T33" s="528"/>
      <c r="U33" s="528"/>
      <c r="V33" s="528"/>
      <c r="W33" s="528"/>
      <c r="X33" s="528"/>
      <c r="Y33" s="528"/>
      <c r="AA33" s="551"/>
      <c r="AB33" s="551"/>
      <c r="AC33" s="551"/>
      <c r="AD33" s="551"/>
      <c r="AE33" s="551"/>
      <c r="AF33" s="551"/>
      <c r="AG33" s="551"/>
      <c r="AH33" s="552"/>
    </row>
    <row r="34" spans="1:34" s="550" customFormat="1" ht="63">
      <c r="A34" s="523">
        <v>2</v>
      </c>
      <c r="B34" s="549"/>
      <c r="C34" s="516" t="s">
        <v>1277</v>
      </c>
      <c r="D34" s="566" t="s">
        <v>1240</v>
      </c>
      <c r="E34" s="526"/>
      <c r="F34" s="548"/>
      <c r="G34" s="526"/>
      <c r="H34" s="526"/>
      <c r="I34" s="526"/>
      <c r="J34" s="526"/>
      <c r="K34" s="526"/>
      <c r="L34" s="526"/>
      <c r="M34" s="526"/>
      <c r="N34" s="528"/>
      <c r="O34" s="528"/>
      <c r="P34" s="528"/>
      <c r="Q34" s="528"/>
      <c r="R34" s="528"/>
      <c r="S34" s="528"/>
      <c r="T34" s="528"/>
      <c r="U34" s="528"/>
      <c r="V34" s="528"/>
      <c r="W34" s="528"/>
      <c r="X34" s="528"/>
      <c r="Y34" s="528"/>
      <c r="AA34" s="551"/>
      <c r="AB34" s="551"/>
      <c r="AC34" s="551"/>
      <c r="AD34" s="551"/>
      <c r="AE34" s="551"/>
      <c r="AF34" s="551"/>
      <c r="AG34" s="551"/>
      <c r="AH34" s="552"/>
    </row>
    <row r="35" spans="1:34" s="550" customFormat="1">
      <c r="A35" s="523">
        <v>2.1</v>
      </c>
      <c r="B35" s="549"/>
      <c r="C35" s="516" t="s">
        <v>559</v>
      </c>
      <c r="D35" s="566" t="s">
        <v>547</v>
      </c>
      <c r="E35" s="526" t="s">
        <v>509</v>
      </c>
      <c r="F35" s="548">
        <v>2</v>
      </c>
      <c r="G35" s="526">
        <v>995461</v>
      </c>
      <c r="H35" s="532" t="s">
        <v>138</v>
      </c>
      <c r="I35" s="527">
        <v>18</v>
      </c>
      <c r="J35" s="532" t="s">
        <v>138</v>
      </c>
      <c r="K35" s="533"/>
      <c r="L35" s="534">
        <f t="shared" si="0"/>
        <v>1.8000000000000002E-3</v>
      </c>
      <c r="M35" s="535" t="str">
        <f t="shared" si="1"/>
        <v>0.01</v>
      </c>
      <c r="N35" s="528"/>
      <c r="O35" s="528"/>
      <c r="P35" s="528"/>
      <c r="Q35" s="528"/>
      <c r="R35" s="528"/>
      <c r="S35" s="528"/>
      <c r="T35" s="528"/>
      <c r="U35" s="528"/>
      <c r="V35" s="528"/>
      <c r="W35" s="528"/>
      <c r="X35" s="528"/>
      <c r="Y35" s="528"/>
      <c r="AA35" s="551"/>
      <c r="AB35" s="551"/>
      <c r="AC35" s="551"/>
      <c r="AD35" s="551"/>
      <c r="AE35" s="551"/>
      <c r="AF35" s="551"/>
      <c r="AG35" s="551"/>
      <c r="AH35" s="552"/>
    </row>
    <row r="36" spans="1:34" s="550" customFormat="1" ht="63">
      <c r="A36" s="523">
        <v>3</v>
      </c>
      <c r="B36" s="549"/>
      <c r="C36" s="516" t="s">
        <v>1278</v>
      </c>
      <c r="D36" s="566" t="s">
        <v>1241</v>
      </c>
      <c r="E36" s="526"/>
      <c r="F36" s="548"/>
      <c r="G36" s="526"/>
      <c r="H36" s="526"/>
      <c r="I36" s="526"/>
      <c r="J36" s="526"/>
      <c r="K36" s="526"/>
      <c r="L36" s="526"/>
      <c r="M36" s="526"/>
      <c r="N36" s="528"/>
      <c r="O36" s="528"/>
      <c r="P36" s="528"/>
      <c r="Q36" s="528"/>
      <c r="R36" s="528"/>
      <c r="S36" s="528"/>
      <c r="T36" s="528"/>
      <c r="U36" s="528"/>
      <c r="V36" s="528"/>
      <c r="W36" s="528"/>
      <c r="X36" s="528"/>
      <c r="Y36" s="528"/>
      <c r="AA36" s="551"/>
      <c r="AB36" s="551"/>
      <c r="AC36" s="551"/>
      <c r="AD36" s="551"/>
      <c r="AE36" s="551"/>
      <c r="AF36" s="551"/>
      <c r="AG36" s="551"/>
      <c r="AH36" s="552"/>
    </row>
    <row r="37" spans="1:34" s="550" customFormat="1">
      <c r="A37" s="523"/>
      <c r="B37" s="549"/>
      <c r="C37" s="516" t="s">
        <v>1279</v>
      </c>
      <c r="D37" s="566" t="s">
        <v>1242</v>
      </c>
      <c r="E37" s="526" t="s">
        <v>1223</v>
      </c>
      <c r="F37" s="548">
        <v>20</v>
      </c>
      <c r="G37" s="526">
        <v>995461</v>
      </c>
      <c r="H37" s="532" t="s">
        <v>138</v>
      </c>
      <c r="I37" s="527">
        <v>18</v>
      </c>
      <c r="J37" s="532" t="s">
        <v>138</v>
      </c>
      <c r="K37" s="533"/>
      <c r="L37" s="534">
        <f t="shared" si="0"/>
        <v>1.8000000000000002E-3</v>
      </c>
      <c r="M37" s="535" t="str">
        <f t="shared" si="1"/>
        <v>0.01</v>
      </c>
      <c r="N37" s="528"/>
      <c r="O37" s="528"/>
      <c r="P37" s="528"/>
      <c r="Q37" s="528"/>
      <c r="R37" s="528"/>
      <c r="S37" s="528"/>
      <c r="T37" s="528"/>
      <c r="U37" s="528"/>
      <c r="V37" s="528"/>
      <c r="W37" s="528"/>
      <c r="X37" s="528"/>
      <c r="Y37" s="528"/>
      <c r="AA37" s="551"/>
      <c r="AB37" s="551"/>
      <c r="AC37" s="551"/>
      <c r="AD37" s="551"/>
      <c r="AE37" s="551"/>
      <c r="AF37" s="551"/>
      <c r="AG37" s="551"/>
      <c r="AH37" s="552"/>
    </row>
    <row r="38" spans="1:34" s="550" customFormat="1" ht="63">
      <c r="A38" s="523">
        <v>4</v>
      </c>
      <c r="B38" s="549"/>
      <c r="C38" s="516" t="s">
        <v>1280</v>
      </c>
      <c r="D38" s="566" t="s">
        <v>1243</v>
      </c>
      <c r="E38" s="526" t="s">
        <v>551</v>
      </c>
      <c r="F38" s="548">
        <v>2</v>
      </c>
      <c r="G38" s="526">
        <v>995461</v>
      </c>
      <c r="H38" s="532" t="s">
        <v>138</v>
      </c>
      <c r="I38" s="527">
        <v>18</v>
      </c>
      <c r="J38" s="532" t="s">
        <v>138</v>
      </c>
      <c r="K38" s="533"/>
      <c r="L38" s="534">
        <f t="shared" si="0"/>
        <v>1.8000000000000002E-3</v>
      </c>
      <c r="M38" s="535" t="str">
        <f t="shared" si="1"/>
        <v>0.01</v>
      </c>
      <c r="N38" s="528"/>
      <c r="O38" s="528"/>
      <c r="P38" s="528"/>
      <c r="Q38" s="528"/>
      <c r="R38" s="528"/>
      <c r="S38" s="528"/>
      <c r="T38" s="528"/>
      <c r="U38" s="528"/>
      <c r="V38" s="528"/>
      <c r="W38" s="528"/>
      <c r="X38" s="528"/>
      <c r="Y38" s="528"/>
      <c r="AA38" s="551"/>
      <c r="AB38" s="551"/>
      <c r="AC38" s="551"/>
      <c r="AD38" s="551"/>
      <c r="AE38" s="551"/>
      <c r="AF38" s="551"/>
      <c r="AG38" s="551"/>
      <c r="AH38" s="552"/>
    </row>
    <row r="39" spans="1:34" s="550" customFormat="1" ht="42">
      <c r="A39" s="523">
        <v>5</v>
      </c>
      <c r="B39" s="549"/>
      <c r="C39" s="516" t="s">
        <v>1281</v>
      </c>
      <c r="D39" s="566" t="s">
        <v>1244</v>
      </c>
      <c r="E39" s="526" t="s">
        <v>1223</v>
      </c>
      <c r="F39" s="548">
        <v>20</v>
      </c>
      <c r="G39" s="526">
        <v>995461</v>
      </c>
      <c r="H39" s="532" t="s">
        <v>138</v>
      </c>
      <c r="I39" s="527">
        <v>18</v>
      </c>
      <c r="J39" s="532" t="s">
        <v>138</v>
      </c>
      <c r="K39" s="533"/>
      <c r="L39" s="534">
        <f t="shared" si="0"/>
        <v>1.8000000000000002E-3</v>
      </c>
      <c r="M39" s="535" t="str">
        <f t="shared" si="1"/>
        <v>0.01</v>
      </c>
      <c r="N39" s="528"/>
      <c r="O39" s="528"/>
      <c r="P39" s="528"/>
      <c r="Q39" s="528"/>
      <c r="R39" s="528"/>
      <c r="S39" s="528"/>
      <c r="T39" s="528"/>
      <c r="U39" s="528"/>
      <c r="V39" s="528"/>
      <c r="W39" s="528"/>
      <c r="X39" s="528"/>
      <c r="Y39" s="528"/>
      <c r="AA39" s="551"/>
      <c r="AB39" s="551"/>
      <c r="AC39" s="551"/>
      <c r="AD39" s="551"/>
      <c r="AE39" s="551"/>
      <c r="AF39" s="551"/>
      <c r="AG39" s="551"/>
      <c r="AH39" s="552"/>
    </row>
    <row r="40" spans="1:34" s="550" customFormat="1" ht="42">
      <c r="A40" s="523">
        <v>6</v>
      </c>
      <c r="B40" s="549"/>
      <c r="C40" s="516" t="s">
        <v>1282</v>
      </c>
      <c r="D40" s="566" t="s">
        <v>1245</v>
      </c>
      <c r="E40" s="526" t="s">
        <v>1223</v>
      </c>
      <c r="F40" s="548">
        <v>30</v>
      </c>
      <c r="G40" s="526">
        <v>995461</v>
      </c>
      <c r="H40" s="532" t="s">
        <v>138</v>
      </c>
      <c r="I40" s="527">
        <v>18</v>
      </c>
      <c r="J40" s="532" t="s">
        <v>138</v>
      </c>
      <c r="K40" s="533"/>
      <c r="L40" s="534">
        <f t="shared" si="0"/>
        <v>1.8000000000000002E-3</v>
      </c>
      <c r="M40" s="535" t="str">
        <f t="shared" si="1"/>
        <v>0.01</v>
      </c>
      <c r="N40" s="528"/>
      <c r="O40" s="528"/>
      <c r="P40" s="528"/>
      <c r="Q40" s="528"/>
      <c r="R40" s="528"/>
      <c r="S40" s="528"/>
      <c r="T40" s="528"/>
      <c r="U40" s="528"/>
      <c r="V40" s="528"/>
      <c r="W40" s="528"/>
      <c r="X40" s="528"/>
      <c r="Y40" s="528"/>
      <c r="AA40" s="551"/>
      <c r="AB40" s="551"/>
      <c r="AC40" s="551"/>
      <c r="AD40" s="551"/>
      <c r="AE40" s="551"/>
      <c r="AF40" s="551"/>
      <c r="AG40" s="551"/>
      <c r="AH40" s="552"/>
    </row>
    <row r="41" spans="1:34" s="550" customFormat="1" ht="84">
      <c r="A41" s="523">
        <v>7</v>
      </c>
      <c r="B41" s="549"/>
      <c r="C41" s="516" t="s">
        <v>560</v>
      </c>
      <c r="D41" s="566" t="s">
        <v>1246</v>
      </c>
      <c r="E41" s="526"/>
      <c r="F41" s="548"/>
      <c r="G41" s="526"/>
      <c r="H41" s="526"/>
      <c r="I41" s="526"/>
      <c r="J41" s="526"/>
      <c r="K41" s="526"/>
      <c r="L41" s="526"/>
      <c r="M41" s="526"/>
      <c r="N41" s="528"/>
      <c r="O41" s="528"/>
      <c r="P41" s="528"/>
      <c r="Q41" s="528"/>
      <c r="R41" s="528"/>
      <c r="S41" s="528"/>
      <c r="T41" s="528"/>
      <c r="U41" s="528"/>
      <c r="V41" s="528"/>
      <c r="W41" s="528"/>
      <c r="X41" s="528"/>
      <c r="Y41" s="528"/>
      <c r="AA41" s="551"/>
      <c r="AB41" s="551"/>
      <c r="AC41" s="551"/>
      <c r="AD41" s="551"/>
      <c r="AE41" s="551"/>
      <c r="AF41" s="551"/>
      <c r="AG41" s="551"/>
      <c r="AH41" s="552"/>
    </row>
    <row r="42" spans="1:34" s="550" customFormat="1">
      <c r="A42" s="523">
        <v>7.1</v>
      </c>
      <c r="B42" s="549"/>
      <c r="C42" s="516" t="s">
        <v>1283</v>
      </c>
      <c r="D42" s="566" t="s">
        <v>1247</v>
      </c>
      <c r="E42" s="526" t="s">
        <v>1223</v>
      </c>
      <c r="F42" s="548">
        <v>20</v>
      </c>
      <c r="G42" s="526">
        <v>995461</v>
      </c>
      <c r="H42" s="532" t="s">
        <v>138</v>
      </c>
      <c r="I42" s="527">
        <v>18</v>
      </c>
      <c r="J42" s="532" t="s">
        <v>138</v>
      </c>
      <c r="K42" s="533"/>
      <c r="L42" s="534">
        <f t="shared" si="0"/>
        <v>1.8000000000000002E-3</v>
      </c>
      <c r="M42" s="535" t="str">
        <f t="shared" si="1"/>
        <v>0.01</v>
      </c>
      <c r="N42" s="528"/>
      <c r="O42" s="528"/>
      <c r="P42" s="528"/>
      <c r="Q42" s="528"/>
      <c r="R42" s="528"/>
      <c r="S42" s="528"/>
      <c r="T42" s="528"/>
      <c r="U42" s="528"/>
      <c r="V42" s="528"/>
      <c r="W42" s="528"/>
      <c r="X42" s="528"/>
      <c r="Y42" s="528"/>
      <c r="AA42" s="551"/>
      <c r="AB42" s="551"/>
      <c r="AC42" s="551"/>
      <c r="AD42" s="551"/>
      <c r="AE42" s="551"/>
      <c r="AF42" s="551"/>
      <c r="AG42" s="551"/>
      <c r="AH42" s="552"/>
    </row>
    <row r="43" spans="1:34" s="550" customFormat="1" ht="42">
      <c r="A43" s="523">
        <v>8</v>
      </c>
      <c r="B43" s="549"/>
      <c r="C43" s="516" t="s">
        <v>1284</v>
      </c>
      <c r="D43" s="566" t="s">
        <v>1051</v>
      </c>
      <c r="E43" s="526" t="s">
        <v>1223</v>
      </c>
      <c r="F43" s="548">
        <v>2</v>
      </c>
      <c r="G43" s="526">
        <v>995461</v>
      </c>
      <c r="H43" s="532" t="s">
        <v>138</v>
      </c>
      <c r="I43" s="527">
        <v>18</v>
      </c>
      <c r="J43" s="532" t="s">
        <v>138</v>
      </c>
      <c r="K43" s="533"/>
      <c r="L43" s="534">
        <f t="shared" si="0"/>
        <v>1.8000000000000002E-3</v>
      </c>
      <c r="M43" s="535" t="str">
        <f t="shared" si="1"/>
        <v>0.01</v>
      </c>
      <c r="N43" s="528"/>
      <c r="O43" s="528"/>
      <c r="P43" s="528"/>
      <c r="Q43" s="528"/>
      <c r="R43" s="528"/>
      <c r="S43" s="528"/>
      <c r="T43" s="528"/>
      <c r="U43" s="528"/>
      <c r="V43" s="528"/>
      <c r="W43" s="528"/>
      <c r="X43" s="528"/>
      <c r="Y43" s="528"/>
      <c r="AA43" s="551"/>
      <c r="AB43" s="551"/>
      <c r="AC43" s="551"/>
      <c r="AD43" s="551"/>
      <c r="AE43" s="551"/>
      <c r="AF43" s="551"/>
      <c r="AG43" s="551"/>
      <c r="AH43" s="552"/>
    </row>
    <row r="44" spans="1:34" s="550" customFormat="1">
      <c r="A44" s="523"/>
      <c r="B44" s="549"/>
      <c r="C44" s="516"/>
      <c r="D44" s="566"/>
      <c r="E44" s="526"/>
      <c r="F44" s="548"/>
      <c r="G44" s="526"/>
      <c r="H44" s="526"/>
      <c r="I44" s="526"/>
      <c r="J44" s="526"/>
      <c r="K44" s="526"/>
      <c r="L44" s="526"/>
      <c r="M44" s="526"/>
      <c r="N44" s="528"/>
      <c r="O44" s="528"/>
      <c r="P44" s="528"/>
      <c r="Q44" s="528"/>
      <c r="R44" s="528"/>
      <c r="S44" s="528"/>
      <c r="T44" s="528"/>
      <c r="U44" s="528"/>
      <c r="V44" s="528"/>
      <c r="W44" s="528"/>
      <c r="X44" s="528"/>
      <c r="Y44" s="528"/>
      <c r="AA44" s="551"/>
      <c r="AB44" s="551"/>
      <c r="AC44" s="551"/>
      <c r="AD44" s="551"/>
      <c r="AE44" s="551"/>
      <c r="AF44" s="551"/>
      <c r="AG44" s="551"/>
      <c r="AH44" s="552"/>
    </row>
    <row r="45" spans="1:34" s="550" customFormat="1">
      <c r="A45" s="523"/>
      <c r="B45" s="549"/>
      <c r="C45" s="516"/>
      <c r="D45" s="592" t="s">
        <v>1269</v>
      </c>
      <c r="E45" s="526"/>
      <c r="F45" s="548"/>
      <c r="G45" s="526"/>
      <c r="H45" s="526"/>
      <c r="I45" s="526"/>
      <c r="J45" s="526"/>
      <c r="K45" s="526"/>
      <c r="L45" s="526"/>
      <c r="M45" s="526"/>
      <c r="N45" s="528"/>
      <c r="O45" s="528"/>
      <c r="P45" s="528"/>
      <c r="Q45" s="528"/>
      <c r="R45" s="528"/>
      <c r="S45" s="528"/>
      <c r="T45" s="528"/>
      <c r="U45" s="528"/>
      <c r="V45" s="528"/>
      <c r="W45" s="528"/>
      <c r="X45" s="528"/>
      <c r="Y45" s="528"/>
      <c r="AA45" s="551"/>
      <c r="AB45" s="551"/>
      <c r="AC45" s="551"/>
      <c r="AD45" s="551"/>
      <c r="AE45" s="551"/>
      <c r="AF45" s="551"/>
      <c r="AG45" s="551"/>
      <c r="AH45" s="552"/>
    </row>
    <row r="46" spans="1:34" s="550" customFormat="1" ht="105">
      <c r="A46" s="523">
        <v>9</v>
      </c>
      <c r="B46" s="549"/>
      <c r="C46" s="516" t="s">
        <v>1285</v>
      </c>
      <c r="D46" s="566" t="s">
        <v>1248</v>
      </c>
      <c r="E46" s="526"/>
      <c r="F46" s="548"/>
      <c r="G46" s="526"/>
      <c r="H46" s="526"/>
      <c r="I46" s="526"/>
      <c r="J46" s="526"/>
      <c r="K46" s="526"/>
      <c r="L46" s="526"/>
      <c r="M46" s="526"/>
      <c r="N46" s="528"/>
      <c r="O46" s="528"/>
      <c r="P46" s="528"/>
      <c r="Q46" s="528"/>
      <c r="R46" s="528"/>
      <c r="S46" s="528"/>
      <c r="T46" s="528"/>
      <c r="U46" s="528"/>
      <c r="V46" s="528"/>
      <c r="W46" s="528"/>
      <c r="X46" s="528"/>
      <c r="Y46" s="528"/>
      <c r="AA46" s="551"/>
      <c r="AB46" s="551"/>
      <c r="AC46" s="551"/>
      <c r="AD46" s="551"/>
      <c r="AE46" s="551"/>
      <c r="AF46" s="551"/>
      <c r="AG46" s="551"/>
      <c r="AH46" s="552"/>
    </row>
    <row r="47" spans="1:34" s="550" customFormat="1">
      <c r="A47" s="523">
        <v>9.2999999999999989</v>
      </c>
      <c r="B47" s="549"/>
      <c r="C47" s="516" t="s">
        <v>1286</v>
      </c>
      <c r="D47" s="566" t="s">
        <v>1249</v>
      </c>
      <c r="E47" s="526" t="s">
        <v>1223</v>
      </c>
      <c r="F47" s="548">
        <v>70</v>
      </c>
      <c r="G47" s="526">
        <v>995461</v>
      </c>
      <c r="H47" s="532" t="s">
        <v>138</v>
      </c>
      <c r="I47" s="527">
        <v>18</v>
      </c>
      <c r="J47" s="532" t="s">
        <v>138</v>
      </c>
      <c r="K47" s="533"/>
      <c r="L47" s="534">
        <f t="shared" si="0"/>
        <v>1.8000000000000002E-3</v>
      </c>
      <c r="M47" s="535" t="str">
        <f t="shared" si="1"/>
        <v>0.01</v>
      </c>
      <c r="N47" s="528"/>
      <c r="O47" s="528"/>
      <c r="P47" s="528"/>
      <c r="Q47" s="528"/>
      <c r="R47" s="528"/>
      <c r="S47" s="528"/>
      <c r="T47" s="528"/>
      <c r="U47" s="528"/>
      <c r="V47" s="528"/>
      <c r="W47" s="528"/>
      <c r="X47" s="528"/>
      <c r="Y47" s="528"/>
      <c r="AA47" s="551"/>
      <c r="AB47" s="551"/>
      <c r="AC47" s="551"/>
      <c r="AD47" s="551"/>
      <c r="AE47" s="551"/>
      <c r="AF47" s="551"/>
      <c r="AG47" s="551"/>
      <c r="AH47" s="552"/>
    </row>
    <row r="48" spans="1:34" s="550" customFormat="1" ht="105">
      <c r="A48" s="523">
        <v>10</v>
      </c>
      <c r="B48" s="549"/>
      <c r="C48" s="516" t="s">
        <v>1287</v>
      </c>
      <c r="D48" s="566" t="s">
        <v>1250</v>
      </c>
      <c r="E48" s="526"/>
      <c r="F48" s="548"/>
      <c r="G48" s="526"/>
      <c r="H48" s="526"/>
      <c r="I48" s="526"/>
      <c r="J48" s="526"/>
      <c r="K48" s="526"/>
      <c r="L48" s="526"/>
      <c r="M48" s="526"/>
      <c r="N48" s="528"/>
      <c r="O48" s="528"/>
      <c r="P48" s="528"/>
      <c r="Q48" s="528"/>
      <c r="R48" s="528"/>
      <c r="S48" s="528"/>
      <c r="T48" s="528"/>
      <c r="U48" s="528"/>
      <c r="V48" s="528"/>
      <c r="W48" s="528"/>
      <c r="X48" s="528"/>
      <c r="Y48" s="528"/>
      <c r="AA48" s="551"/>
      <c r="AB48" s="551"/>
      <c r="AC48" s="551"/>
      <c r="AD48" s="551"/>
      <c r="AE48" s="551"/>
      <c r="AF48" s="551"/>
      <c r="AG48" s="551"/>
      <c r="AH48" s="552"/>
    </row>
    <row r="49" spans="1:34" s="550" customFormat="1">
      <c r="A49" s="523">
        <v>10.199999999999999</v>
      </c>
      <c r="B49" s="549"/>
      <c r="C49" s="516" t="s">
        <v>589</v>
      </c>
      <c r="D49" s="566" t="s">
        <v>550</v>
      </c>
      <c r="E49" s="526" t="s">
        <v>1223</v>
      </c>
      <c r="F49" s="548">
        <v>100</v>
      </c>
      <c r="G49" s="526">
        <v>995461</v>
      </c>
      <c r="H49" s="532" t="s">
        <v>138</v>
      </c>
      <c r="I49" s="527">
        <v>18</v>
      </c>
      <c r="J49" s="532" t="s">
        <v>138</v>
      </c>
      <c r="K49" s="533"/>
      <c r="L49" s="534">
        <f t="shared" si="0"/>
        <v>1.8000000000000002E-3</v>
      </c>
      <c r="M49" s="535" t="str">
        <f t="shared" si="1"/>
        <v>0.01</v>
      </c>
      <c r="N49" s="528"/>
      <c r="O49" s="528"/>
      <c r="P49" s="528"/>
      <c r="Q49" s="528"/>
      <c r="R49" s="528"/>
      <c r="S49" s="528"/>
      <c r="T49" s="528"/>
      <c r="U49" s="528"/>
      <c r="V49" s="528"/>
      <c r="W49" s="528"/>
      <c r="X49" s="528"/>
      <c r="Y49" s="528"/>
      <c r="AA49" s="551"/>
      <c r="AB49" s="551"/>
      <c r="AC49" s="551"/>
      <c r="AD49" s="551"/>
      <c r="AE49" s="551"/>
      <c r="AF49" s="551"/>
      <c r="AG49" s="551"/>
      <c r="AH49" s="552"/>
    </row>
    <row r="50" spans="1:34" s="550" customFormat="1" ht="63">
      <c r="A50" s="523">
        <v>13</v>
      </c>
      <c r="B50" s="549"/>
      <c r="C50" s="516" t="s">
        <v>1288</v>
      </c>
      <c r="D50" s="566" t="s">
        <v>582</v>
      </c>
      <c r="E50" s="526"/>
      <c r="F50" s="548"/>
      <c r="G50" s="526"/>
      <c r="H50" s="526"/>
      <c r="I50" s="526"/>
      <c r="J50" s="526"/>
      <c r="K50" s="526"/>
      <c r="L50" s="526"/>
      <c r="M50" s="526"/>
      <c r="N50" s="528"/>
      <c r="O50" s="528"/>
      <c r="P50" s="528"/>
      <c r="Q50" s="528"/>
      <c r="R50" s="528"/>
      <c r="S50" s="528"/>
      <c r="T50" s="528"/>
      <c r="U50" s="528"/>
      <c r="V50" s="528"/>
      <c r="W50" s="528"/>
      <c r="X50" s="528"/>
      <c r="Y50" s="528"/>
      <c r="AA50" s="551"/>
      <c r="AB50" s="551"/>
      <c r="AC50" s="551"/>
      <c r="AD50" s="551"/>
      <c r="AE50" s="551"/>
      <c r="AF50" s="551"/>
      <c r="AG50" s="551"/>
      <c r="AH50" s="552"/>
    </row>
    <row r="51" spans="1:34" s="550" customFormat="1">
      <c r="A51" s="523">
        <v>13.4</v>
      </c>
      <c r="B51" s="549"/>
      <c r="C51" s="516" t="s">
        <v>590</v>
      </c>
      <c r="D51" s="566" t="s">
        <v>550</v>
      </c>
      <c r="E51" s="526" t="s">
        <v>551</v>
      </c>
      <c r="F51" s="548">
        <v>4</v>
      </c>
      <c r="G51" s="526">
        <v>995461</v>
      </c>
      <c r="H51" s="532" t="s">
        <v>138</v>
      </c>
      <c r="I51" s="527">
        <v>18</v>
      </c>
      <c r="J51" s="532" t="s">
        <v>138</v>
      </c>
      <c r="K51" s="533"/>
      <c r="L51" s="534">
        <f t="shared" si="0"/>
        <v>1.8000000000000002E-3</v>
      </c>
      <c r="M51" s="535" t="str">
        <f t="shared" si="1"/>
        <v>0.01</v>
      </c>
      <c r="N51" s="528"/>
      <c r="O51" s="528"/>
      <c r="P51" s="528"/>
      <c r="Q51" s="528"/>
      <c r="R51" s="528"/>
      <c r="S51" s="528"/>
      <c r="T51" s="528"/>
      <c r="U51" s="528"/>
      <c r="V51" s="528"/>
      <c r="W51" s="528"/>
      <c r="X51" s="528"/>
      <c r="Y51" s="528"/>
      <c r="AA51" s="551"/>
      <c r="AB51" s="551"/>
      <c r="AC51" s="551"/>
      <c r="AD51" s="551"/>
      <c r="AE51" s="551"/>
      <c r="AF51" s="551"/>
      <c r="AG51" s="551"/>
      <c r="AH51" s="552"/>
    </row>
    <row r="52" spans="1:34" s="550" customFormat="1" ht="42">
      <c r="A52" s="523">
        <v>14</v>
      </c>
      <c r="B52" s="549"/>
      <c r="C52" s="516" t="s">
        <v>1289</v>
      </c>
      <c r="D52" s="566" t="s">
        <v>1251</v>
      </c>
      <c r="E52" s="526"/>
      <c r="F52" s="548"/>
      <c r="G52" s="526"/>
      <c r="H52" s="526"/>
      <c r="I52" s="526"/>
      <c r="J52" s="526"/>
      <c r="K52" s="526"/>
      <c r="L52" s="526"/>
      <c r="M52" s="526"/>
      <c r="N52" s="528"/>
      <c r="O52" s="528"/>
      <c r="P52" s="528"/>
      <c r="Q52" s="528"/>
      <c r="R52" s="528"/>
      <c r="S52" s="528"/>
      <c r="T52" s="528"/>
      <c r="U52" s="528"/>
      <c r="V52" s="528"/>
      <c r="W52" s="528"/>
      <c r="X52" s="528"/>
      <c r="Y52" s="528"/>
      <c r="AA52" s="551"/>
      <c r="AB52" s="551"/>
      <c r="AC52" s="551"/>
      <c r="AD52" s="551"/>
      <c r="AE52" s="551"/>
      <c r="AF52" s="551"/>
      <c r="AG52" s="551"/>
      <c r="AH52" s="552"/>
    </row>
    <row r="53" spans="1:34" s="550" customFormat="1">
      <c r="A53" s="523">
        <v>14.3</v>
      </c>
      <c r="B53" s="549"/>
      <c r="C53" s="516" t="s">
        <v>1290</v>
      </c>
      <c r="D53" s="566" t="s">
        <v>550</v>
      </c>
      <c r="E53" s="526" t="s">
        <v>551</v>
      </c>
      <c r="F53" s="548">
        <v>2</v>
      </c>
      <c r="G53" s="526">
        <v>995461</v>
      </c>
      <c r="H53" s="532" t="s">
        <v>138</v>
      </c>
      <c r="I53" s="527">
        <v>18</v>
      </c>
      <c r="J53" s="532" t="s">
        <v>138</v>
      </c>
      <c r="K53" s="533"/>
      <c r="L53" s="534">
        <f t="shared" si="0"/>
        <v>1.8000000000000002E-3</v>
      </c>
      <c r="M53" s="535" t="str">
        <f t="shared" si="1"/>
        <v>0.01</v>
      </c>
      <c r="N53" s="528"/>
      <c r="O53" s="528"/>
      <c r="P53" s="528"/>
      <c r="Q53" s="528"/>
      <c r="R53" s="528"/>
      <c r="S53" s="528"/>
      <c r="T53" s="528"/>
      <c r="U53" s="528"/>
      <c r="V53" s="528"/>
      <c r="W53" s="528"/>
      <c r="X53" s="528"/>
      <c r="Y53" s="528"/>
      <c r="AA53" s="551"/>
      <c r="AB53" s="551"/>
      <c r="AC53" s="551"/>
      <c r="AD53" s="551"/>
      <c r="AE53" s="551"/>
      <c r="AF53" s="551"/>
      <c r="AG53" s="551"/>
      <c r="AH53" s="552"/>
    </row>
    <row r="54" spans="1:34" s="550" customFormat="1" ht="42">
      <c r="A54" s="523">
        <v>15</v>
      </c>
      <c r="B54" s="549"/>
      <c r="C54" s="516" t="s">
        <v>1291</v>
      </c>
      <c r="D54" s="566" t="s">
        <v>1252</v>
      </c>
      <c r="E54" s="526"/>
      <c r="F54" s="548"/>
      <c r="G54" s="526"/>
      <c r="H54" s="526"/>
      <c r="I54" s="526"/>
      <c r="J54" s="526"/>
      <c r="K54" s="526"/>
      <c r="L54" s="526"/>
      <c r="M54" s="526"/>
      <c r="N54" s="528"/>
      <c r="O54" s="528"/>
      <c r="P54" s="528"/>
      <c r="Q54" s="528"/>
      <c r="R54" s="528"/>
      <c r="S54" s="528"/>
      <c r="T54" s="528"/>
      <c r="U54" s="528"/>
      <c r="V54" s="528"/>
      <c r="W54" s="528"/>
      <c r="X54" s="528"/>
      <c r="Y54" s="528"/>
      <c r="AA54" s="551"/>
      <c r="AB54" s="551"/>
      <c r="AC54" s="551"/>
      <c r="AD54" s="551"/>
      <c r="AE54" s="551"/>
      <c r="AF54" s="551"/>
      <c r="AG54" s="551"/>
      <c r="AH54" s="552"/>
    </row>
    <row r="55" spans="1:34" s="550" customFormat="1">
      <c r="A55" s="523">
        <v>15.2</v>
      </c>
      <c r="B55" s="549"/>
      <c r="C55" s="516" t="s">
        <v>1292</v>
      </c>
      <c r="D55" s="566" t="s">
        <v>550</v>
      </c>
      <c r="E55" s="526" t="s">
        <v>509</v>
      </c>
      <c r="F55" s="548">
        <v>1</v>
      </c>
      <c r="G55" s="526">
        <v>995461</v>
      </c>
      <c r="H55" s="532" t="s">
        <v>138</v>
      </c>
      <c r="I55" s="527">
        <v>18</v>
      </c>
      <c r="J55" s="532" t="s">
        <v>138</v>
      </c>
      <c r="K55" s="533"/>
      <c r="L55" s="534">
        <f t="shared" si="0"/>
        <v>1.8000000000000002E-3</v>
      </c>
      <c r="M55" s="535" t="str">
        <f t="shared" si="1"/>
        <v>0.01</v>
      </c>
      <c r="N55" s="528"/>
      <c r="O55" s="528"/>
      <c r="P55" s="528"/>
      <c r="Q55" s="528"/>
      <c r="R55" s="528"/>
      <c r="S55" s="528"/>
      <c r="T55" s="528"/>
      <c r="U55" s="528"/>
      <c r="V55" s="528"/>
      <c r="W55" s="528"/>
      <c r="X55" s="528"/>
      <c r="Y55" s="528"/>
      <c r="AA55" s="551"/>
      <c r="AB55" s="551"/>
      <c r="AC55" s="551"/>
      <c r="AD55" s="551"/>
      <c r="AE55" s="551"/>
      <c r="AF55" s="551"/>
      <c r="AG55" s="551"/>
      <c r="AH55" s="552"/>
    </row>
    <row r="56" spans="1:34" s="550" customFormat="1" ht="42">
      <c r="A56" s="523">
        <v>16</v>
      </c>
      <c r="B56" s="549"/>
      <c r="C56" s="516" t="s">
        <v>1293</v>
      </c>
      <c r="D56" s="566" t="s">
        <v>1253</v>
      </c>
      <c r="E56" s="526"/>
      <c r="F56" s="548"/>
      <c r="G56" s="526"/>
      <c r="H56" s="526"/>
      <c r="I56" s="526"/>
      <c r="J56" s="526"/>
      <c r="K56" s="526"/>
      <c r="L56" s="526"/>
      <c r="M56" s="526"/>
      <c r="N56" s="528"/>
      <c r="O56" s="528"/>
      <c r="P56" s="528"/>
      <c r="Q56" s="528"/>
      <c r="R56" s="528"/>
      <c r="S56" s="528"/>
      <c r="T56" s="528"/>
      <c r="U56" s="528"/>
      <c r="V56" s="528"/>
      <c r="W56" s="528"/>
      <c r="X56" s="528"/>
      <c r="Y56" s="528"/>
      <c r="AA56" s="551"/>
      <c r="AB56" s="551"/>
      <c r="AC56" s="551"/>
      <c r="AD56" s="551"/>
      <c r="AE56" s="551"/>
      <c r="AF56" s="551"/>
      <c r="AG56" s="551"/>
      <c r="AH56" s="552"/>
    </row>
    <row r="57" spans="1:34" s="550" customFormat="1">
      <c r="A57" s="523"/>
      <c r="B57" s="549"/>
      <c r="C57" s="516"/>
      <c r="D57" s="566" t="s">
        <v>1254</v>
      </c>
      <c r="E57" s="526"/>
      <c r="F57" s="548"/>
      <c r="G57" s="526"/>
      <c r="H57" s="526"/>
      <c r="I57" s="526"/>
      <c r="J57" s="526"/>
      <c r="K57" s="526"/>
      <c r="L57" s="526"/>
      <c r="M57" s="526"/>
      <c r="N57" s="528"/>
      <c r="O57" s="528"/>
      <c r="P57" s="528"/>
      <c r="Q57" s="528"/>
      <c r="R57" s="528"/>
      <c r="S57" s="528"/>
      <c r="T57" s="528"/>
      <c r="U57" s="528"/>
      <c r="V57" s="528"/>
      <c r="W57" s="528"/>
      <c r="X57" s="528"/>
      <c r="Y57" s="528"/>
      <c r="AA57" s="551"/>
      <c r="AB57" s="551"/>
      <c r="AC57" s="551"/>
      <c r="AD57" s="551"/>
      <c r="AE57" s="551"/>
      <c r="AF57" s="551"/>
      <c r="AG57" s="551"/>
      <c r="AH57" s="552"/>
    </row>
    <row r="58" spans="1:34" s="550" customFormat="1">
      <c r="A58" s="523"/>
      <c r="B58" s="549"/>
      <c r="C58" s="516"/>
      <c r="D58" s="566" t="s">
        <v>583</v>
      </c>
      <c r="E58" s="526"/>
      <c r="F58" s="548"/>
      <c r="G58" s="526"/>
      <c r="H58" s="526"/>
      <c r="I58" s="526"/>
      <c r="J58" s="526"/>
      <c r="K58" s="526"/>
      <c r="L58" s="526"/>
      <c r="M58" s="526"/>
      <c r="N58" s="528"/>
      <c r="O58" s="528"/>
      <c r="P58" s="528"/>
      <c r="Q58" s="528"/>
      <c r="R58" s="528"/>
      <c r="S58" s="528"/>
      <c r="T58" s="528"/>
      <c r="U58" s="528"/>
      <c r="V58" s="528"/>
      <c r="W58" s="528"/>
      <c r="X58" s="528"/>
      <c r="Y58" s="528"/>
      <c r="AA58" s="551"/>
      <c r="AB58" s="551"/>
      <c r="AC58" s="551"/>
      <c r="AD58" s="551"/>
      <c r="AE58" s="551"/>
      <c r="AF58" s="551"/>
      <c r="AG58" s="551"/>
      <c r="AH58" s="552"/>
    </row>
    <row r="59" spans="1:34" s="550" customFormat="1" ht="42">
      <c r="A59" s="523"/>
      <c r="B59" s="549"/>
      <c r="C59" s="516"/>
      <c r="D59" s="566" t="s">
        <v>1255</v>
      </c>
      <c r="E59" s="526"/>
      <c r="F59" s="548"/>
      <c r="G59" s="526"/>
      <c r="H59" s="526"/>
      <c r="I59" s="526"/>
      <c r="J59" s="526"/>
      <c r="K59" s="526"/>
      <c r="L59" s="526"/>
      <c r="M59" s="526"/>
      <c r="N59" s="528"/>
      <c r="O59" s="528"/>
      <c r="P59" s="528"/>
      <c r="Q59" s="528"/>
      <c r="R59" s="528"/>
      <c r="S59" s="528"/>
      <c r="T59" s="528"/>
      <c r="U59" s="528"/>
      <c r="V59" s="528"/>
      <c r="W59" s="528"/>
      <c r="X59" s="528"/>
      <c r="Y59" s="528"/>
      <c r="AA59" s="551"/>
      <c r="AB59" s="551"/>
      <c r="AC59" s="551"/>
      <c r="AD59" s="551"/>
      <c r="AE59" s="551"/>
      <c r="AF59" s="551"/>
      <c r="AG59" s="551"/>
      <c r="AH59" s="552"/>
    </row>
    <row r="60" spans="1:34" s="550" customFormat="1">
      <c r="A60" s="523"/>
      <c r="B60" s="549"/>
      <c r="C60" s="516" t="s">
        <v>522</v>
      </c>
      <c r="D60" s="566" t="s">
        <v>1256</v>
      </c>
      <c r="E60" s="526" t="s">
        <v>551</v>
      </c>
      <c r="F60" s="548">
        <v>6</v>
      </c>
      <c r="G60" s="526">
        <v>995461</v>
      </c>
      <c r="H60" s="532" t="s">
        <v>138</v>
      </c>
      <c r="I60" s="527">
        <v>18</v>
      </c>
      <c r="J60" s="532" t="s">
        <v>138</v>
      </c>
      <c r="K60" s="533"/>
      <c r="L60" s="534">
        <f t="shared" si="0"/>
        <v>1.8000000000000002E-3</v>
      </c>
      <c r="M60" s="535" t="str">
        <f t="shared" si="1"/>
        <v>0.01</v>
      </c>
      <c r="N60" s="528"/>
      <c r="O60" s="528"/>
      <c r="P60" s="528"/>
      <c r="Q60" s="528"/>
      <c r="R60" s="528"/>
      <c r="S60" s="528"/>
      <c r="T60" s="528"/>
      <c r="U60" s="528"/>
      <c r="V60" s="528"/>
      <c r="W60" s="528"/>
      <c r="X60" s="528"/>
      <c r="Y60" s="528"/>
      <c r="AA60" s="551"/>
      <c r="AB60" s="551"/>
      <c r="AC60" s="551"/>
      <c r="AD60" s="551"/>
      <c r="AE60" s="551"/>
      <c r="AF60" s="551"/>
      <c r="AG60" s="551"/>
      <c r="AH60" s="552"/>
    </row>
    <row r="61" spans="1:34" s="550" customFormat="1" ht="63">
      <c r="A61" s="523">
        <v>17</v>
      </c>
      <c r="B61" s="549"/>
      <c r="C61" s="516" t="s">
        <v>1294</v>
      </c>
      <c r="D61" s="566" t="s">
        <v>1257</v>
      </c>
      <c r="E61" s="526"/>
      <c r="F61" s="548"/>
      <c r="G61" s="526"/>
      <c r="H61" s="526"/>
      <c r="I61" s="526"/>
      <c r="J61" s="526"/>
      <c r="K61" s="526"/>
      <c r="L61" s="526"/>
      <c r="M61" s="526"/>
      <c r="N61" s="528"/>
      <c r="O61" s="528"/>
      <c r="P61" s="528"/>
      <c r="Q61" s="528"/>
      <c r="R61" s="528"/>
      <c r="S61" s="528"/>
      <c r="T61" s="528"/>
      <c r="U61" s="528"/>
      <c r="V61" s="528"/>
      <c r="W61" s="528"/>
      <c r="X61" s="528"/>
      <c r="Y61" s="528"/>
      <c r="AA61" s="551"/>
      <c r="AB61" s="551"/>
      <c r="AC61" s="551"/>
      <c r="AD61" s="551"/>
      <c r="AE61" s="551"/>
      <c r="AF61" s="551"/>
      <c r="AG61" s="551"/>
      <c r="AH61" s="552"/>
    </row>
    <row r="62" spans="1:34" s="550" customFormat="1">
      <c r="A62" s="523">
        <v>17.100000000000001</v>
      </c>
      <c r="B62" s="549"/>
      <c r="C62" s="516" t="s">
        <v>591</v>
      </c>
      <c r="D62" s="566" t="s">
        <v>1258</v>
      </c>
      <c r="E62" s="526" t="s">
        <v>551</v>
      </c>
      <c r="F62" s="548">
        <v>1</v>
      </c>
      <c r="G62" s="526">
        <v>995461</v>
      </c>
      <c r="H62" s="532" t="s">
        <v>138</v>
      </c>
      <c r="I62" s="527">
        <v>18</v>
      </c>
      <c r="J62" s="532" t="s">
        <v>138</v>
      </c>
      <c r="K62" s="533"/>
      <c r="L62" s="534">
        <f t="shared" si="0"/>
        <v>1.8000000000000002E-3</v>
      </c>
      <c r="M62" s="535" t="str">
        <f t="shared" si="1"/>
        <v>0.01</v>
      </c>
      <c r="N62" s="528"/>
      <c r="O62" s="528"/>
      <c r="P62" s="528"/>
      <c r="Q62" s="528"/>
      <c r="R62" s="528"/>
      <c r="S62" s="528"/>
      <c r="T62" s="528"/>
      <c r="U62" s="528"/>
      <c r="V62" s="528"/>
      <c r="W62" s="528"/>
      <c r="X62" s="528"/>
      <c r="Y62" s="528"/>
      <c r="AA62" s="551"/>
      <c r="AB62" s="551"/>
      <c r="AC62" s="551"/>
      <c r="AD62" s="551"/>
      <c r="AE62" s="551"/>
      <c r="AF62" s="551"/>
      <c r="AG62" s="551"/>
      <c r="AH62" s="552"/>
    </row>
    <row r="63" spans="1:34" s="550" customFormat="1" ht="84">
      <c r="A63" s="523">
        <v>18</v>
      </c>
      <c r="B63" s="549"/>
      <c r="C63" s="516" t="s">
        <v>1295</v>
      </c>
      <c r="D63" s="566" t="s">
        <v>1259</v>
      </c>
      <c r="E63" s="526" t="s">
        <v>551</v>
      </c>
      <c r="F63" s="548">
        <v>2</v>
      </c>
      <c r="G63" s="526">
        <v>995461</v>
      </c>
      <c r="H63" s="532" t="s">
        <v>138</v>
      </c>
      <c r="I63" s="527">
        <v>18</v>
      </c>
      <c r="J63" s="532" t="s">
        <v>138</v>
      </c>
      <c r="K63" s="533"/>
      <c r="L63" s="534">
        <f t="shared" si="0"/>
        <v>1.8000000000000002E-3</v>
      </c>
      <c r="M63" s="535" t="str">
        <f t="shared" si="1"/>
        <v>0.01</v>
      </c>
      <c r="N63" s="528"/>
      <c r="O63" s="528"/>
      <c r="P63" s="528"/>
      <c r="Q63" s="528"/>
      <c r="R63" s="528"/>
      <c r="S63" s="528"/>
      <c r="T63" s="528"/>
      <c r="U63" s="528"/>
      <c r="V63" s="528"/>
      <c r="W63" s="528"/>
      <c r="X63" s="528"/>
      <c r="Y63" s="528"/>
      <c r="AA63" s="551"/>
      <c r="AB63" s="551"/>
      <c r="AC63" s="551"/>
      <c r="AD63" s="551"/>
      <c r="AE63" s="551"/>
      <c r="AF63" s="551"/>
      <c r="AG63" s="551"/>
      <c r="AH63" s="552"/>
    </row>
    <row r="64" spans="1:34" s="550" customFormat="1" ht="42">
      <c r="A64" s="523">
        <v>19</v>
      </c>
      <c r="B64" s="549"/>
      <c r="C64" s="516" t="s">
        <v>1296</v>
      </c>
      <c r="D64" s="566" t="s">
        <v>1260</v>
      </c>
      <c r="E64" s="526" t="s">
        <v>509</v>
      </c>
      <c r="F64" s="548">
        <v>7</v>
      </c>
      <c r="G64" s="526">
        <v>995461</v>
      </c>
      <c r="H64" s="532" t="s">
        <v>138</v>
      </c>
      <c r="I64" s="527">
        <v>18</v>
      </c>
      <c r="J64" s="532" t="s">
        <v>138</v>
      </c>
      <c r="K64" s="533"/>
      <c r="L64" s="534">
        <f t="shared" si="0"/>
        <v>1.8000000000000002E-3</v>
      </c>
      <c r="M64" s="535" t="str">
        <f t="shared" si="1"/>
        <v>0.01</v>
      </c>
      <c r="N64" s="528"/>
      <c r="O64" s="528"/>
      <c r="P64" s="528"/>
      <c r="Q64" s="528"/>
      <c r="R64" s="528"/>
      <c r="S64" s="528"/>
      <c r="T64" s="528"/>
      <c r="U64" s="528"/>
      <c r="V64" s="528"/>
      <c r="W64" s="528"/>
      <c r="X64" s="528"/>
      <c r="Y64" s="528"/>
      <c r="AA64" s="551"/>
      <c r="AB64" s="551"/>
      <c r="AC64" s="551"/>
      <c r="AD64" s="551"/>
      <c r="AE64" s="551"/>
      <c r="AF64" s="551"/>
      <c r="AG64" s="551"/>
      <c r="AH64" s="552"/>
    </row>
    <row r="65" spans="1:37" s="550" customFormat="1" ht="42">
      <c r="A65" s="523">
        <v>20</v>
      </c>
      <c r="B65" s="549"/>
      <c r="C65" s="516" t="s">
        <v>1297</v>
      </c>
      <c r="D65" s="566" t="s">
        <v>1261</v>
      </c>
      <c r="E65" s="526" t="s">
        <v>509</v>
      </c>
      <c r="F65" s="548">
        <v>6</v>
      </c>
      <c r="G65" s="526">
        <v>995461</v>
      </c>
      <c r="H65" s="532" t="s">
        <v>138</v>
      </c>
      <c r="I65" s="527">
        <v>18</v>
      </c>
      <c r="J65" s="532" t="s">
        <v>138</v>
      </c>
      <c r="K65" s="533"/>
      <c r="L65" s="534">
        <f t="shared" si="0"/>
        <v>1.8000000000000002E-3</v>
      </c>
      <c r="M65" s="535" t="str">
        <f t="shared" si="1"/>
        <v>0.01</v>
      </c>
      <c r="N65" s="528"/>
      <c r="O65" s="528"/>
      <c r="P65" s="528"/>
      <c r="Q65" s="528"/>
      <c r="R65" s="528"/>
      <c r="S65" s="528"/>
      <c r="T65" s="528"/>
      <c r="U65" s="528"/>
      <c r="V65" s="528"/>
      <c r="W65" s="528"/>
      <c r="X65" s="528"/>
      <c r="Y65" s="528"/>
      <c r="AA65" s="551"/>
      <c r="AB65" s="551"/>
      <c r="AC65" s="551"/>
      <c r="AD65" s="551"/>
      <c r="AE65" s="551"/>
      <c r="AF65" s="551"/>
      <c r="AG65" s="551"/>
      <c r="AH65" s="552"/>
    </row>
    <row r="66" spans="1:37" s="550" customFormat="1" ht="126">
      <c r="A66" s="523">
        <v>21</v>
      </c>
      <c r="B66" s="549"/>
      <c r="C66" s="516" t="s">
        <v>1298</v>
      </c>
      <c r="D66" s="566" t="s">
        <v>1262</v>
      </c>
      <c r="E66" s="526" t="s">
        <v>509</v>
      </c>
      <c r="F66" s="548">
        <v>6</v>
      </c>
      <c r="G66" s="526">
        <v>995461</v>
      </c>
      <c r="H66" s="532" t="s">
        <v>138</v>
      </c>
      <c r="I66" s="527">
        <v>18</v>
      </c>
      <c r="J66" s="532" t="s">
        <v>138</v>
      </c>
      <c r="K66" s="533"/>
      <c r="L66" s="534">
        <f t="shared" si="0"/>
        <v>1.8000000000000002E-3</v>
      </c>
      <c r="M66" s="535" t="str">
        <f t="shared" si="1"/>
        <v>0.01</v>
      </c>
      <c r="N66" s="528"/>
      <c r="O66" s="528"/>
      <c r="P66" s="528"/>
      <c r="Q66" s="528"/>
      <c r="R66" s="528"/>
      <c r="S66" s="528"/>
      <c r="T66" s="528"/>
      <c r="U66" s="528"/>
      <c r="V66" s="528"/>
      <c r="W66" s="528"/>
      <c r="X66" s="528"/>
      <c r="Y66" s="528"/>
      <c r="AA66" s="551"/>
      <c r="AB66" s="551"/>
      <c r="AC66" s="551"/>
      <c r="AD66" s="551"/>
      <c r="AE66" s="551"/>
      <c r="AF66" s="551"/>
      <c r="AG66" s="551"/>
      <c r="AH66" s="552"/>
    </row>
    <row r="67" spans="1:37" s="550" customFormat="1">
      <c r="A67" s="523"/>
      <c r="B67" s="549"/>
      <c r="C67" s="516"/>
      <c r="D67" s="566"/>
      <c r="E67" s="526"/>
      <c r="F67" s="548"/>
      <c r="G67" s="526"/>
      <c r="H67" s="526"/>
      <c r="I67" s="526"/>
      <c r="J67" s="526"/>
      <c r="K67" s="526"/>
      <c r="L67" s="526"/>
      <c r="M67" s="526"/>
      <c r="N67" s="528"/>
      <c r="O67" s="528"/>
      <c r="P67" s="528"/>
      <c r="Q67" s="528"/>
      <c r="R67" s="528"/>
      <c r="S67" s="528"/>
      <c r="T67" s="528"/>
      <c r="U67" s="528"/>
      <c r="V67" s="528"/>
      <c r="W67" s="528"/>
      <c r="X67" s="528"/>
      <c r="Y67" s="528"/>
      <c r="AA67" s="551"/>
      <c r="AB67" s="551"/>
      <c r="AC67" s="551"/>
      <c r="AD67" s="551"/>
      <c r="AE67" s="551"/>
      <c r="AF67" s="551"/>
      <c r="AG67" s="551"/>
      <c r="AH67" s="552"/>
    </row>
    <row r="68" spans="1:37" s="550" customFormat="1">
      <c r="A68" s="523"/>
      <c r="B68" s="549"/>
      <c r="C68" s="516"/>
      <c r="D68" s="592" t="s">
        <v>1270</v>
      </c>
      <c r="E68" s="526"/>
      <c r="F68" s="548"/>
      <c r="G68" s="526"/>
      <c r="H68" s="526"/>
      <c r="I68" s="526"/>
      <c r="J68" s="526"/>
      <c r="K68" s="526"/>
      <c r="L68" s="526"/>
      <c r="M68" s="526"/>
      <c r="N68" s="528"/>
      <c r="O68" s="528"/>
      <c r="P68" s="528"/>
      <c r="Q68" s="528"/>
      <c r="R68" s="528"/>
      <c r="S68" s="528"/>
      <c r="T68" s="528"/>
      <c r="U68" s="528"/>
      <c r="V68" s="528"/>
      <c r="W68" s="528"/>
      <c r="X68" s="528"/>
      <c r="Y68" s="528"/>
      <c r="AA68" s="551"/>
      <c r="AB68" s="551"/>
      <c r="AC68" s="551"/>
      <c r="AD68" s="551"/>
      <c r="AE68" s="551"/>
      <c r="AF68" s="551"/>
      <c r="AG68" s="551"/>
      <c r="AH68" s="552"/>
    </row>
    <row r="69" spans="1:37" s="550" customFormat="1" ht="42">
      <c r="A69" s="523">
        <v>22</v>
      </c>
      <c r="B69" s="549"/>
      <c r="C69" s="516" t="s">
        <v>560</v>
      </c>
      <c r="D69" s="566" t="s">
        <v>1263</v>
      </c>
      <c r="E69" s="526"/>
      <c r="F69" s="548"/>
      <c r="G69" s="526"/>
      <c r="H69" s="526"/>
      <c r="I69" s="526"/>
      <c r="J69" s="526"/>
      <c r="K69" s="526"/>
      <c r="L69" s="526"/>
      <c r="M69" s="526"/>
      <c r="N69" s="528"/>
      <c r="O69" s="528"/>
      <c r="P69" s="528"/>
      <c r="Q69" s="528"/>
      <c r="R69" s="528"/>
      <c r="S69" s="528"/>
      <c r="T69" s="528"/>
      <c r="U69" s="528"/>
      <c r="V69" s="528"/>
      <c r="W69" s="528"/>
      <c r="X69" s="528"/>
      <c r="Y69" s="528"/>
      <c r="AA69" s="551"/>
      <c r="AB69" s="551"/>
      <c r="AC69" s="551"/>
      <c r="AD69" s="551"/>
      <c r="AE69" s="551"/>
      <c r="AF69" s="551"/>
      <c r="AG69" s="551"/>
      <c r="AH69" s="552"/>
    </row>
    <row r="70" spans="1:37" s="550" customFormat="1">
      <c r="A70" s="523"/>
      <c r="B70" s="549"/>
      <c r="C70" s="516"/>
      <c r="D70" s="566" t="s">
        <v>805</v>
      </c>
      <c r="E70" s="526"/>
      <c r="F70" s="548"/>
      <c r="G70" s="526"/>
      <c r="H70" s="526"/>
      <c r="I70" s="526"/>
      <c r="J70" s="526"/>
      <c r="K70" s="526"/>
      <c r="L70" s="526"/>
      <c r="M70" s="526"/>
      <c r="N70" s="528"/>
      <c r="O70" s="528"/>
      <c r="P70" s="528"/>
      <c r="Q70" s="528"/>
      <c r="R70" s="528"/>
      <c r="S70" s="528"/>
      <c r="T70" s="528"/>
      <c r="U70" s="528"/>
      <c r="V70" s="528"/>
      <c r="W70" s="528"/>
      <c r="X70" s="528"/>
      <c r="Y70" s="528"/>
      <c r="AA70" s="551"/>
      <c r="AB70" s="551"/>
      <c r="AC70" s="551"/>
      <c r="AD70" s="551"/>
      <c r="AE70" s="551"/>
      <c r="AF70" s="551"/>
      <c r="AG70" s="551"/>
      <c r="AH70" s="552"/>
    </row>
    <row r="71" spans="1:37" s="550" customFormat="1" ht="105">
      <c r="A71" s="523">
        <v>22.1</v>
      </c>
      <c r="B71" s="549"/>
      <c r="C71" s="516" t="s">
        <v>1299</v>
      </c>
      <c r="D71" s="566" t="s">
        <v>1264</v>
      </c>
      <c r="E71" s="526" t="s">
        <v>511</v>
      </c>
      <c r="F71" s="548">
        <v>25</v>
      </c>
      <c r="G71" s="526">
        <v>995461</v>
      </c>
      <c r="H71" s="532" t="s">
        <v>138</v>
      </c>
      <c r="I71" s="527">
        <v>18</v>
      </c>
      <c r="J71" s="532" t="s">
        <v>138</v>
      </c>
      <c r="K71" s="533"/>
      <c r="L71" s="534">
        <f t="shared" si="0"/>
        <v>1.8000000000000002E-3</v>
      </c>
      <c r="M71" s="535" t="str">
        <f t="shared" si="1"/>
        <v>0.01</v>
      </c>
      <c r="N71" s="528"/>
      <c r="O71" s="528"/>
      <c r="P71" s="528"/>
      <c r="Q71" s="528"/>
      <c r="R71" s="528"/>
      <c r="S71" s="528"/>
      <c r="T71" s="528"/>
      <c r="U71" s="528"/>
      <c r="V71" s="528"/>
      <c r="W71" s="528"/>
      <c r="X71" s="528"/>
      <c r="Y71" s="528"/>
      <c r="AA71" s="551"/>
      <c r="AB71" s="551"/>
      <c r="AC71" s="551"/>
      <c r="AD71" s="551"/>
      <c r="AE71" s="551"/>
      <c r="AF71" s="551"/>
      <c r="AG71" s="551"/>
      <c r="AH71" s="552"/>
    </row>
    <row r="72" spans="1:37" s="550" customFormat="1" ht="105">
      <c r="A72" s="523">
        <v>22.200000000000003</v>
      </c>
      <c r="B72" s="549"/>
      <c r="C72" s="516" t="s">
        <v>1300</v>
      </c>
      <c r="D72" s="566" t="s">
        <v>1265</v>
      </c>
      <c r="E72" s="526" t="s">
        <v>511</v>
      </c>
      <c r="F72" s="548">
        <v>25</v>
      </c>
      <c r="G72" s="526">
        <v>995461</v>
      </c>
      <c r="H72" s="532" t="s">
        <v>138</v>
      </c>
      <c r="I72" s="527">
        <v>18</v>
      </c>
      <c r="J72" s="532" t="s">
        <v>138</v>
      </c>
      <c r="K72" s="533"/>
      <c r="L72" s="534">
        <f t="shared" si="0"/>
        <v>1.8000000000000002E-3</v>
      </c>
      <c r="M72" s="535" t="str">
        <f t="shared" si="1"/>
        <v>0.01</v>
      </c>
      <c r="N72" s="528"/>
      <c r="O72" s="528"/>
      <c r="P72" s="528"/>
      <c r="Q72" s="528"/>
      <c r="R72" s="528"/>
      <c r="S72" s="528"/>
      <c r="T72" s="528"/>
      <c r="U72" s="528"/>
      <c r="V72" s="528"/>
      <c r="W72" s="528"/>
      <c r="X72" s="528"/>
      <c r="Y72" s="528"/>
      <c r="AA72" s="551"/>
      <c r="AB72" s="551"/>
      <c r="AC72" s="551"/>
      <c r="AD72" s="551"/>
      <c r="AE72" s="551"/>
      <c r="AF72" s="551"/>
      <c r="AG72" s="551"/>
      <c r="AH72" s="552"/>
    </row>
    <row r="73" spans="1:37" s="550" customFormat="1" ht="84">
      <c r="A73" s="523">
        <v>22.3</v>
      </c>
      <c r="B73" s="549"/>
      <c r="C73" s="516" t="s">
        <v>1301</v>
      </c>
      <c r="D73" s="566" t="s">
        <v>1266</v>
      </c>
      <c r="E73" s="526" t="s">
        <v>1271</v>
      </c>
      <c r="F73" s="548">
        <v>200</v>
      </c>
      <c r="G73" s="526">
        <v>995461</v>
      </c>
      <c r="H73" s="532" t="s">
        <v>138</v>
      </c>
      <c r="I73" s="527">
        <v>18</v>
      </c>
      <c r="J73" s="532" t="s">
        <v>138</v>
      </c>
      <c r="K73" s="533"/>
      <c r="L73" s="534">
        <f t="shared" si="0"/>
        <v>1.8000000000000002E-3</v>
      </c>
      <c r="M73" s="535" t="str">
        <f t="shared" si="1"/>
        <v>0.01</v>
      </c>
      <c r="N73" s="528"/>
      <c r="O73" s="528"/>
      <c r="P73" s="528"/>
      <c r="Q73" s="528"/>
      <c r="R73" s="528"/>
      <c r="S73" s="528"/>
      <c r="T73" s="528"/>
      <c r="U73" s="528"/>
      <c r="V73" s="528"/>
      <c r="W73" s="528"/>
      <c r="X73" s="528"/>
      <c r="Y73" s="528"/>
      <c r="AA73" s="551"/>
      <c r="AB73" s="551"/>
      <c r="AC73" s="551"/>
      <c r="AD73" s="551"/>
      <c r="AE73" s="551"/>
      <c r="AF73" s="551"/>
      <c r="AG73" s="551"/>
      <c r="AH73" s="552"/>
    </row>
    <row r="74" spans="1:37" ht="40.5" customHeight="1">
      <c r="A74" s="564"/>
      <c r="B74" s="565"/>
      <c r="C74" s="565"/>
      <c r="D74" s="673" t="s">
        <v>499</v>
      </c>
      <c r="E74" s="674"/>
      <c r="F74" s="674"/>
      <c r="G74" s="674"/>
      <c r="H74" s="674"/>
      <c r="I74" s="674"/>
      <c r="J74" s="674"/>
      <c r="K74" s="675"/>
      <c r="L74" s="567">
        <f>SUM(L23:L73)</f>
        <v>4.1400000000000013E-2</v>
      </c>
      <c r="M74" s="567">
        <f>SUM(M23:M73)</f>
        <v>0</v>
      </c>
      <c r="AD74" s="490"/>
      <c r="AE74" s="350" t="e">
        <f>ROUND(SUM(#REF!),0)</f>
        <v>#REF!</v>
      </c>
    </row>
    <row r="75" spans="1:37" ht="20.25">
      <c r="A75" s="525"/>
      <c r="B75" s="344"/>
      <c r="C75" s="515"/>
      <c r="D75" s="345"/>
      <c r="E75" s="345"/>
      <c r="F75" s="345"/>
      <c r="G75" s="344"/>
      <c r="H75" s="344"/>
      <c r="I75" s="344"/>
      <c r="J75" s="344"/>
      <c r="K75" s="344"/>
      <c r="L75" s="491"/>
      <c r="M75" s="348"/>
      <c r="AD75" s="490"/>
      <c r="AE75" s="350"/>
    </row>
    <row r="76" spans="1:37" ht="45" customHeight="1">
      <c r="A76" s="670" t="s">
        <v>606</v>
      </c>
      <c r="B76" s="671"/>
      <c r="C76" s="671"/>
      <c r="D76" s="671"/>
      <c r="E76" s="671"/>
      <c r="F76" s="671"/>
      <c r="G76" s="671"/>
      <c r="H76" s="671"/>
      <c r="I76" s="671"/>
      <c r="J76" s="671"/>
      <c r="K76" s="671"/>
      <c r="L76" s="672"/>
      <c r="M76" s="348"/>
      <c r="AD76" s="490"/>
      <c r="AE76" s="350"/>
    </row>
    <row r="77" spans="1:37" s="325" customFormat="1" ht="20.25">
      <c r="A77" s="525"/>
      <c r="B77" s="344"/>
      <c r="C77" s="515"/>
      <c r="D77" s="345"/>
      <c r="E77" s="345"/>
      <c r="F77" s="345"/>
      <c r="G77" s="346"/>
      <c r="H77" s="346"/>
      <c r="I77" s="346"/>
      <c r="J77" s="346"/>
      <c r="K77" s="346"/>
      <c r="L77" s="491"/>
      <c r="M77" s="348"/>
      <c r="N77" s="105"/>
      <c r="O77" s="105"/>
      <c r="P77" s="105"/>
      <c r="Q77" s="105"/>
      <c r="R77" s="105"/>
      <c r="S77" s="105"/>
      <c r="T77" s="105"/>
      <c r="U77" s="105"/>
      <c r="V77" s="105"/>
      <c r="W77" s="105"/>
      <c r="X77" s="105"/>
      <c r="Y77" s="105"/>
      <c r="Z77" s="107"/>
      <c r="AA77" s="318"/>
      <c r="AB77" s="318"/>
      <c r="AD77" s="490"/>
      <c r="AE77" s="350"/>
      <c r="AI77" s="107"/>
      <c r="AJ77" s="107"/>
      <c r="AK77" s="107"/>
    </row>
    <row r="78" spans="1:37" s="325" customFormat="1" ht="20.25">
      <c r="A78" s="525"/>
      <c r="B78" s="344"/>
      <c r="C78" s="515"/>
      <c r="D78" s="345"/>
      <c r="E78" s="345"/>
      <c r="F78" s="345"/>
      <c r="G78" s="346"/>
      <c r="H78" s="346"/>
      <c r="I78" s="346"/>
      <c r="J78" s="346"/>
      <c r="K78" s="346"/>
      <c r="L78" s="491"/>
      <c r="M78" s="348"/>
      <c r="N78" s="105"/>
      <c r="O78" s="105"/>
      <c r="P78" s="105"/>
      <c r="Q78" s="105"/>
      <c r="R78" s="105"/>
      <c r="S78" s="105"/>
      <c r="T78" s="105"/>
      <c r="U78" s="105"/>
      <c r="V78" s="105"/>
      <c r="W78" s="105"/>
      <c r="X78" s="105"/>
      <c r="Y78" s="105"/>
      <c r="Z78" s="107"/>
      <c r="AA78" s="318"/>
      <c r="AB78" s="318"/>
      <c r="AD78" s="490"/>
      <c r="AE78" s="350"/>
      <c r="AI78" s="107"/>
      <c r="AJ78" s="107"/>
      <c r="AK78" s="107"/>
    </row>
    <row r="79" spans="1:37" s="325" customFormat="1" ht="33.6" customHeight="1">
      <c r="A79" s="539" t="s">
        <v>110</v>
      </c>
      <c r="B79" s="540"/>
      <c r="C79" s="539"/>
      <c r="D79" s="347" t="str">
        <f>IF('[2]Names of Bidder'!D21=0,"",'[2]Names of Bidder'!D21)</f>
        <v/>
      </c>
      <c r="E79" s="492"/>
      <c r="F79" s="492"/>
      <c r="G79" s="347"/>
      <c r="H79" s="347"/>
      <c r="I79" s="347"/>
      <c r="J79" s="347"/>
      <c r="K79" s="320"/>
      <c r="L79" s="349" t="s">
        <v>113</v>
      </c>
      <c r="M79" s="493" t="str">
        <f>IF('[2]Names of Bidder'!D18=0,"",'[2]Names of Bidder'!D18)</f>
        <v/>
      </c>
      <c r="N79" s="105"/>
      <c r="O79" s="105"/>
      <c r="P79" s="105"/>
      <c r="Q79" s="105"/>
      <c r="R79" s="105"/>
      <c r="S79" s="105"/>
      <c r="T79" s="105"/>
      <c r="U79" s="105"/>
      <c r="V79" s="105"/>
      <c r="W79" s="105"/>
      <c r="X79" s="105"/>
      <c r="Y79" s="105"/>
      <c r="Z79" s="107"/>
      <c r="AA79" s="318"/>
      <c r="AB79" s="318"/>
      <c r="AI79" s="107"/>
      <c r="AJ79" s="107"/>
      <c r="AK79" s="107"/>
    </row>
    <row r="80" spans="1:37" s="325" customFormat="1" ht="33.6" customHeight="1">
      <c r="A80" s="539" t="s">
        <v>112</v>
      </c>
      <c r="B80" s="540"/>
      <c r="C80" s="539"/>
      <c r="D80" s="347" t="str">
        <f>IF('[2]Names of Bidder'!D22=0,"",'[2]Names of Bidder'!D22)</f>
        <v/>
      </c>
      <c r="E80" s="492"/>
      <c r="F80" s="492"/>
      <c r="G80" s="347"/>
      <c r="H80" s="347"/>
      <c r="I80" s="347"/>
      <c r="J80" s="347"/>
      <c r="K80" s="320"/>
      <c r="L80" s="349" t="s">
        <v>114</v>
      </c>
      <c r="M80" s="493" t="str">
        <f>IF('[2]Names of Bidder'!D19=0,"",'[2]Names of Bidder'!D19)</f>
        <v/>
      </c>
      <c r="N80" s="105"/>
      <c r="O80" s="105"/>
      <c r="P80" s="105"/>
      <c r="Q80" s="105"/>
      <c r="R80" s="105"/>
      <c r="S80" s="105"/>
      <c r="T80" s="105"/>
      <c r="U80" s="105"/>
      <c r="V80" s="105"/>
      <c r="W80" s="105"/>
      <c r="X80" s="105"/>
      <c r="Y80" s="105"/>
      <c r="Z80" s="107"/>
      <c r="AA80" s="318"/>
      <c r="AB80" s="318"/>
      <c r="AI80" s="107"/>
      <c r="AJ80" s="107"/>
      <c r="AK80" s="107"/>
    </row>
    <row r="81" spans="1:37" s="325" customFormat="1" ht="33.6" customHeight="1">
      <c r="A81" s="495"/>
      <c r="B81" s="128"/>
      <c r="C81" s="495"/>
      <c r="D81" s="494"/>
      <c r="E81" s="494"/>
      <c r="F81" s="494"/>
      <c r="G81" s="108"/>
      <c r="H81" s="108"/>
      <c r="I81" s="108"/>
      <c r="J81" s="108"/>
      <c r="K81" s="320"/>
      <c r="L81" s="323"/>
      <c r="M81" s="324"/>
      <c r="N81" s="105"/>
      <c r="O81" s="105"/>
      <c r="P81" s="105"/>
      <c r="Q81" s="105"/>
      <c r="R81" s="105"/>
      <c r="S81" s="105"/>
      <c r="T81" s="105"/>
      <c r="U81" s="105"/>
      <c r="V81" s="105"/>
      <c r="W81" s="105"/>
      <c r="X81" s="105"/>
      <c r="Y81" s="105"/>
      <c r="Z81" s="107"/>
      <c r="AA81" s="318"/>
      <c r="AB81" s="318"/>
      <c r="AI81" s="107"/>
      <c r="AJ81" s="107"/>
      <c r="AK81" s="107"/>
    </row>
  </sheetData>
  <sheetProtection algorithmName="SHA-512" hashValue="SlGf6HXFrOvvQ5kyeaxYMSlkkdj438xrO7g0Okcj4OOERbVpwLlCjitQNNQomnaImzPQIQukil+QlvEUIZ+GSg==" saltValue="45RJKZUN9TbVMus3rHmmqg==" spinCount="100000" sheet="1" formatColumns="0" formatRows="0" selectLockedCells="1"/>
  <autoFilter ref="A15:M74" xr:uid="{423AD923-1B9A-47AF-88A8-7BCAD646C5BA}"/>
  <mergeCells count="8">
    <mergeCell ref="D74:K74"/>
    <mergeCell ref="A76:L76"/>
    <mergeCell ref="A1:I1"/>
    <mergeCell ref="J1:M1"/>
    <mergeCell ref="A3:M3"/>
    <mergeCell ref="A4:M4"/>
    <mergeCell ref="A14:F14"/>
    <mergeCell ref="I14:M14"/>
  </mergeCells>
  <dataValidations count="2">
    <dataValidation operator="greaterThan" allowBlank="1" showInputMessage="1" showErrorMessage="1" sqref="L23 L33 L35 L37:L40 L42:L43 L60 L71:L73 L47 L49 L51 L53 L55 L62:L66" xr:uid="{8F5622AE-FC10-4EBC-92B9-6068C9D50F20}"/>
    <dataValidation type="list" allowBlank="1" showInputMessage="1" showErrorMessage="1" sqref="J23 J33 J35 J37:J40 J42:J43 J60 J71:J73 J47 J49 J51 J53 J55 J62:J66" xr:uid="{D0943F3C-4305-4B17-AB52-EE017D620F4A}">
      <formula1>"Confirmed, 0,5,12,18,28"</formula1>
    </dataValidation>
  </dataValidations>
  <printOptions horizontalCentered="1"/>
  <pageMargins left="0.51181102362204722" right="0.27559055118110237" top="0.39370078740157483" bottom="0.39370078740157483" header="0.27559055118110237" footer="0.23622047244094491"/>
  <pageSetup paperSize="9" scale="39" orientation="landscape" horizontalDpi="300" verticalDpi="300" r:id="rId1"/>
  <headerFooter alignWithMargins="0">
    <oddFooter>&amp;R&amp;"Book Antiqua,Bold"&amp;10Schedule-3/ 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CECA2-6F10-4239-A02C-1D3EA8022A2F}">
  <sheetPr codeName="Sheet23">
    <tabColor indexed="10"/>
  </sheetPr>
  <dimension ref="A1:AK210"/>
  <sheetViews>
    <sheetView view="pageBreakPreview" zoomScale="60" zoomScaleNormal="85" workbookViewId="0">
      <selection activeCell="H200" sqref="H200"/>
    </sheetView>
  </sheetViews>
  <sheetFormatPr defaultColWidth="9" defaultRowHeight="21"/>
  <cols>
    <col min="1" max="1" width="10" style="517" customWidth="1"/>
    <col min="2" max="2" width="72.75" style="320" hidden="1" customWidth="1"/>
    <col min="3" max="3" width="19" style="506" customWidth="1"/>
    <col min="4" max="4" width="121.375" style="321" customWidth="1"/>
    <col min="5" max="5" width="17.5" style="321" customWidth="1"/>
    <col min="6" max="6" width="23.375" style="321" customWidth="1"/>
    <col min="7" max="8" width="22.875" style="322" customWidth="1"/>
    <col min="9" max="9" width="21.75" style="322" customWidth="1"/>
    <col min="10" max="10" width="27.25" style="322" customWidth="1"/>
    <col min="11" max="11" width="22.5" style="320" customWidth="1"/>
    <col min="12" max="12" width="25.625" style="323" customWidth="1"/>
    <col min="13" max="13" width="24.25" style="324" customWidth="1"/>
    <col min="14" max="25" width="9" style="586"/>
    <col min="26" max="26" width="9" style="107"/>
    <col min="27" max="28" width="9" style="318" hidden="1" customWidth="1"/>
    <col min="29" max="29" width="9" style="325" hidden="1" customWidth="1"/>
    <col min="30" max="31" width="17.625" style="325" hidden="1" customWidth="1"/>
    <col min="32" max="33" width="9" style="325" hidden="1" customWidth="1"/>
    <col min="34" max="34" width="9" style="325"/>
    <col min="35" max="16384" width="9" style="107"/>
  </cols>
  <sheetData>
    <row r="1" spans="1:34" s="497" customFormat="1" ht="75" customHeight="1">
      <c r="A1" s="665" t="str">
        <f>Cover!B3</f>
        <v>Specification No.: ODP/BB/C&amp;M-3827/OT-09/RFx No. 5002003664/24-25</v>
      </c>
      <c r="B1" s="665"/>
      <c r="C1" s="665"/>
      <c r="D1" s="665"/>
      <c r="E1" s="665"/>
      <c r="F1" s="665"/>
      <c r="G1" s="665"/>
      <c r="H1" s="665"/>
      <c r="I1" s="665"/>
      <c r="J1" s="676" t="s">
        <v>1302</v>
      </c>
      <c r="K1" s="676"/>
      <c r="L1" s="676"/>
      <c r="M1" s="676"/>
      <c r="N1" s="496"/>
      <c r="O1" s="496"/>
      <c r="P1" s="496"/>
      <c r="Q1" s="496"/>
      <c r="R1" s="496"/>
      <c r="S1" s="496"/>
      <c r="T1" s="496"/>
      <c r="U1" s="496"/>
      <c r="V1" s="496"/>
      <c r="W1" s="496"/>
      <c r="X1" s="496"/>
      <c r="Y1" s="496"/>
      <c r="AA1" s="498"/>
      <c r="AB1" s="498"/>
      <c r="AC1" s="499"/>
      <c r="AD1" s="499"/>
      <c r="AE1" s="499"/>
      <c r="AF1" s="499"/>
      <c r="AG1" s="499"/>
      <c r="AH1" s="499"/>
    </row>
    <row r="2" spans="1:34" ht="18" customHeight="1">
      <c r="A2" s="495"/>
      <c r="B2" s="585"/>
      <c r="C2" s="505"/>
      <c r="D2" s="326"/>
      <c r="E2" s="326"/>
      <c r="F2" s="326"/>
      <c r="G2" s="108"/>
      <c r="H2" s="108"/>
      <c r="I2" s="108"/>
      <c r="J2" s="108"/>
      <c r="K2" s="586"/>
      <c r="L2" s="335"/>
      <c r="M2" s="336"/>
    </row>
    <row r="3" spans="1:34" ht="54" customHeight="1">
      <c r="A3" s="669" t="str">
        <f>Cover!$B$2</f>
        <v>Construction of Academic cum Administrative Building for Govt. Industrial Training Institute (ITI) at Dharamgarh Sub-division of Kalahandi district under CSR initiative of POWERGRID</v>
      </c>
      <c r="B3" s="669"/>
      <c r="C3" s="669"/>
      <c r="D3" s="669"/>
      <c r="E3" s="669"/>
      <c r="F3" s="669"/>
      <c r="G3" s="669"/>
      <c r="H3" s="669"/>
      <c r="I3" s="669"/>
      <c r="J3" s="669"/>
      <c r="K3" s="669"/>
      <c r="L3" s="669"/>
      <c r="M3" s="669"/>
      <c r="AC3" s="342" t="s">
        <v>120</v>
      </c>
      <c r="AE3" s="343"/>
    </row>
    <row r="4" spans="1:34" ht="22.15" customHeight="1">
      <c r="A4" s="652" t="s">
        <v>121</v>
      </c>
      <c r="B4" s="652"/>
      <c r="C4" s="652"/>
      <c r="D4" s="652"/>
      <c r="E4" s="652"/>
      <c r="F4" s="652"/>
      <c r="G4" s="652"/>
      <c r="H4" s="652"/>
      <c r="I4" s="652"/>
      <c r="J4" s="652"/>
      <c r="K4" s="652"/>
      <c r="L4" s="652"/>
      <c r="M4" s="652"/>
      <c r="AC4" s="342" t="s">
        <v>122</v>
      </c>
      <c r="AE4" s="343"/>
    </row>
    <row r="5" spans="1:34" ht="18" customHeight="1">
      <c r="AC5" s="342" t="s">
        <v>123</v>
      </c>
      <c r="AE5" s="343"/>
    </row>
    <row r="6" spans="1:34" ht="18" customHeight="1">
      <c r="A6" s="518" t="s">
        <v>83</v>
      </c>
      <c r="B6" s="212"/>
      <c r="C6" s="507"/>
      <c r="D6" s="328"/>
      <c r="E6" s="328"/>
      <c r="F6" s="328"/>
      <c r="G6" s="208"/>
      <c r="H6" s="208"/>
      <c r="I6" s="208"/>
      <c r="J6" s="208"/>
      <c r="K6" s="586" t="s">
        <v>84</v>
      </c>
      <c r="L6" s="335"/>
      <c r="M6" s="336"/>
      <c r="AC6" s="342" t="s">
        <v>124</v>
      </c>
      <c r="AE6" s="343"/>
    </row>
    <row r="7" spans="1:34" ht="18" customHeight="1">
      <c r="A7" s="518" t="e">
        <f>"Bidder as "&amp;'[1]Names of Bidder'!D6</f>
        <v>#REF!</v>
      </c>
      <c r="B7" s="214"/>
      <c r="C7" s="508"/>
      <c r="D7" s="329"/>
      <c r="E7" s="329"/>
      <c r="F7" s="329"/>
      <c r="K7" s="156" t="s">
        <v>515</v>
      </c>
      <c r="L7" s="337"/>
      <c r="M7" s="338"/>
      <c r="N7" s="158"/>
      <c r="O7" s="158"/>
      <c r="P7" s="158"/>
      <c r="Q7" s="158"/>
      <c r="R7" s="158"/>
      <c r="S7" s="158"/>
      <c r="T7" s="158"/>
      <c r="U7" s="158"/>
      <c r="V7" s="158"/>
      <c r="W7" s="158"/>
      <c r="X7" s="158"/>
      <c r="Y7" s="158"/>
      <c r="AC7" s="342" t="s">
        <v>125</v>
      </c>
      <c r="AE7" s="343"/>
    </row>
    <row r="8" spans="1:34" ht="20.25">
      <c r="A8" s="519" t="s">
        <v>126</v>
      </c>
      <c r="B8" s="212"/>
      <c r="C8" s="509" t="str">
        <f>IF('Names of Bidder'!D8=0,"",'Names of Bidder'!D8)</f>
        <v/>
      </c>
      <c r="D8" s="330" t="str">
        <f>IF('Names of Bidder'!D8=0,"",'Names of Bidder'!D8)</f>
        <v/>
      </c>
      <c r="E8" s="328"/>
      <c r="F8" s="328"/>
      <c r="G8" s="330"/>
      <c r="H8" s="330"/>
      <c r="I8" s="330"/>
      <c r="J8" s="330"/>
      <c r="K8" s="156" t="s">
        <v>127</v>
      </c>
      <c r="L8" s="337"/>
      <c r="M8" s="338"/>
      <c r="N8" s="158"/>
      <c r="O8" s="158"/>
      <c r="P8" s="158"/>
      <c r="Q8" s="158"/>
      <c r="R8" s="158"/>
      <c r="S8" s="158"/>
      <c r="T8" s="158"/>
      <c r="U8" s="158"/>
      <c r="V8" s="158"/>
      <c r="W8" s="158"/>
      <c r="X8" s="158"/>
      <c r="Y8" s="158"/>
      <c r="AC8" s="342" t="s">
        <v>128</v>
      </c>
      <c r="AE8" s="343"/>
    </row>
    <row r="9" spans="1:34" ht="20.25">
      <c r="A9" s="519" t="s">
        <v>129</v>
      </c>
      <c r="B9" s="212"/>
      <c r="C9" s="509" t="str">
        <f>IF('Names of Bidder'!D9=0,"",'Names of Bidder'!D9)</f>
        <v/>
      </c>
      <c r="D9" s="330" t="str">
        <f>IF('Names of Bidder'!D9=0,"",'Names of Bidder'!D9)</f>
        <v/>
      </c>
      <c r="E9" s="328"/>
      <c r="F9" s="328"/>
      <c r="G9" s="330"/>
      <c r="H9" s="330"/>
      <c r="I9" s="330"/>
      <c r="J9" s="330"/>
      <c r="K9" s="156" t="s">
        <v>130</v>
      </c>
      <c r="L9" s="337"/>
      <c r="M9" s="338"/>
      <c r="N9" s="158"/>
      <c r="O9" s="158"/>
      <c r="P9" s="158"/>
      <c r="Q9" s="158"/>
      <c r="R9" s="158"/>
      <c r="S9" s="158"/>
      <c r="T9" s="158"/>
      <c r="U9" s="158"/>
      <c r="V9" s="158"/>
      <c r="W9" s="158"/>
      <c r="X9" s="158"/>
      <c r="Y9" s="158"/>
      <c r="AC9" s="342" t="s">
        <v>131</v>
      </c>
      <c r="AE9" s="343"/>
    </row>
    <row r="10" spans="1:34">
      <c r="A10" s="520"/>
      <c r="B10" s="208"/>
      <c r="C10" s="509" t="str">
        <f>IF('Names of Bidder'!D10=0,"",'Names of Bidder'!D10)</f>
        <v/>
      </c>
      <c r="D10" s="330" t="str">
        <f>IF('Names of Bidder'!D10=0,"",'Names of Bidder'!D10)</f>
        <v/>
      </c>
      <c r="E10" s="331"/>
      <c r="F10" s="331"/>
      <c r="G10" s="330"/>
      <c r="H10" s="330"/>
      <c r="I10" s="330"/>
      <c r="J10" s="330"/>
      <c r="K10" s="156" t="s">
        <v>132</v>
      </c>
      <c r="L10" s="337"/>
      <c r="M10" s="338"/>
      <c r="N10" s="158"/>
      <c r="O10" s="158"/>
      <c r="P10" s="158"/>
      <c r="Q10" s="158"/>
      <c r="R10" s="158"/>
      <c r="S10" s="158"/>
      <c r="T10" s="158"/>
      <c r="U10" s="158"/>
      <c r="V10" s="158"/>
      <c r="W10" s="158"/>
      <c r="X10" s="158"/>
      <c r="Y10" s="158"/>
    </row>
    <row r="11" spans="1:34">
      <c r="A11" s="520"/>
      <c r="B11" s="208"/>
      <c r="C11" s="509" t="str">
        <f>IF('Names of Bidder'!D11=0,"",'Names of Bidder'!D11)</f>
        <v/>
      </c>
      <c r="D11" s="330" t="str">
        <f>IF('Names of Bidder'!D11=0,"",'Names of Bidder'!D11)</f>
        <v/>
      </c>
      <c r="E11" s="331"/>
      <c r="F11" s="331"/>
      <c r="G11" s="330"/>
      <c r="H11" s="330"/>
      <c r="I11" s="330"/>
      <c r="J11" s="330"/>
      <c r="K11" s="156" t="s">
        <v>133</v>
      </c>
      <c r="L11" s="337"/>
      <c r="M11" s="338"/>
      <c r="N11" s="158"/>
      <c r="O11" s="158"/>
      <c r="P11" s="158"/>
      <c r="Q11" s="158"/>
      <c r="R11" s="158"/>
      <c r="S11" s="158"/>
      <c r="T11" s="158"/>
      <c r="U11" s="158"/>
      <c r="V11" s="158"/>
      <c r="W11" s="158"/>
      <c r="X11" s="158"/>
      <c r="Y11" s="158"/>
    </row>
    <row r="12" spans="1:34" ht="18" customHeight="1">
      <c r="A12" s="520"/>
      <c r="B12" s="208"/>
      <c r="C12" s="510"/>
      <c r="D12" s="331"/>
      <c r="E12" s="331"/>
      <c r="F12" s="331"/>
      <c r="G12" s="328"/>
      <c r="H12" s="328"/>
      <c r="I12" s="328"/>
      <c r="J12" s="328"/>
      <c r="K12" s="208"/>
      <c r="L12" s="339"/>
      <c r="M12" s="336"/>
    </row>
    <row r="13" spans="1:34" ht="18" customHeight="1">
      <c r="A13" s="521"/>
      <c r="B13" s="332"/>
      <c r="C13" s="511"/>
      <c r="D13" s="333"/>
      <c r="E13" s="333"/>
      <c r="F13" s="333"/>
      <c r="G13" s="332"/>
      <c r="H13" s="332"/>
      <c r="I13" s="332"/>
      <c r="J13" s="332"/>
      <c r="K13" s="332"/>
      <c r="L13" s="340"/>
      <c r="M13" s="341"/>
    </row>
    <row r="14" spans="1:34" ht="41.45" customHeight="1">
      <c r="A14" s="662" t="s">
        <v>593</v>
      </c>
      <c r="B14" s="662"/>
      <c r="C14" s="662"/>
      <c r="D14" s="662"/>
      <c r="E14" s="662"/>
      <c r="F14" s="662"/>
      <c r="G14" s="212"/>
      <c r="H14" s="212"/>
      <c r="I14" s="663" t="s">
        <v>134</v>
      </c>
      <c r="J14" s="663"/>
      <c r="K14" s="663"/>
      <c r="L14" s="663"/>
      <c r="M14" s="663"/>
    </row>
    <row r="15" spans="1:34" s="128" customFormat="1" ht="166.5" customHeight="1">
      <c r="A15" s="512" t="s">
        <v>94</v>
      </c>
      <c r="B15" s="512" t="s">
        <v>490</v>
      </c>
      <c r="C15" s="512" t="s">
        <v>1543</v>
      </c>
      <c r="D15" s="555" t="s">
        <v>95</v>
      </c>
      <c r="E15" s="554" t="s">
        <v>97</v>
      </c>
      <c r="F15" s="554" t="s">
        <v>98</v>
      </c>
      <c r="G15" s="500" t="s">
        <v>604</v>
      </c>
      <c r="H15" s="500" t="s">
        <v>605</v>
      </c>
      <c r="I15" s="512" t="s">
        <v>135</v>
      </c>
      <c r="J15" s="512" t="s">
        <v>491</v>
      </c>
      <c r="K15" s="556" t="s">
        <v>514</v>
      </c>
      <c r="L15" s="557" t="s">
        <v>136</v>
      </c>
      <c r="M15" s="558" t="s">
        <v>513</v>
      </c>
      <c r="AC15" s="504"/>
      <c r="AD15" s="368" t="s">
        <v>492</v>
      </c>
      <c r="AE15" s="368" t="s">
        <v>493</v>
      </c>
      <c r="AF15" s="504"/>
      <c r="AG15" s="504"/>
      <c r="AH15" s="504"/>
    </row>
    <row r="16" spans="1:34" ht="20.25">
      <c r="A16" s="554">
        <v>1</v>
      </c>
      <c r="B16" s="559"/>
      <c r="C16" s="554"/>
      <c r="D16" s="560">
        <v>3</v>
      </c>
      <c r="E16" s="559">
        <v>4</v>
      </c>
      <c r="F16" s="559">
        <v>5</v>
      </c>
      <c r="G16" s="559">
        <v>6</v>
      </c>
      <c r="H16" s="559">
        <v>7</v>
      </c>
      <c r="I16" s="559">
        <v>8</v>
      </c>
      <c r="J16" s="559">
        <v>9</v>
      </c>
      <c r="K16" s="559">
        <v>10</v>
      </c>
      <c r="L16" s="561">
        <v>11</v>
      </c>
      <c r="M16" s="562">
        <v>12</v>
      </c>
      <c r="AD16" s="485">
        <v>5</v>
      </c>
      <c r="AE16" s="485" t="s">
        <v>137</v>
      </c>
    </row>
    <row r="17" spans="1:34" s="550" customFormat="1">
      <c r="A17" s="523"/>
      <c r="B17" s="549"/>
      <c r="C17" s="516"/>
      <c r="D17" s="593" t="s">
        <v>1303</v>
      </c>
      <c r="E17" s="526"/>
      <c r="F17" s="548"/>
      <c r="G17" s="526"/>
      <c r="H17" s="526"/>
      <c r="I17" s="526"/>
      <c r="J17" s="526"/>
      <c r="K17" s="526"/>
      <c r="L17" s="526"/>
      <c r="M17" s="526"/>
      <c r="N17" s="528"/>
      <c r="O17" s="528"/>
      <c r="P17" s="528"/>
      <c r="Q17" s="528"/>
      <c r="R17" s="528"/>
      <c r="S17" s="528"/>
      <c r="T17" s="528"/>
      <c r="U17" s="528"/>
      <c r="V17" s="528"/>
      <c r="W17" s="528"/>
      <c r="X17" s="528"/>
      <c r="Y17" s="528"/>
      <c r="AA17" s="551"/>
      <c r="AB17" s="551"/>
      <c r="AC17" s="551"/>
      <c r="AD17" s="551"/>
      <c r="AE17" s="551"/>
      <c r="AF17" s="551"/>
      <c r="AG17" s="551"/>
      <c r="AH17" s="552"/>
    </row>
    <row r="18" spans="1:34" s="550" customFormat="1">
      <c r="A18" s="523">
        <v>1</v>
      </c>
      <c r="B18" s="549"/>
      <c r="C18" s="516"/>
      <c r="D18" s="566" t="s">
        <v>1304</v>
      </c>
      <c r="E18" s="526"/>
      <c r="F18" s="548"/>
      <c r="G18" s="526"/>
      <c r="H18" s="526"/>
      <c r="I18" s="526"/>
      <c r="J18" s="526"/>
      <c r="K18" s="526"/>
      <c r="L18" s="526"/>
      <c r="M18" s="526"/>
      <c r="N18" s="528"/>
      <c r="O18" s="528"/>
      <c r="P18" s="528"/>
      <c r="Q18" s="528"/>
      <c r="R18" s="528"/>
      <c r="S18" s="528"/>
      <c r="T18" s="528"/>
      <c r="U18" s="528"/>
      <c r="V18" s="528"/>
      <c r="W18" s="528"/>
      <c r="X18" s="528"/>
      <c r="Y18" s="528"/>
      <c r="AA18" s="551"/>
      <c r="AB18" s="551"/>
      <c r="AC18" s="551"/>
      <c r="AD18" s="551"/>
      <c r="AE18" s="551"/>
      <c r="AF18" s="551"/>
      <c r="AG18" s="551"/>
      <c r="AH18" s="552"/>
    </row>
    <row r="19" spans="1:34" s="550" customFormat="1" ht="126">
      <c r="A19" s="523"/>
      <c r="B19" s="549"/>
      <c r="C19" s="516"/>
      <c r="D19" s="566" t="s">
        <v>1305</v>
      </c>
      <c r="E19" s="526"/>
      <c r="F19" s="548"/>
      <c r="G19" s="526"/>
      <c r="H19" s="526"/>
      <c r="I19" s="526"/>
      <c r="J19" s="526"/>
      <c r="K19" s="526"/>
      <c r="L19" s="526"/>
      <c r="M19" s="526"/>
      <c r="N19" s="528"/>
      <c r="O19" s="528"/>
      <c r="P19" s="528"/>
      <c r="Q19" s="528"/>
      <c r="R19" s="528"/>
      <c r="S19" s="528"/>
      <c r="T19" s="528"/>
      <c r="U19" s="528"/>
      <c r="V19" s="528"/>
      <c r="W19" s="528"/>
      <c r="X19" s="528"/>
      <c r="Y19" s="528"/>
      <c r="AA19" s="551"/>
      <c r="AB19" s="551"/>
      <c r="AC19" s="551"/>
      <c r="AD19" s="551"/>
      <c r="AE19" s="551"/>
      <c r="AF19" s="551"/>
      <c r="AG19" s="551"/>
      <c r="AH19" s="552"/>
    </row>
    <row r="20" spans="1:34" s="550" customFormat="1">
      <c r="A20" s="523">
        <v>1.1000000000000001</v>
      </c>
      <c r="B20" s="549"/>
      <c r="C20" s="516"/>
      <c r="D20" s="566" t="s">
        <v>1306</v>
      </c>
      <c r="E20" s="526"/>
      <c r="F20" s="548"/>
      <c r="G20" s="526"/>
      <c r="H20" s="526"/>
      <c r="I20" s="526"/>
      <c r="J20" s="526"/>
      <c r="K20" s="526"/>
      <c r="L20" s="526"/>
      <c r="M20" s="526"/>
      <c r="N20" s="528"/>
      <c r="O20" s="528"/>
      <c r="P20" s="528"/>
      <c r="Q20" s="528"/>
      <c r="R20" s="528"/>
      <c r="S20" s="528"/>
      <c r="T20" s="528"/>
      <c r="U20" s="528"/>
      <c r="V20" s="528"/>
      <c r="W20" s="528"/>
      <c r="X20" s="528"/>
      <c r="Y20" s="528"/>
      <c r="AA20" s="551"/>
      <c r="AB20" s="551"/>
      <c r="AC20" s="551"/>
      <c r="AD20" s="551"/>
      <c r="AE20" s="551"/>
      <c r="AF20" s="551"/>
      <c r="AG20" s="551"/>
      <c r="AH20" s="552"/>
    </row>
    <row r="21" spans="1:34" s="550" customFormat="1" ht="231">
      <c r="A21" s="523"/>
      <c r="B21" s="549"/>
      <c r="C21" s="516" t="s">
        <v>1483</v>
      </c>
      <c r="D21" s="566" t="s">
        <v>1307</v>
      </c>
      <c r="E21" s="526"/>
      <c r="F21" s="548"/>
      <c r="G21" s="526"/>
      <c r="H21" s="526"/>
      <c r="I21" s="526"/>
      <c r="J21" s="526"/>
      <c r="K21" s="526"/>
      <c r="L21" s="526"/>
      <c r="M21" s="526"/>
      <c r="N21" s="528"/>
      <c r="O21" s="528"/>
      <c r="P21" s="528"/>
      <c r="Q21" s="528"/>
      <c r="R21" s="528"/>
      <c r="S21" s="528"/>
      <c r="T21" s="528"/>
      <c r="U21" s="528"/>
      <c r="V21" s="528"/>
      <c r="W21" s="528"/>
      <c r="X21" s="528"/>
      <c r="Y21" s="528"/>
      <c r="AA21" s="551"/>
      <c r="AB21" s="551"/>
      <c r="AC21" s="551"/>
      <c r="AD21" s="551"/>
      <c r="AE21" s="551"/>
      <c r="AF21" s="551"/>
      <c r="AG21" s="551"/>
      <c r="AH21" s="552"/>
    </row>
    <row r="22" spans="1:34" s="550" customFormat="1">
      <c r="A22" s="523"/>
      <c r="B22" s="549"/>
      <c r="C22" s="516"/>
      <c r="D22" s="566" t="s">
        <v>1308</v>
      </c>
      <c r="E22" s="526"/>
      <c r="F22" s="548"/>
      <c r="G22" s="526"/>
      <c r="H22" s="526"/>
      <c r="I22" s="526"/>
      <c r="J22" s="526"/>
      <c r="K22" s="526"/>
      <c r="L22" s="526"/>
      <c r="M22" s="526"/>
      <c r="N22" s="528"/>
      <c r="O22" s="528"/>
      <c r="P22" s="528"/>
      <c r="Q22" s="528"/>
      <c r="R22" s="528"/>
      <c r="S22" s="528"/>
      <c r="T22" s="528"/>
      <c r="U22" s="528"/>
      <c r="V22" s="528"/>
      <c r="W22" s="528"/>
      <c r="X22" s="528"/>
      <c r="Y22" s="528"/>
      <c r="AA22" s="551"/>
      <c r="AB22" s="551"/>
      <c r="AC22" s="551"/>
      <c r="AD22" s="551"/>
      <c r="AE22" s="551"/>
      <c r="AF22" s="551"/>
      <c r="AG22" s="551"/>
      <c r="AH22" s="552"/>
    </row>
    <row r="23" spans="1:34" s="550" customFormat="1" ht="63">
      <c r="A23" s="523"/>
      <c r="B23" s="549"/>
      <c r="C23" s="516"/>
      <c r="D23" s="566" t="s">
        <v>1309</v>
      </c>
      <c r="E23" s="526"/>
      <c r="F23" s="548"/>
      <c r="G23" s="526"/>
      <c r="H23" s="526"/>
      <c r="I23" s="526"/>
      <c r="J23" s="526"/>
      <c r="K23" s="526"/>
      <c r="L23" s="526"/>
      <c r="M23" s="526"/>
      <c r="N23" s="528"/>
      <c r="O23" s="528"/>
      <c r="P23" s="528"/>
      <c r="Q23" s="528"/>
      <c r="R23" s="528"/>
      <c r="S23" s="528"/>
      <c r="T23" s="528"/>
      <c r="U23" s="528"/>
      <c r="V23" s="528"/>
      <c r="W23" s="528"/>
      <c r="X23" s="528"/>
      <c r="Y23" s="528"/>
      <c r="AA23" s="551"/>
      <c r="AB23" s="551"/>
      <c r="AC23" s="551"/>
      <c r="AD23" s="551"/>
      <c r="AE23" s="551"/>
      <c r="AF23" s="551"/>
      <c r="AG23" s="551"/>
      <c r="AH23" s="552"/>
    </row>
    <row r="24" spans="1:34" s="550" customFormat="1" ht="105">
      <c r="A24" s="523"/>
      <c r="B24" s="549"/>
      <c r="C24" s="516"/>
      <c r="D24" s="566" t="s">
        <v>1310</v>
      </c>
      <c r="E24" s="526"/>
      <c r="F24" s="548"/>
      <c r="G24" s="526"/>
      <c r="H24" s="526"/>
      <c r="I24" s="526"/>
      <c r="J24" s="526"/>
      <c r="K24" s="526"/>
      <c r="L24" s="526"/>
      <c r="M24" s="526"/>
      <c r="N24" s="528"/>
      <c r="O24" s="528"/>
      <c r="P24" s="528"/>
      <c r="Q24" s="528"/>
      <c r="R24" s="528"/>
      <c r="S24" s="528"/>
      <c r="T24" s="528"/>
      <c r="U24" s="528"/>
      <c r="V24" s="528"/>
      <c r="W24" s="528"/>
      <c r="X24" s="528"/>
      <c r="Y24" s="528"/>
      <c r="AA24" s="551"/>
      <c r="AB24" s="551"/>
      <c r="AC24" s="551"/>
      <c r="AD24" s="551"/>
      <c r="AE24" s="551"/>
      <c r="AF24" s="551"/>
      <c r="AG24" s="551"/>
      <c r="AH24" s="552"/>
    </row>
    <row r="25" spans="1:34" s="550" customFormat="1" ht="63">
      <c r="A25" s="523"/>
      <c r="B25" s="549"/>
      <c r="C25" s="516"/>
      <c r="D25" s="566" t="s">
        <v>1311</v>
      </c>
      <c r="E25" s="526"/>
      <c r="F25" s="548"/>
      <c r="G25" s="526"/>
      <c r="H25" s="526"/>
      <c r="I25" s="526"/>
      <c r="J25" s="526"/>
      <c r="K25" s="526"/>
      <c r="L25" s="526"/>
      <c r="M25" s="526"/>
      <c r="N25" s="528"/>
      <c r="O25" s="528"/>
      <c r="P25" s="528"/>
      <c r="Q25" s="528"/>
      <c r="R25" s="528"/>
      <c r="S25" s="528"/>
      <c r="T25" s="528"/>
      <c r="U25" s="528"/>
      <c r="V25" s="528"/>
      <c r="W25" s="528"/>
      <c r="X25" s="528"/>
      <c r="Y25" s="528"/>
      <c r="AA25" s="551"/>
      <c r="AB25" s="551"/>
      <c r="AC25" s="551"/>
      <c r="AD25" s="551"/>
      <c r="AE25" s="551"/>
      <c r="AF25" s="551"/>
      <c r="AG25" s="551"/>
      <c r="AH25" s="552"/>
    </row>
    <row r="26" spans="1:34" s="550" customFormat="1">
      <c r="A26" s="523"/>
      <c r="B26" s="549"/>
      <c r="C26" s="516"/>
      <c r="D26" s="566" t="s">
        <v>1312</v>
      </c>
      <c r="E26" s="526"/>
      <c r="F26" s="548"/>
      <c r="G26" s="526"/>
      <c r="H26" s="526"/>
      <c r="I26" s="526"/>
      <c r="J26" s="526"/>
      <c r="K26" s="526"/>
      <c r="L26" s="526"/>
      <c r="M26" s="526"/>
      <c r="N26" s="528"/>
      <c r="O26" s="528"/>
      <c r="P26" s="528"/>
      <c r="Q26" s="528"/>
      <c r="R26" s="528"/>
      <c r="S26" s="528"/>
      <c r="T26" s="528"/>
      <c r="U26" s="528"/>
      <c r="V26" s="528"/>
      <c r="W26" s="528"/>
      <c r="X26" s="528"/>
      <c r="Y26" s="528"/>
      <c r="AA26" s="551"/>
      <c r="AB26" s="551"/>
      <c r="AC26" s="551"/>
      <c r="AD26" s="551"/>
      <c r="AE26" s="551"/>
      <c r="AF26" s="551"/>
      <c r="AG26" s="551"/>
      <c r="AH26" s="552"/>
    </row>
    <row r="27" spans="1:34" s="550" customFormat="1" ht="30" customHeight="1">
      <c r="A27" s="523" t="s">
        <v>141</v>
      </c>
      <c r="B27" s="549"/>
      <c r="C27" s="677" t="s">
        <v>1469</v>
      </c>
      <c r="D27" s="566" t="s">
        <v>1313</v>
      </c>
      <c r="E27" s="526" t="s">
        <v>511</v>
      </c>
      <c r="F27" s="548">
        <v>1</v>
      </c>
      <c r="G27" s="526">
        <v>995463</v>
      </c>
      <c r="H27" s="532" t="s">
        <v>138</v>
      </c>
      <c r="I27" s="527">
        <v>18</v>
      </c>
      <c r="J27" s="532" t="s">
        <v>138</v>
      </c>
      <c r="K27" s="533"/>
      <c r="L27" s="534">
        <f t="shared" ref="L27:L87" si="0">IF(OR(J27="",J27="Confirmed"),I27*M27%,J27*M27%)</f>
        <v>1.8000000000000002E-3</v>
      </c>
      <c r="M27" s="535" t="str">
        <f t="shared" ref="M27:M87" si="1">IF(K27=0,"0.01",K27*F27)</f>
        <v>0.01</v>
      </c>
      <c r="N27" s="528"/>
      <c r="O27" s="528"/>
      <c r="P27" s="528"/>
      <c r="Q27" s="528"/>
      <c r="R27" s="528"/>
      <c r="S27" s="528"/>
      <c r="T27" s="528"/>
      <c r="U27" s="528"/>
      <c r="V27" s="528"/>
      <c r="W27" s="528"/>
      <c r="X27" s="528"/>
      <c r="Y27" s="528"/>
      <c r="AA27" s="551"/>
      <c r="AB27" s="551"/>
      <c r="AC27" s="551"/>
      <c r="AD27" s="551"/>
      <c r="AE27" s="551"/>
      <c r="AF27" s="551"/>
      <c r="AG27" s="551"/>
      <c r="AH27" s="552"/>
    </row>
    <row r="28" spans="1:34" s="550" customFormat="1" ht="37.5" customHeight="1">
      <c r="A28" s="523" t="s">
        <v>143</v>
      </c>
      <c r="B28" s="549"/>
      <c r="C28" s="678"/>
      <c r="D28" s="566" t="s">
        <v>1314</v>
      </c>
      <c r="E28" s="526" t="s">
        <v>511</v>
      </c>
      <c r="F28" s="548">
        <v>1</v>
      </c>
      <c r="G28" s="526">
        <v>995463</v>
      </c>
      <c r="H28" s="532" t="s">
        <v>138</v>
      </c>
      <c r="I28" s="527">
        <v>18</v>
      </c>
      <c r="J28" s="532" t="s">
        <v>138</v>
      </c>
      <c r="K28" s="533"/>
      <c r="L28" s="534">
        <f t="shared" si="0"/>
        <v>1.8000000000000002E-3</v>
      </c>
      <c r="M28" s="535" t="str">
        <f t="shared" si="1"/>
        <v>0.01</v>
      </c>
      <c r="N28" s="528"/>
      <c r="O28" s="528"/>
      <c r="P28" s="528"/>
      <c r="Q28" s="528"/>
      <c r="R28" s="528"/>
      <c r="S28" s="528"/>
      <c r="T28" s="528"/>
      <c r="U28" s="528"/>
      <c r="V28" s="528"/>
      <c r="W28" s="528"/>
      <c r="X28" s="528"/>
      <c r="Y28" s="528"/>
      <c r="AA28" s="551"/>
      <c r="AB28" s="551"/>
      <c r="AC28" s="551"/>
      <c r="AD28" s="551"/>
      <c r="AE28" s="551"/>
      <c r="AF28" s="551"/>
      <c r="AG28" s="551"/>
      <c r="AH28" s="552"/>
    </row>
    <row r="29" spans="1:34" s="550" customFormat="1" ht="36" customHeight="1">
      <c r="A29" s="523" t="s">
        <v>144</v>
      </c>
      <c r="B29" s="549"/>
      <c r="C29" s="679"/>
      <c r="D29" s="566" t="s">
        <v>1315</v>
      </c>
      <c r="E29" s="526" t="s">
        <v>511</v>
      </c>
      <c r="F29" s="548">
        <v>2</v>
      </c>
      <c r="G29" s="526">
        <v>995463</v>
      </c>
      <c r="H29" s="532" t="s">
        <v>138</v>
      </c>
      <c r="I29" s="527">
        <v>18</v>
      </c>
      <c r="J29" s="532" t="s">
        <v>138</v>
      </c>
      <c r="K29" s="533"/>
      <c r="L29" s="534">
        <f t="shared" si="0"/>
        <v>1.8000000000000002E-3</v>
      </c>
      <c r="M29" s="535" t="str">
        <f t="shared" si="1"/>
        <v>0.01</v>
      </c>
      <c r="N29" s="528"/>
      <c r="O29" s="528"/>
      <c r="P29" s="528"/>
      <c r="Q29" s="528"/>
      <c r="R29" s="528"/>
      <c r="S29" s="528"/>
      <c r="T29" s="528"/>
      <c r="U29" s="528"/>
      <c r="V29" s="528"/>
      <c r="W29" s="528"/>
      <c r="X29" s="528"/>
      <c r="Y29" s="528"/>
      <c r="AA29" s="551"/>
      <c r="AB29" s="551"/>
      <c r="AC29" s="551"/>
      <c r="AD29" s="551"/>
      <c r="AE29" s="551"/>
      <c r="AF29" s="551"/>
      <c r="AG29" s="551"/>
      <c r="AH29" s="552"/>
    </row>
    <row r="30" spans="1:34" s="550" customFormat="1">
      <c r="A30" s="523">
        <v>1.2</v>
      </c>
      <c r="B30" s="549"/>
      <c r="C30" s="516"/>
      <c r="D30" s="566" t="s">
        <v>1316</v>
      </c>
      <c r="E30" s="526"/>
      <c r="F30" s="548"/>
      <c r="G30" s="526"/>
      <c r="H30" s="526"/>
      <c r="I30" s="526"/>
      <c r="J30" s="526"/>
      <c r="K30" s="526"/>
      <c r="L30" s="526"/>
      <c r="M30" s="526"/>
      <c r="N30" s="528"/>
      <c r="O30" s="528"/>
      <c r="P30" s="528"/>
      <c r="Q30" s="528"/>
      <c r="R30" s="528"/>
      <c r="S30" s="528"/>
      <c r="T30" s="528"/>
      <c r="U30" s="528"/>
      <c r="V30" s="528"/>
      <c r="W30" s="528"/>
      <c r="X30" s="528"/>
      <c r="Y30" s="528"/>
      <c r="AA30" s="551"/>
      <c r="AB30" s="551"/>
      <c r="AC30" s="551"/>
      <c r="AD30" s="551"/>
      <c r="AE30" s="551"/>
      <c r="AF30" s="551"/>
      <c r="AG30" s="551"/>
      <c r="AH30" s="552"/>
    </row>
    <row r="31" spans="1:34" s="550" customFormat="1" ht="105">
      <c r="A31" s="523"/>
      <c r="B31" s="549"/>
      <c r="C31" s="516"/>
      <c r="D31" s="566" t="s">
        <v>1317</v>
      </c>
      <c r="E31" s="526"/>
      <c r="F31" s="548"/>
      <c r="G31" s="526"/>
      <c r="H31" s="526"/>
      <c r="I31" s="526"/>
      <c r="J31" s="526"/>
      <c r="K31" s="526"/>
      <c r="L31" s="526"/>
      <c r="M31" s="526"/>
      <c r="N31" s="528"/>
      <c r="O31" s="528"/>
      <c r="P31" s="528"/>
      <c r="Q31" s="528"/>
      <c r="R31" s="528"/>
      <c r="S31" s="528"/>
      <c r="T31" s="528"/>
      <c r="U31" s="528"/>
      <c r="V31" s="528"/>
      <c r="W31" s="528"/>
      <c r="X31" s="528"/>
      <c r="Y31" s="528"/>
      <c r="AA31" s="551"/>
      <c r="AB31" s="551"/>
      <c r="AC31" s="551"/>
      <c r="AD31" s="551"/>
      <c r="AE31" s="551"/>
      <c r="AF31" s="551"/>
      <c r="AG31" s="551"/>
      <c r="AH31" s="552"/>
    </row>
    <row r="32" spans="1:34" s="550" customFormat="1" ht="42">
      <c r="A32" s="523"/>
      <c r="B32" s="549"/>
      <c r="C32" s="516"/>
      <c r="D32" s="566" t="s">
        <v>1318</v>
      </c>
      <c r="E32" s="526"/>
      <c r="F32" s="548"/>
      <c r="G32" s="526"/>
      <c r="H32" s="526"/>
      <c r="I32" s="526"/>
      <c r="J32" s="526"/>
      <c r="K32" s="526"/>
      <c r="L32" s="526"/>
      <c r="M32" s="526"/>
      <c r="N32" s="528"/>
      <c r="O32" s="528"/>
      <c r="P32" s="528"/>
      <c r="Q32" s="528"/>
      <c r="R32" s="528"/>
      <c r="S32" s="528"/>
      <c r="T32" s="528"/>
      <c r="U32" s="528"/>
      <c r="V32" s="528"/>
      <c r="W32" s="528"/>
      <c r="X32" s="528"/>
      <c r="Y32" s="528"/>
      <c r="AA32" s="551"/>
      <c r="AB32" s="551"/>
      <c r="AC32" s="551"/>
      <c r="AD32" s="551"/>
      <c r="AE32" s="551"/>
      <c r="AF32" s="551"/>
      <c r="AG32" s="551"/>
      <c r="AH32" s="552"/>
    </row>
    <row r="33" spans="1:34" s="550" customFormat="1">
      <c r="A33" s="523" t="s">
        <v>1519</v>
      </c>
      <c r="B33" s="549"/>
      <c r="C33" s="516"/>
      <c r="D33" s="566" t="s">
        <v>1319</v>
      </c>
      <c r="E33" s="526"/>
      <c r="F33" s="548"/>
      <c r="G33" s="526"/>
      <c r="H33" s="526"/>
      <c r="I33" s="526"/>
      <c r="J33" s="526"/>
      <c r="K33" s="526"/>
      <c r="L33" s="526"/>
      <c r="M33" s="526"/>
      <c r="N33" s="528"/>
      <c r="O33" s="528"/>
      <c r="P33" s="528"/>
      <c r="Q33" s="528"/>
      <c r="R33" s="528"/>
      <c r="S33" s="528"/>
      <c r="T33" s="528"/>
      <c r="U33" s="528"/>
      <c r="V33" s="528"/>
      <c r="W33" s="528"/>
      <c r="X33" s="528"/>
      <c r="Y33" s="528"/>
      <c r="AA33" s="551"/>
      <c r="AB33" s="551"/>
      <c r="AC33" s="551"/>
      <c r="AD33" s="551"/>
      <c r="AE33" s="551"/>
      <c r="AF33" s="551"/>
      <c r="AG33" s="551"/>
      <c r="AH33" s="552"/>
    </row>
    <row r="34" spans="1:34" s="550" customFormat="1" ht="189">
      <c r="A34" s="523"/>
      <c r="B34" s="549"/>
      <c r="C34" s="516" t="s">
        <v>1470</v>
      </c>
      <c r="D34" s="566" t="s">
        <v>1320</v>
      </c>
      <c r="E34" s="526"/>
      <c r="F34" s="548"/>
      <c r="G34" s="526"/>
      <c r="H34" s="526"/>
      <c r="I34" s="526"/>
      <c r="J34" s="526"/>
      <c r="K34" s="526"/>
      <c r="L34" s="526"/>
      <c r="M34" s="526"/>
      <c r="N34" s="528"/>
      <c r="O34" s="528"/>
      <c r="P34" s="528"/>
      <c r="Q34" s="528"/>
      <c r="R34" s="528"/>
      <c r="S34" s="528"/>
      <c r="T34" s="528"/>
      <c r="U34" s="528"/>
      <c r="V34" s="528"/>
      <c r="W34" s="528"/>
      <c r="X34" s="528"/>
      <c r="Y34" s="528"/>
      <c r="AA34" s="551"/>
      <c r="AB34" s="551"/>
      <c r="AC34" s="551"/>
      <c r="AD34" s="551"/>
      <c r="AE34" s="551"/>
      <c r="AF34" s="551"/>
      <c r="AG34" s="551"/>
      <c r="AH34" s="552"/>
    </row>
    <row r="35" spans="1:34" s="550" customFormat="1" ht="42">
      <c r="A35" s="523"/>
      <c r="B35" s="549"/>
      <c r="C35" s="516"/>
      <c r="D35" s="566" t="s">
        <v>1321</v>
      </c>
      <c r="E35" s="526"/>
      <c r="F35" s="548"/>
      <c r="G35" s="526"/>
      <c r="H35" s="526"/>
      <c r="I35" s="526"/>
      <c r="J35" s="526"/>
      <c r="K35" s="526"/>
      <c r="L35" s="526"/>
      <c r="M35" s="526"/>
      <c r="N35" s="528"/>
      <c r="O35" s="528"/>
      <c r="P35" s="528"/>
      <c r="Q35" s="528"/>
      <c r="R35" s="528"/>
      <c r="S35" s="528"/>
      <c r="T35" s="528"/>
      <c r="U35" s="528"/>
      <c r="V35" s="528"/>
      <c r="W35" s="528"/>
      <c r="X35" s="528"/>
      <c r="Y35" s="528"/>
      <c r="AA35" s="551"/>
      <c r="AB35" s="551"/>
      <c r="AC35" s="551"/>
      <c r="AD35" s="551"/>
      <c r="AE35" s="551"/>
      <c r="AF35" s="551"/>
      <c r="AG35" s="551"/>
      <c r="AH35" s="552"/>
    </row>
    <row r="36" spans="1:34" s="550" customFormat="1">
      <c r="A36" s="523" t="s">
        <v>1520</v>
      </c>
      <c r="B36" s="549"/>
      <c r="C36" s="516"/>
      <c r="D36" s="566" t="s">
        <v>1322</v>
      </c>
      <c r="E36" s="526"/>
      <c r="F36" s="548"/>
      <c r="G36" s="526"/>
      <c r="H36" s="526"/>
      <c r="I36" s="526"/>
      <c r="J36" s="526"/>
      <c r="K36" s="526"/>
      <c r="L36" s="526"/>
      <c r="M36" s="526"/>
      <c r="N36" s="528"/>
      <c r="O36" s="528"/>
      <c r="P36" s="528"/>
      <c r="Q36" s="528"/>
      <c r="R36" s="528"/>
      <c r="S36" s="528"/>
      <c r="T36" s="528"/>
      <c r="U36" s="528"/>
      <c r="V36" s="528"/>
      <c r="W36" s="528"/>
      <c r="X36" s="528"/>
      <c r="Y36" s="528"/>
      <c r="AA36" s="551"/>
      <c r="AB36" s="551"/>
      <c r="AC36" s="551"/>
      <c r="AD36" s="551"/>
      <c r="AE36" s="551"/>
      <c r="AF36" s="551"/>
      <c r="AG36" s="551"/>
      <c r="AH36" s="552"/>
    </row>
    <row r="37" spans="1:34" s="550" customFormat="1">
      <c r="A37" s="523" t="s">
        <v>141</v>
      </c>
      <c r="B37" s="549"/>
      <c r="C37" s="516">
        <v>2.7</v>
      </c>
      <c r="D37" s="566" t="s">
        <v>1323</v>
      </c>
      <c r="E37" s="526" t="s">
        <v>511</v>
      </c>
      <c r="F37" s="548">
        <v>1</v>
      </c>
      <c r="G37" s="526">
        <v>995463</v>
      </c>
      <c r="H37" s="532" t="s">
        <v>138</v>
      </c>
      <c r="I37" s="527">
        <v>18</v>
      </c>
      <c r="J37" s="532" t="s">
        <v>138</v>
      </c>
      <c r="K37" s="533"/>
      <c r="L37" s="534">
        <f t="shared" si="0"/>
        <v>1.8000000000000002E-3</v>
      </c>
      <c r="M37" s="535" t="str">
        <f t="shared" si="1"/>
        <v>0.01</v>
      </c>
      <c r="N37" s="528"/>
      <c r="O37" s="528"/>
      <c r="P37" s="528"/>
      <c r="Q37" s="528"/>
      <c r="R37" s="528"/>
      <c r="S37" s="528"/>
      <c r="T37" s="528"/>
      <c r="U37" s="528"/>
      <c r="V37" s="528"/>
      <c r="W37" s="528"/>
      <c r="X37" s="528"/>
      <c r="Y37" s="528"/>
      <c r="AA37" s="551"/>
      <c r="AB37" s="551"/>
      <c r="AC37" s="551"/>
      <c r="AD37" s="551"/>
      <c r="AE37" s="551"/>
      <c r="AF37" s="551"/>
      <c r="AG37" s="551"/>
      <c r="AH37" s="552"/>
    </row>
    <row r="38" spans="1:34" s="550" customFormat="1">
      <c r="A38" s="523" t="s">
        <v>143</v>
      </c>
      <c r="B38" s="549"/>
      <c r="C38" s="516">
        <v>2.8</v>
      </c>
      <c r="D38" s="566" t="s">
        <v>1324</v>
      </c>
      <c r="E38" s="526" t="s">
        <v>511</v>
      </c>
      <c r="F38" s="548">
        <v>3</v>
      </c>
      <c r="G38" s="526">
        <v>995463</v>
      </c>
      <c r="H38" s="532" t="s">
        <v>138</v>
      </c>
      <c r="I38" s="527">
        <v>18</v>
      </c>
      <c r="J38" s="532" t="s">
        <v>138</v>
      </c>
      <c r="K38" s="533"/>
      <c r="L38" s="534">
        <f t="shared" si="0"/>
        <v>1.8000000000000002E-3</v>
      </c>
      <c r="M38" s="535" t="str">
        <f t="shared" si="1"/>
        <v>0.01</v>
      </c>
      <c r="N38" s="528"/>
      <c r="O38" s="528"/>
      <c r="P38" s="528"/>
      <c r="Q38" s="528"/>
      <c r="R38" s="528"/>
      <c r="S38" s="528"/>
      <c r="T38" s="528"/>
      <c r="U38" s="528"/>
      <c r="V38" s="528"/>
      <c r="W38" s="528"/>
      <c r="X38" s="528"/>
      <c r="Y38" s="528"/>
      <c r="AA38" s="551"/>
      <c r="AB38" s="551"/>
      <c r="AC38" s="551"/>
      <c r="AD38" s="551"/>
      <c r="AE38" s="551"/>
      <c r="AF38" s="551"/>
      <c r="AG38" s="551"/>
      <c r="AH38" s="552"/>
    </row>
    <row r="39" spans="1:34" s="550" customFormat="1">
      <c r="A39" s="523" t="s">
        <v>1521</v>
      </c>
      <c r="B39" s="549"/>
      <c r="C39" s="516"/>
      <c r="D39" s="566" t="s">
        <v>1325</v>
      </c>
      <c r="E39" s="526"/>
      <c r="F39" s="548"/>
      <c r="G39" s="526"/>
      <c r="H39" s="526"/>
      <c r="I39" s="526"/>
      <c r="J39" s="526"/>
      <c r="K39" s="526"/>
      <c r="L39" s="526"/>
      <c r="M39" s="526"/>
      <c r="N39" s="528"/>
      <c r="O39" s="528"/>
      <c r="P39" s="528"/>
      <c r="Q39" s="528"/>
      <c r="R39" s="528"/>
      <c r="S39" s="528"/>
      <c r="T39" s="528"/>
      <c r="U39" s="528"/>
      <c r="V39" s="528"/>
      <c r="W39" s="528"/>
      <c r="X39" s="528"/>
      <c r="Y39" s="528"/>
      <c r="AA39" s="551"/>
      <c r="AB39" s="551"/>
      <c r="AC39" s="551"/>
      <c r="AD39" s="551"/>
      <c r="AE39" s="551"/>
      <c r="AF39" s="551"/>
      <c r="AG39" s="551"/>
      <c r="AH39" s="552"/>
    </row>
    <row r="40" spans="1:34" s="550" customFormat="1" ht="210">
      <c r="A40" s="523"/>
      <c r="B40" s="549"/>
      <c r="C40" s="516" t="s">
        <v>1470</v>
      </c>
      <c r="D40" s="566" t="s">
        <v>1326</v>
      </c>
      <c r="E40" s="526"/>
      <c r="F40" s="548"/>
      <c r="G40" s="526"/>
      <c r="H40" s="526"/>
      <c r="I40" s="526"/>
      <c r="J40" s="526"/>
      <c r="K40" s="526"/>
      <c r="L40" s="526"/>
      <c r="M40" s="526"/>
      <c r="N40" s="528"/>
      <c r="O40" s="528"/>
      <c r="P40" s="528"/>
      <c r="Q40" s="528"/>
      <c r="R40" s="528"/>
      <c r="S40" s="528"/>
      <c r="T40" s="528"/>
      <c r="U40" s="528"/>
      <c r="V40" s="528"/>
      <c r="W40" s="528"/>
      <c r="X40" s="528"/>
      <c r="Y40" s="528"/>
      <c r="AA40" s="551"/>
      <c r="AB40" s="551"/>
      <c r="AC40" s="551"/>
      <c r="AD40" s="551"/>
      <c r="AE40" s="551"/>
      <c r="AF40" s="551"/>
      <c r="AG40" s="551"/>
      <c r="AH40" s="552"/>
    </row>
    <row r="41" spans="1:34" s="550" customFormat="1" ht="42">
      <c r="A41" s="523"/>
      <c r="B41" s="549"/>
      <c r="C41" s="516"/>
      <c r="D41" s="566" t="s">
        <v>1327</v>
      </c>
      <c r="E41" s="526"/>
      <c r="F41" s="548"/>
      <c r="G41" s="526"/>
      <c r="H41" s="526"/>
      <c r="I41" s="526"/>
      <c r="J41" s="526"/>
      <c r="K41" s="526"/>
      <c r="L41" s="526"/>
      <c r="M41" s="526"/>
      <c r="N41" s="528"/>
      <c r="O41" s="528"/>
      <c r="P41" s="528"/>
      <c r="Q41" s="528"/>
      <c r="R41" s="528"/>
      <c r="S41" s="528"/>
      <c r="T41" s="528"/>
      <c r="U41" s="528"/>
      <c r="V41" s="528"/>
      <c r="W41" s="528"/>
      <c r="X41" s="528"/>
      <c r="Y41" s="528"/>
      <c r="AA41" s="551"/>
      <c r="AB41" s="551"/>
      <c r="AC41" s="551"/>
      <c r="AD41" s="551"/>
      <c r="AE41" s="551"/>
      <c r="AF41" s="551"/>
      <c r="AG41" s="551"/>
      <c r="AH41" s="552"/>
    </row>
    <row r="42" spans="1:34" s="550" customFormat="1">
      <c r="A42" s="523"/>
      <c r="B42" s="549"/>
      <c r="C42" s="516"/>
      <c r="D42" s="566" t="s">
        <v>1328</v>
      </c>
      <c r="E42" s="526"/>
      <c r="F42" s="548"/>
      <c r="G42" s="526"/>
      <c r="H42" s="526"/>
      <c r="I42" s="526"/>
      <c r="J42" s="526"/>
      <c r="K42" s="526"/>
      <c r="L42" s="526"/>
      <c r="M42" s="526"/>
      <c r="N42" s="528"/>
      <c r="O42" s="528"/>
      <c r="P42" s="528"/>
      <c r="Q42" s="528"/>
      <c r="R42" s="528"/>
      <c r="S42" s="528"/>
      <c r="T42" s="528"/>
      <c r="U42" s="528"/>
      <c r="V42" s="528"/>
      <c r="W42" s="528"/>
      <c r="X42" s="528"/>
      <c r="Y42" s="528"/>
      <c r="AA42" s="551"/>
      <c r="AB42" s="551"/>
      <c r="AC42" s="551"/>
      <c r="AD42" s="551"/>
      <c r="AE42" s="551"/>
      <c r="AF42" s="551"/>
      <c r="AG42" s="551"/>
      <c r="AH42" s="552"/>
    </row>
    <row r="43" spans="1:34" s="550" customFormat="1">
      <c r="A43" s="523" t="s">
        <v>141</v>
      </c>
      <c r="B43" s="549"/>
      <c r="C43" s="516" t="s">
        <v>1484</v>
      </c>
      <c r="D43" s="566" t="s">
        <v>1329</v>
      </c>
      <c r="E43" s="526" t="s">
        <v>511</v>
      </c>
      <c r="F43" s="548">
        <v>4</v>
      </c>
      <c r="G43" s="526">
        <v>995463</v>
      </c>
      <c r="H43" s="532" t="s">
        <v>138</v>
      </c>
      <c r="I43" s="527">
        <v>18</v>
      </c>
      <c r="J43" s="532" t="s">
        <v>138</v>
      </c>
      <c r="K43" s="533"/>
      <c r="L43" s="534">
        <f t="shared" si="0"/>
        <v>1.8000000000000002E-3</v>
      </c>
      <c r="M43" s="535" t="str">
        <f t="shared" si="1"/>
        <v>0.01</v>
      </c>
      <c r="N43" s="528"/>
      <c r="O43" s="528"/>
      <c r="P43" s="528"/>
      <c r="Q43" s="528"/>
      <c r="R43" s="528"/>
      <c r="S43" s="528"/>
      <c r="T43" s="528"/>
      <c r="U43" s="528"/>
      <c r="V43" s="528"/>
      <c r="W43" s="528"/>
      <c r="X43" s="528"/>
      <c r="Y43" s="528"/>
      <c r="AA43" s="551"/>
      <c r="AB43" s="551"/>
      <c r="AC43" s="551"/>
      <c r="AD43" s="551"/>
      <c r="AE43" s="551"/>
      <c r="AF43" s="551"/>
      <c r="AG43" s="551"/>
      <c r="AH43" s="552"/>
    </row>
    <row r="44" spans="1:34" s="550" customFormat="1">
      <c r="A44" s="523" t="s">
        <v>143</v>
      </c>
      <c r="B44" s="549"/>
      <c r="C44" s="516">
        <v>4.18</v>
      </c>
      <c r="D44" s="566" t="s">
        <v>1330</v>
      </c>
      <c r="E44" s="526" t="s">
        <v>511</v>
      </c>
      <c r="F44" s="548">
        <v>2</v>
      </c>
      <c r="G44" s="526">
        <v>995463</v>
      </c>
      <c r="H44" s="532" t="s">
        <v>138</v>
      </c>
      <c r="I44" s="527">
        <v>18</v>
      </c>
      <c r="J44" s="532" t="s">
        <v>138</v>
      </c>
      <c r="K44" s="533"/>
      <c r="L44" s="534">
        <f t="shared" si="0"/>
        <v>1.8000000000000002E-3</v>
      </c>
      <c r="M44" s="535" t="str">
        <f t="shared" si="1"/>
        <v>0.01</v>
      </c>
      <c r="N44" s="528"/>
      <c r="O44" s="528"/>
      <c r="P44" s="528"/>
      <c r="Q44" s="528"/>
      <c r="R44" s="528"/>
      <c r="S44" s="528"/>
      <c r="T44" s="528"/>
      <c r="U44" s="528"/>
      <c r="V44" s="528"/>
      <c r="W44" s="528"/>
      <c r="X44" s="528"/>
      <c r="Y44" s="528"/>
      <c r="AA44" s="551"/>
      <c r="AB44" s="551"/>
      <c r="AC44" s="551"/>
      <c r="AD44" s="551"/>
      <c r="AE44" s="551"/>
      <c r="AF44" s="551"/>
      <c r="AG44" s="551"/>
      <c r="AH44" s="552"/>
    </row>
    <row r="45" spans="1:34" s="550" customFormat="1">
      <c r="A45" s="523" t="s">
        <v>144</v>
      </c>
      <c r="B45" s="549"/>
      <c r="C45" s="516">
        <v>4.1900000000000004</v>
      </c>
      <c r="D45" s="566" t="s">
        <v>1331</v>
      </c>
      <c r="E45" s="526" t="s">
        <v>511</v>
      </c>
      <c r="F45" s="548">
        <v>2</v>
      </c>
      <c r="G45" s="526">
        <v>995463</v>
      </c>
      <c r="H45" s="532" t="s">
        <v>138</v>
      </c>
      <c r="I45" s="527">
        <v>18</v>
      </c>
      <c r="J45" s="532" t="s">
        <v>138</v>
      </c>
      <c r="K45" s="533"/>
      <c r="L45" s="534">
        <f t="shared" si="0"/>
        <v>1.8000000000000002E-3</v>
      </c>
      <c r="M45" s="535" t="str">
        <f t="shared" si="1"/>
        <v>0.01</v>
      </c>
      <c r="N45" s="528"/>
      <c r="O45" s="528"/>
      <c r="P45" s="528"/>
      <c r="Q45" s="528"/>
      <c r="R45" s="528"/>
      <c r="S45" s="528"/>
      <c r="T45" s="528"/>
      <c r="U45" s="528"/>
      <c r="V45" s="528"/>
      <c r="W45" s="528"/>
      <c r="X45" s="528"/>
      <c r="Y45" s="528"/>
      <c r="AA45" s="551"/>
      <c r="AB45" s="551"/>
      <c r="AC45" s="551"/>
      <c r="AD45" s="551"/>
      <c r="AE45" s="551"/>
      <c r="AF45" s="551"/>
      <c r="AG45" s="551"/>
      <c r="AH45" s="552"/>
    </row>
    <row r="46" spans="1:34" s="550" customFormat="1">
      <c r="A46" s="523">
        <v>1.3</v>
      </c>
      <c r="B46" s="549"/>
      <c r="C46" s="516"/>
      <c r="D46" s="566" t="s">
        <v>1332</v>
      </c>
      <c r="E46" s="526"/>
      <c r="F46" s="548"/>
      <c r="G46" s="526"/>
      <c r="H46" s="526"/>
      <c r="I46" s="526"/>
      <c r="J46" s="526"/>
      <c r="K46" s="526"/>
      <c r="L46" s="526"/>
      <c r="M46" s="526"/>
      <c r="N46" s="528"/>
      <c r="O46" s="528"/>
      <c r="P46" s="528"/>
      <c r="Q46" s="528"/>
      <c r="R46" s="528"/>
      <c r="S46" s="528"/>
      <c r="T46" s="528"/>
      <c r="U46" s="528"/>
      <c r="V46" s="528"/>
      <c r="W46" s="528"/>
      <c r="X46" s="528"/>
      <c r="Y46" s="528"/>
      <c r="AA46" s="551"/>
      <c r="AB46" s="551"/>
      <c r="AC46" s="551"/>
      <c r="AD46" s="551"/>
      <c r="AE46" s="551"/>
      <c r="AF46" s="551"/>
      <c r="AG46" s="551"/>
      <c r="AH46" s="552"/>
    </row>
    <row r="47" spans="1:34" s="550" customFormat="1" ht="63">
      <c r="A47" s="523"/>
      <c r="B47" s="549"/>
      <c r="C47" s="516" t="s">
        <v>1485</v>
      </c>
      <c r="D47" s="566" t="s">
        <v>1333</v>
      </c>
      <c r="E47" s="526" t="s">
        <v>511</v>
      </c>
      <c r="F47" s="548">
        <v>8</v>
      </c>
      <c r="G47" s="526">
        <v>995463</v>
      </c>
      <c r="H47" s="532" t="s">
        <v>138</v>
      </c>
      <c r="I47" s="527">
        <v>18</v>
      </c>
      <c r="J47" s="532" t="s">
        <v>138</v>
      </c>
      <c r="K47" s="533"/>
      <c r="L47" s="534">
        <f t="shared" si="0"/>
        <v>1.8000000000000002E-3</v>
      </c>
      <c r="M47" s="535" t="str">
        <f t="shared" si="1"/>
        <v>0.01</v>
      </c>
      <c r="N47" s="528"/>
      <c r="O47" s="528"/>
      <c r="P47" s="528"/>
      <c r="Q47" s="528"/>
      <c r="R47" s="528"/>
      <c r="S47" s="528"/>
      <c r="T47" s="528"/>
      <c r="U47" s="528"/>
      <c r="V47" s="528"/>
      <c r="W47" s="528"/>
      <c r="X47" s="528"/>
      <c r="Y47" s="528"/>
      <c r="AA47" s="551"/>
      <c r="AB47" s="551"/>
      <c r="AC47" s="551"/>
      <c r="AD47" s="551"/>
      <c r="AE47" s="551"/>
      <c r="AF47" s="551"/>
      <c r="AG47" s="551"/>
      <c r="AH47" s="552"/>
    </row>
    <row r="48" spans="1:34" s="550" customFormat="1">
      <c r="A48" s="523">
        <v>1.4</v>
      </c>
      <c r="B48" s="549"/>
      <c r="C48" s="516"/>
      <c r="D48" s="566" t="s">
        <v>1334</v>
      </c>
      <c r="E48" s="526"/>
      <c r="F48" s="548"/>
      <c r="G48" s="526"/>
      <c r="H48" s="526"/>
      <c r="I48" s="526"/>
      <c r="J48" s="526"/>
      <c r="K48" s="526"/>
      <c r="L48" s="526"/>
      <c r="M48" s="526"/>
      <c r="N48" s="528"/>
      <c r="O48" s="528"/>
      <c r="P48" s="528"/>
      <c r="Q48" s="528"/>
      <c r="R48" s="528"/>
      <c r="S48" s="528"/>
      <c r="T48" s="528"/>
      <c r="U48" s="528"/>
      <c r="V48" s="528"/>
      <c r="W48" s="528"/>
      <c r="X48" s="528"/>
      <c r="Y48" s="528"/>
      <c r="AA48" s="551"/>
      <c r="AB48" s="551"/>
      <c r="AC48" s="551"/>
      <c r="AD48" s="551"/>
      <c r="AE48" s="551"/>
      <c r="AF48" s="551"/>
      <c r="AG48" s="551"/>
      <c r="AH48" s="552"/>
    </row>
    <row r="49" spans="1:34" s="550" customFormat="1" ht="42">
      <c r="A49" s="523"/>
      <c r="B49" s="549"/>
      <c r="C49" s="516" t="s">
        <v>1486</v>
      </c>
      <c r="D49" s="566" t="s">
        <v>1335</v>
      </c>
      <c r="E49" s="526" t="s">
        <v>511</v>
      </c>
      <c r="F49" s="548">
        <v>12</v>
      </c>
      <c r="G49" s="526">
        <v>995463</v>
      </c>
      <c r="H49" s="532" t="s">
        <v>138</v>
      </c>
      <c r="I49" s="527">
        <v>18</v>
      </c>
      <c r="J49" s="532" t="s">
        <v>138</v>
      </c>
      <c r="K49" s="533"/>
      <c r="L49" s="534">
        <f t="shared" si="0"/>
        <v>1.8000000000000002E-3</v>
      </c>
      <c r="M49" s="535" t="str">
        <f t="shared" si="1"/>
        <v>0.01</v>
      </c>
      <c r="N49" s="528"/>
      <c r="O49" s="528"/>
      <c r="P49" s="528"/>
      <c r="Q49" s="528"/>
      <c r="R49" s="528"/>
      <c r="S49" s="528"/>
      <c r="T49" s="528"/>
      <c r="U49" s="528"/>
      <c r="V49" s="528"/>
      <c r="W49" s="528"/>
      <c r="X49" s="528"/>
      <c r="Y49" s="528"/>
      <c r="AA49" s="551"/>
      <c r="AB49" s="551"/>
      <c r="AC49" s="551"/>
      <c r="AD49" s="551"/>
      <c r="AE49" s="551"/>
      <c r="AF49" s="551"/>
      <c r="AG49" s="551"/>
      <c r="AH49" s="552"/>
    </row>
    <row r="50" spans="1:34" s="550" customFormat="1">
      <c r="A50" s="523">
        <v>1.5</v>
      </c>
      <c r="B50" s="549"/>
      <c r="C50" s="516"/>
      <c r="D50" s="566" t="s">
        <v>1336</v>
      </c>
      <c r="E50" s="526"/>
      <c r="F50" s="548"/>
      <c r="G50" s="526"/>
      <c r="H50" s="526"/>
      <c r="I50" s="526"/>
      <c r="J50" s="526"/>
      <c r="K50" s="526"/>
      <c r="L50" s="526"/>
      <c r="M50" s="526"/>
      <c r="N50" s="528"/>
      <c r="O50" s="528"/>
      <c r="P50" s="528"/>
      <c r="Q50" s="528"/>
      <c r="R50" s="528"/>
      <c r="S50" s="528"/>
      <c r="T50" s="528"/>
      <c r="U50" s="528"/>
      <c r="V50" s="528"/>
      <c r="W50" s="528"/>
      <c r="X50" s="528"/>
      <c r="Y50" s="528"/>
      <c r="AA50" s="551"/>
      <c r="AB50" s="551"/>
      <c r="AC50" s="551"/>
      <c r="AD50" s="551"/>
      <c r="AE50" s="551"/>
      <c r="AF50" s="551"/>
      <c r="AG50" s="551"/>
      <c r="AH50" s="552"/>
    </row>
    <row r="51" spans="1:34" s="550" customFormat="1" ht="210">
      <c r="A51" s="523"/>
      <c r="B51" s="549"/>
      <c r="C51" s="516"/>
      <c r="D51" s="566" t="s">
        <v>1337</v>
      </c>
      <c r="E51" s="526"/>
      <c r="F51" s="548"/>
      <c r="G51" s="526"/>
      <c r="H51" s="526"/>
      <c r="I51" s="526"/>
      <c r="J51" s="526"/>
      <c r="K51" s="526"/>
      <c r="L51" s="526"/>
      <c r="M51" s="526"/>
      <c r="N51" s="528"/>
      <c r="O51" s="528"/>
      <c r="P51" s="528"/>
      <c r="Q51" s="528"/>
      <c r="R51" s="528"/>
      <c r="S51" s="528"/>
      <c r="T51" s="528"/>
      <c r="U51" s="528"/>
      <c r="V51" s="528"/>
      <c r="W51" s="528"/>
      <c r="X51" s="528"/>
      <c r="Y51" s="528"/>
      <c r="AA51" s="551"/>
      <c r="AB51" s="551"/>
      <c r="AC51" s="551"/>
      <c r="AD51" s="551"/>
      <c r="AE51" s="551"/>
      <c r="AF51" s="551"/>
      <c r="AG51" s="551"/>
      <c r="AH51" s="552"/>
    </row>
    <row r="52" spans="1:34" s="550" customFormat="1">
      <c r="A52" s="523" t="s">
        <v>141</v>
      </c>
      <c r="B52" s="549"/>
      <c r="C52" s="516" t="s">
        <v>1487</v>
      </c>
      <c r="D52" s="566" t="s">
        <v>1338</v>
      </c>
      <c r="E52" s="526" t="s">
        <v>511</v>
      </c>
      <c r="F52" s="548">
        <v>1</v>
      </c>
      <c r="G52" s="526">
        <v>995463</v>
      </c>
      <c r="H52" s="532" t="s">
        <v>138</v>
      </c>
      <c r="I52" s="527">
        <v>18</v>
      </c>
      <c r="J52" s="532" t="s">
        <v>138</v>
      </c>
      <c r="K52" s="533"/>
      <c r="L52" s="534">
        <f t="shared" si="0"/>
        <v>1.8000000000000002E-3</v>
      </c>
      <c r="M52" s="535" t="str">
        <f t="shared" si="1"/>
        <v>0.01</v>
      </c>
      <c r="N52" s="528"/>
      <c r="O52" s="528"/>
      <c r="P52" s="528"/>
      <c r="Q52" s="528"/>
      <c r="R52" s="528"/>
      <c r="S52" s="528"/>
      <c r="T52" s="528"/>
      <c r="U52" s="528"/>
      <c r="V52" s="528"/>
      <c r="W52" s="528"/>
      <c r="X52" s="528"/>
      <c r="Y52" s="528"/>
      <c r="AA52" s="551"/>
      <c r="AB52" s="551"/>
      <c r="AC52" s="551"/>
      <c r="AD52" s="551"/>
      <c r="AE52" s="551"/>
      <c r="AF52" s="551"/>
      <c r="AG52" s="551"/>
      <c r="AH52" s="552"/>
    </row>
    <row r="53" spans="1:34" s="550" customFormat="1">
      <c r="A53" s="523"/>
      <c r="B53" s="549"/>
      <c r="C53" s="516"/>
      <c r="D53" s="566" t="s">
        <v>1339</v>
      </c>
      <c r="E53" s="526"/>
      <c r="F53" s="548"/>
      <c r="G53" s="526"/>
      <c r="H53" s="526"/>
      <c r="I53" s="526"/>
      <c r="J53" s="526"/>
      <c r="K53" s="526"/>
      <c r="L53" s="526"/>
      <c r="M53" s="526"/>
      <c r="N53" s="528"/>
      <c r="O53" s="528"/>
      <c r="P53" s="528"/>
      <c r="Q53" s="528"/>
      <c r="R53" s="528"/>
      <c r="S53" s="528"/>
      <c r="T53" s="528"/>
      <c r="U53" s="528"/>
      <c r="V53" s="528"/>
      <c r="W53" s="528"/>
      <c r="X53" s="528"/>
      <c r="Y53" s="528"/>
      <c r="AA53" s="551"/>
      <c r="AB53" s="551"/>
      <c r="AC53" s="551"/>
      <c r="AD53" s="551"/>
      <c r="AE53" s="551"/>
      <c r="AF53" s="551"/>
      <c r="AG53" s="551"/>
      <c r="AH53" s="552"/>
    </row>
    <row r="54" spans="1:34" s="550" customFormat="1" ht="42">
      <c r="A54" s="523" t="s">
        <v>1220</v>
      </c>
      <c r="B54" s="549"/>
      <c r="C54" s="516"/>
      <c r="D54" s="566" t="s">
        <v>1340</v>
      </c>
      <c r="E54" s="526"/>
      <c r="F54" s="548"/>
      <c r="G54" s="526"/>
      <c r="H54" s="526"/>
      <c r="I54" s="526"/>
      <c r="J54" s="526"/>
      <c r="K54" s="526"/>
      <c r="L54" s="526"/>
      <c r="M54" s="526"/>
      <c r="N54" s="528"/>
      <c r="O54" s="528"/>
      <c r="P54" s="528"/>
      <c r="Q54" s="528"/>
      <c r="R54" s="528"/>
      <c r="S54" s="528"/>
      <c r="T54" s="528"/>
      <c r="U54" s="528"/>
      <c r="V54" s="528"/>
      <c r="W54" s="528"/>
      <c r="X54" s="528"/>
      <c r="Y54" s="528"/>
      <c r="AA54" s="551"/>
      <c r="AB54" s="551"/>
      <c r="AC54" s="551"/>
      <c r="AD54" s="551"/>
      <c r="AE54" s="551"/>
      <c r="AF54" s="551"/>
      <c r="AG54" s="551"/>
      <c r="AH54" s="552"/>
    </row>
    <row r="55" spans="1:34" s="550" customFormat="1" ht="42">
      <c r="A55" s="523" t="s">
        <v>1546</v>
      </c>
      <c r="B55" s="549"/>
      <c r="C55" s="516"/>
      <c r="D55" s="566" t="s">
        <v>1341</v>
      </c>
      <c r="E55" s="526"/>
      <c r="F55" s="548"/>
      <c r="G55" s="526"/>
      <c r="H55" s="526"/>
      <c r="I55" s="526"/>
      <c r="J55" s="526"/>
      <c r="K55" s="526"/>
      <c r="L55" s="526"/>
      <c r="M55" s="526"/>
      <c r="N55" s="528"/>
      <c r="O55" s="528"/>
      <c r="P55" s="528"/>
      <c r="Q55" s="528"/>
      <c r="R55" s="528"/>
      <c r="S55" s="528"/>
      <c r="T55" s="528"/>
      <c r="U55" s="528"/>
      <c r="V55" s="528"/>
      <c r="W55" s="528"/>
      <c r="X55" s="528"/>
      <c r="Y55" s="528"/>
      <c r="AA55" s="551"/>
      <c r="AB55" s="551"/>
      <c r="AC55" s="551"/>
      <c r="AD55" s="551"/>
      <c r="AE55" s="551"/>
      <c r="AF55" s="551"/>
      <c r="AG55" s="551"/>
      <c r="AH55" s="552"/>
    </row>
    <row r="56" spans="1:34" s="550" customFormat="1">
      <c r="A56" s="523"/>
      <c r="B56" s="549"/>
      <c r="C56" s="516"/>
      <c r="D56" s="566"/>
      <c r="E56" s="526"/>
      <c r="F56" s="548"/>
      <c r="G56" s="526"/>
      <c r="H56" s="526"/>
      <c r="I56" s="526"/>
      <c r="J56" s="526"/>
      <c r="K56" s="526"/>
      <c r="L56" s="526"/>
      <c r="M56" s="526"/>
      <c r="N56" s="528"/>
      <c r="O56" s="528"/>
      <c r="P56" s="528"/>
      <c r="Q56" s="528"/>
      <c r="R56" s="528"/>
      <c r="S56" s="528"/>
      <c r="T56" s="528"/>
      <c r="U56" s="528"/>
      <c r="V56" s="528"/>
      <c r="W56" s="528"/>
      <c r="X56" s="528"/>
      <c r="Y56" s="528"/>
      <c r="AA56" s="551"/>
      <c r="AB56" s="551"/>
      <c r="AC56" s="551"/>
      <c r="AD56" s="551"/>
      <c r="AE56" s="551"/>
      <c r="AF56" s="551"/>
      <c r="AG56" s="551"/>
      <c r="AH56" s="552"/>
    </row>
    <row r="57" spans="1:34" s="550" customFormat="1">
      <c r="A57" s="523"/>
      <c r="B57" s="549"/>
      <c r="C57" s="516"/>
      <c r="D57" s="594" t="s">
        <v>1522</v>
      </c>
      <c r="E57" s="526"/>
      <c r="F57" s="548"/>
      <c r="G57" s="526"/>
      <c r="H57" s="526"/>
      <c r="I57" s="526"/>
      <c r="J57" s="526"/>
      <c r="K57" s="526"/>
      <c r="L57" s="526"/>
      <c r="M57" s="526"/>
      <c r="N57" s="528"/>
      <c r="O57" s="528"/>
      <c r="P57" s="528"/>
      <c r="Q57" s="528"/>
      <c r="R57" s="528"/>
      <c r="S57" s="528"/>
      <c r="T57" s="528"/>
      <c r="U57" s="528"/>
      <c r="V57" s="528"/>
      <c r="W57" s="528"/>
      <c r="X57" s="528"/>
      <c r="Y57" s="528"/>
      <c r="AA57" s="551"/>
      <c r="AB57" s="551"/>
      <c r="AC57" s="551"/>
      <c r="AD57" s="551"/>
      <c r="AE57" s="551"/>
      <c r="AF57" s="551"/>
      <c r="AG57" s="551"/>
      <c r="AH57" s="552"/>
    </row>
    <row r="58" spans="1:34" s="550" customFormat="1">
      <c r="A58" s="523">
        <v>2</v>
      </c>
      <c r="B58" s="549"/>
      <c r="C58" s="516"/>
      <c r="D58" s="566" t="s">
        <v>1342</v>
      </c>
      <c r="E58" s="526"/>
      <c r="F58" s="548"/>
      <c r="G58" s="526"/>
      <c r="H58" s="526"/>
      <c r="I58" s="526"/>
      <c r="J58" s="526"/>
      <c r="K58" s="526"/>
      <c r="L58" s="526"/>
      <c r="M58" s="526"/>
      <c r="N58" s="528"/>
      <c r="O58" s="528"/>
      <c r="P58" s="528"/>
      <c r="Q58" s="528"/>
      <c r="R58" s="528"/>
      <c r="S58" s="528"/>
      <c r="T58" s="528"/>
      <c r="U58" s="528"/>
      <c r="V58" s="528"/>
      <c r="W58" s="528"/>
      <c r="X58" s="528"/>
      <c r="Y58" s="528"/>
      <c r="AA58" s="551"/>
      <c r="AB58" s="551"/>
      <c r="AC58" s="551"/>
      <c r="AD58" s="551"/>
      <c r="AE58" s="551"/>
      <c r="AF58" s="551"/>
      <c r="AG58" s="551"/>
      <c r="AH58" s="552"/>
    </row>
    <row r="59" spans="1:34" s="550" customFormat="1" ht="240.75" customHeight="1">
      <c r="A59" s="523">
        <v>2.1</v>
      </c>
      <c r="B59" s="549"/>
      <c r="C59" s="516"/>
      <c r="D59" s="566" t="s">
        <v>1343</v>
      </c>
      <c r="E59" s="526"/>
      <c r="F59" s="548"/>
      <c r="G59" s="526"/>
      <c r="H59" s="526"/>
      <c r="I59" s="526"/>
      <c r="J59" s="526"/>
      <c r="K59" s="526"/>
      <c r="L59" s="526"/>
      <c r="M59" s="526"/>
      <c r="N59" s="528"/>
      <c r="O59" s="528"/>
      <c r="P59" s="528"/>
      <c r="Q59" s="528"/>
      <c r="R59" s="528"/>
      <c r="S59" s="528"/>
      <c r="T59" s="528"/>
      <c r="U59" s="528"/>
      <c r="V59" s="528"/>
      <c r="W59" s="528"/>
      <c r="X59" s="528"/>
      <c r="Y59" s="528"/>
      <c r="AA59" s="551"/>
      <c r="AB59" s="551"/>
      <c r="AC59" s="551"/>
      <c r="AD59" s="551"/>
      <c r="AE59" s="551"/>
      <c r="AF59" s="551"/>
      <c r="AG59" s="551"/>
      <c r="AH59" s="552"/>
    </row>
    <row r="60" spans="1:34" s="550" customFormat="1" ht="105">
      <c r="A60" s="523"/>
      <c r="B60" s="549"/>
      <c r="C60" s="516"/>
      <c r="D60" s="566" t="s">
        <v>1344</v>
      </c>
      <c r="E60" s="526"/>
      <c r="F60" s="548"/>
      <c r="G60" s="526"/>
      <c r="H60" s="526"/>
      <c r="I60" s="526"/>
      <c r="J60" s="526"/>
      <c r="K60" s="526"/>
      <c r="L60" s="526"/>
      <c r="M60" s="526"/>
      <c r="N60" s="528"/>
      <c r="O60" s="528"/>
      <c r="P60" s="528"/>
      <c r="Q60" s="528"/>
      <c r="R60" s="528"/>
      <c r="S60" s="528"/>
      <c r="T60" s="528"/>
      <c r="U60" s="528"/>
      <c r="V60" s="528"/>
      <c r="W60" s="528"/>
      <c r="X60" s="528"/>
      <c r="Y60" s="528"/>
      <c r="AA60" s="551"/>
      <c r="AB60" s="551"/>
      <c r="AC60" s="551"/>
      <c r="AD60" s="551"/>
      <c r="AE60" s="551"/>
      <c r="AF60" s="551"/>
      <c r="AG60" s="551"/>
      <c r="AH60" s="552"/>
    </row>
    <row r="61" spans="1:34" s="550" customFormat="1">
      <c r="A61" s="523"/>
      <c r="B61" s="549"/>
      <c r="C61" s="516"/>
      <c r="D61" s="566" t="s">
        <v>1345</v>
      </c>
      <c r="E61" s="526"/>
      <c r="F61" s="548"/>
      <c r="G61" s="526"/>
      <c r="H61" s="526"/>
      <c r="I61" s="526"/>
      <c r="J61" s="526"/>
      <c r="K61" s="526"/>
      <c r="L61" s="526"/>
      <c r="M61" s="526"/>
      <c r="N61" s="528"/>
      <c r="O61" s="528"/>
      <c r="P61" s="528"/>
      <c r="Q61" s="528"/>
      <c r="R61" s="528"/>
      <c r="S61" s="528"/>
      <c r="T61" s="528"/>
      <c r="U61" s="528"/>
      <c r="V61" s="528"/>
      <c r="W61" s="528"/>
      <c r="X61" s="528"/>
      <c r="Y61" s="528"/>
      <c r="AA61" s="551"/>
      <c r="AB61" s="551"/>
      <c r="AC61" s="551"/>
      <c r="AD61" s="551"/>
      <c r="AE61" s="551"/>
      <c r="AF61" s="551"/>
      <c r="AG61" s="551"/>
      <c r="AH61" s="552"/>
    </row>
    <row r="62" spans="1:34" s="550" customFormat="1">
      <c r="A62" s="523"/>
      <c r="B62" s="549"/>
      <c r="C62" s="516"/>
      <c r="D62" s="566" t="s">
        <v>1346</v>
      </c>
      <c r="E62" s="526"/>
      <c r="F62" s="548"/>
      <c r="G62" s="526"/>
      <c r="H62" s="526"/>
      <c r="I62" s="526"/>
      <c r="J62" s="526"/>
      <c r="K62" s="526"/>
      <c r="L62" s="526"/>
      <c r="M62" s="526"/>
      <c r="N62" s="528"/>
      <c r="O62" s="528"/>
      <c r="P62" s="528"/>
      <c r="Q62" s="528"/>
      <c r="R62" s="528"/>
      <c r="S62" s="528"/>
      <c r="T62" s="528"/>
      <c r="U62" s="528"/>
      <c r="V62" s="528"/>
      <c r="W62" s="528"/>
      <c r="X62" s="528"/>
      <c r="Y62" s="528"/>
      <c r="AA62" s="551"/>
      <c r="AB62" s="551"/>
      <c r="AC62" s="551"/>
      <c r="AD62" s="551"/>
      <c r="AE62" s="551"/>
      <c r="AF62" s="551"/>
      <c r="AG62" s="551"/>
      <c r="AH62" s="552"/>
    </row>
    <row r="63" spans="1:34" s="550" customFormat="1" ht="42">
      <c r="A63" s="523"/>
      <c r="B63" s="549"/>
      <c r="C63" s="516"/>
      <c r="D63" s="566" t="s">
        <v>1347</v>
      </c>
      <c r="E63" s="526"/>
      <c r="F63" s="548"/>
      <c r="G63" s="526"/>
      <c r="H63" s="526"/>
      <c r="I63" s="526"/>
      <c r="J63" s="526"/>
      <c r="K63" s="526"/>
      <c r="L63" s="526"/>
      <c r="M63" s="526"/>
      <c r="N63" s="528"/>
      <c r="O63" s="528"/>
      <c r="P63" s="528"/>
      <c r="Q63" s="528"/>
      <c r="R63" s="528"/>
      <c r="S63" s="528"/>
      <c r="T63" s="528"/>
      <c r="U63" s="528"/>
      <c r="V63" s="528"/>
      <c r="W63" s="528"/>
      <c r="X63" s="528"/>
      <c r="Y63" s="528"/>
      <c r="AA63" s="551"/>
      <c r="AB63" s="551"/>
      <c r="AC63" s="551"/>
      <c r="AD63" s="551"/>
      <c r="AE63" s="551"/>
      <c r="AF63" s="551"/>
      <c r="AG63" s="551"/>
      <c r="AH63" s="552"/>
    </row>
    <row r="64" spans="1:34" s="550" customFormat="1" ht="42">
      <c r="A64" s="523"/>
      <c r="B64" s="549"/>
      <c r="C64" s="516"/>
      <c r="D64" s="566" t="s">
        <v>1348</v>
      </c>
      <c r="E64" s="526"/>
      <c r="F64" s="548"/>
      <c r="G64" s="526"/>
      <c r="H64" s="526"/>
      <c r="I64" s="526"/>
      <c r="J64" s="526"/>
      <c r="K64" s="526"/>
      <c r="L64" s="526"/>
      <c r="M64" s="526"/>
      <c r="N64" s="528"/>
      <c r="O64" s="528"/>
      <c r="P64" s="528"/>
      <c r="Q64" s="528"/>
      <c r="R64" s="528"/>
      <c r="S64" s="528"/>
      <c r="T64" s="528"/>
      <c r="U64" s="528"/>
      <c r="V64" s="528"/>
      <c r="W64" s="528"/>
      <c r="X64" s="528"/>
      <c r="Y64" s="528"/>
      <c r="AA64" s="551"/>
      <c r="AB64" s="551"/>
      <c r="AC64" s="551"/>
      <c r="AD64" s="551"/>
      <c r="AE64" s="551"/>
      <c r="AF64" s="551"/>
      <c r="AG64" s="551"/>
      <c r="AH64" s="552"/>
    </row>
    <row r="65" spans="1:34" s="550" customFormat="1" ht="42">
      <c r="A65" s="523"/>
      <c r="B65" s="549"/>
      <c r="C65" s="516"/>
      <c r="D65" s="566" t="s">
        <v>1349</v>
      </c>
      <c r="E65" s="526"/>
      <c r="F65" s="548"/>
      <c r="G65" s="526"/>
      <c r="H65" s="526"/>
      <c r="I65" s="526"/>
      <c r="J65" s="526"/>
      <c r="K65" s="526"/>
      <c r="L65" s="526"/>
      <c r="M65" s="526"/>
      <c r="N65" s="528"/>
      <c r="O65" s="528"/>
      <c r="P65" s="528"/>
      <c r="Q65" s="528"/>
      <c r="R65" s="528"/>
      <c r="S65" s="528"/>
      <c r="T65" s="528"/>
      <c r="U65" s="528"/>
      <c r="V65" s="528"/>
      <c r="W65" s="528"/>
      <c r="X65" s="528"/>
      <c r="Y65" s="528"/>
      <c r="AA65" s="551"/>
      <c r="AB65" s="551"/>
      <c r="AC65" s="551"/>
      <c r="AD65" s="551"/>
      <c r="AE65" s="551"/>
      <c r="AF65" s="551"/>
      <c r="AG65" s="551"/>
      <c r="AH65" s="552"/>
    </row>
    <row r="66" spans="1:34" s="550" customFormat="1">
      <c r="A66" s="523"/>
      <c r="B66" s="549"/>
      <c r="C66" s="516"/>
      <c r="D66" s="566" t="s">
        <v>1350</v>
      </c>
      <c r="E66" s="526"/>
      <c r="F66" s="548"/>
      <c r="G66" s="526"/>
      <c r="H66" s="526"/>
      <c r="I66" s="526"/>
      <c r="J66" s="526"/>
      <c r="K66" s="526"/>
      <c r="L66" s="526"/>
      <c r="M66" s="526"/>
      <c r="N66" s="528"/>
      <c r="O66" s="528"/>
      <c r="P66" s="528"/>
      <c r="Q66" s="528"/>
      <c r="R66" s="528"/>
      <c r="S66" s="528"/>
      <c r="T66" s="528"/>
      <c r="U66" s="528"/>
      <c r="V66" s="528"/>
      <c r="W66" s="528"/>
      <c r="X66" s="528"/>
      <c r="Y66" s="528"/>
      <c r="AA66" s="551"/>
      <c r="AB66" s="551"/>
      <c r="AC66" s="551"/>
      <c r="AD66" s="551"/>
      <c r="AE66" s="551"/>
      <c r="AF66" s="551"/>
      <c r="AG66" s="551"/>
      <c r="AH66" s="552"/>
    </row>
    <row r="67" spans="1:34" s="550" customFormat="1">
      <c r="A67" s="523" t="s">
        <v>141</v>
      </c>
      <c r="B67" s="549"/>
      <c r="C67" s="516" t="s">
        <v>1488</v>
      </c>
      <c r="D67" s="566" t="s">
        <v>1351</v>
      </c>
      <c r="E67" s="526" t="s">
        <v>551</v>
      </c>
      <c r="F67" s="548">
        <v>2</v>
      </c>
      <c r="G67" s="526">
        <v>995463</v>
      </c>
      <c r="H67" s="532" t="s">
        <v>138</v>
      </c>
      <c r="I67" s="527">
        <v>18</v>
      </c>
      <c r="J67" s="532" t="s">
        <v>138</v>
      </c>
      <c r="K67" s="533"/>
      <c r="L67" s="534">
        <f t="shared" si="0"/>
        <v>1.8000000000000002E-3</v>
      </c>
      <c r="M67" s="535" t="str">
        <f t="shared" si="1"/>
        <v>0.01</v>
      </c>
      <c r="N67" s="528"/>
      <c r="O67" s="528"/>
      <c r="P67" s="528"/>
      <c r="Q67" s="528"/>
      <c r="R67" s="528"/>
      <c r="S67" s="528"/>
      <c r="T67" s="528"/>
      <c r="U67" s="528"/>
      <c r="V67" s="528"/>
      <c r="W67" s="528"/>
      <c r="X67" s="528"/>
      <c r="Y67" s="528"/>
      <c r="AA67" s="551"/>
      <c r="AB67" s="551"/>
      <c r="AC67" s="551"/>
      <c r="AD67" s="551"/>
      <c r="AE67" s="551"/>
      <c r="AF67" s="551"/>
      <c r="AG67" s="551"/>
      <c r="AH67" s="552"/>
    </row>
    <row r="68" spans="1:34" s="550" customFormat="1">
      <c r="A68" s="523">
        <v>2.2000000000000002</v>
      </c>
      <c r="B68" s="549"/>
      <c r="C68" s="516"/>
      <c r="D68" s="566" t="s">
        <v>1352</v>
      </c>
      <c r="E68" s="526"/>
      <c r="F68" s="548"/>
      <c r="G68" s="526"/>
      <c r="H68" s="526"/>
      <c r="I68" s="526"/>
      <c r="J68" s="526"/>
      <c r="K68" s="526"/>
      <c r="L68" s="526"/>
      <c r="M68" s="526"/>
      <c r="N68" s="528"/>
      <c r="O68" s="528"/>
      <c r="P68" s="528"/>
      <c r="Q68" s="528"/>
      <c r="R68" s="528"/>
      <c r="S68" s="528"/>
      <c r="T68" s="528"/>
      <c r="U68" s="528"/>
      <c r="V68" s="528"/>
      <c r="W68" s="528"/>
      <c r="X68" s="528"/>
      <c r="Y68" s="528"/>
      <c r="AA68" s="551"/>
      <c r="AB68" s="551"/>
      <c r="AC68" s="551"/>
      <c r="AD68" s="551"/>
      <c r="AE68" s="551"/>
      <c r="AF68" s="551"/>
      <c r="AG68" s="551"/>
      <c r="AH68" s="552"/>
    </row>
    <row r="69" spans="1:34" s="550" customFormat="1" ht="42">
      <c r="A69" s="523"/>
      <c r="B69" s="549"/>
      <c r="C69" s="516" t="s">
        <v>1489</v>
      </c>
      <c r="D69" s="566" t="s">
        <v>1353</v>
      </c>
      <c r="E69" s="526" t="s">
        <v>511</v>
      </c>
      <c r="F69" s="548">
        <v>1</v>
      </c>
      <c r="G69" s="526">
        <v>995463</v>
      </c>
      <c r="H69" s="532" t="s">
        <v>138</v>
      </c>
      <c r="I69" s="527">
        <v>18</v>
      </c>
      <c r="J69" s="532" t="s">
        <v>138</v>
      </c>
      <c r="K69" s="533"/>
      <c r="L69" s="534">
        <f t="shared" si="0"/>
        <v>1.8000000000000002E-3</v>
      </c>
      <c r="M69" s="535" t="str">
        <f t="shared" si="1"/>
        <v>0.01</v>
      </c>
      <c r="N69" s="528"/>
      <c r="O69" s="528"/>
      <c r="P69" s="528"/>
      <c r="Q69" s="528"/>
      <c r="R69" s="528"/>
      <c r="S69" s="528"/>
      <c r="T69" s="528"/>
      <c r="U69" s="528"/>
      <c r="V69" s="528"/>
      <c r="W69" s="528"/>
      <c r="X69" s="528"/>
      <c r="Y69" s="528"/>
      <c r="AA69" s="551"/>
      <c r="AB69" s="551"/>
      <c r="AC69" s="551"/>
      <c r="AD69" s="551"/>
      <c r="AE69" s="551"/>
      <c r="AF69" s="551"/>
      <c r="AG69" s="551"/>
      <c r="AH69" s="552"/>
    </row>
    <row r="70" spans="1:34" s="550" customFormat="1">
      <c r="A70" s="523">
        <v>3</v>
      </c>
      <c r="B70" s="549"/>
      <c r="C70" s="516"/>
      <c r="D70" s="566" t="s">
        <v>1354</v>
      </c>
      <c r="E70" s="526"/>
      <c r="F70" s="548"/>
      <c r="G70" s="526"/>
      <c r="H70" s="526"/>
      <c r="I70" s="526"/>
      <c r="J70" s="526"/>
      <c r="K70" s="526"/>
      <c r="L70" s="526"/>
      <c r="M70" s="526"/>
      <c r="N70" s="528"/>
      <c r="O70" s="528"/>
      <c r="P70" s="528"/>
      <c r="Q70" s="528"/>
      <c r="R70" s="528"/>
      <c r="S70" s="528"/>
      <c r="T70" s="528"/>
      <c r="U70" s="528"/>
      <c r="V70" s="528"/>
      <c r="W70" s="528"/>
      <c r="X70" s="528"/>
      <c r="Y70" s="528"/>
      <c r="AA70" s="551"/>
      <c r="AB70" s="551"/>
      <c r="AC70" s="551"/>
      <c r="AD70" s="551"/>
      <c r="AE70" s="551"/>
      <c r="AF70" s="551"/>
      <c r="AG70" s="551"/>
      <c r="AH70" s="552"/>
    </row>
    <row r="71" spans="1:34" s="550" customFormat="1" ht="261" customHeight="1">
      <c r="A71" s="523"/>
      <c r="B71" s="549"/>
      <c r="C71" s="516"/>
      <c r="D71" s="566" t="s">
        <v>1355</v>
      </c>
      <c r="E71" s="526"/>
      <c r="F71" s="548"/>
      <c r="G71" s="526"/>
      <c r="H71" s="526"/>
      <c r="I71" s="526"/>
      <c r="J71" s="526"/>
      <c r="K71" s="526"/>
      <c r="L71" s="526"/>
      <c r="M71" s="526"/>
      <c r="N71" s="528"/>
      <c r="O71" s="528"/>
      <c r="P71" s="528"/>
      <c r="Q71" s="528"/>
      <c r="R71" s="528"/>
      <c r="S71" s="528"/>
      <c r="T71" s="528"/>
      <c r="U71" s="528"/>
      <c r="V71" s="528"/>
      <c r="W71" s="528"/>
      <c r="X71" s="528"/>
      <c r="Y71" s="528"/>
      <c r="AA71" s="551"/>
      <c r="AB71" s="551"/>
      <c r="AC71" s="551"/>
      <c r="AD71" s="551"/>
      <c r="AE71" s="551"/>
      <c r="AF71" s="551"/>
      <c r="AG71" s="551"/>
      <c r="AH71" s="552"/>
    </row>
    <row r="72" spans="1:34" s="550" customFormat="1" ht="259.5" customHeight="1">
      <c r="A72" s="523"/>
      <c r="B72" s="549"/>
      <c r="C72" s="516"/>
      <c r="D72" s="566" t="s">
        <v>1356</v>
      </c>
      <c r="E72" s="526"/>
      <c r="F72" s="548"/>
      <c r="G72" s="526"/>
      <c r="H72" s="526"/>
      <c r="I72" s="526"/>
      <c r="J72" s="526"/>
      <c r="K72" s="526"/>
      <c r="L72" s="526"/>
      <c r="M72" s="526"/>
      <c r="N72" s="528"/>
      <c r="O72" s="528"/>
      <c r="P72" s="528"/>
      <c r="Q72" s="528"/>
      <c r="R72" s="528"/>
      <c r="S72" s="528"/>
      <c r="T72" s="528"/>
      <c r="U72" s="528"/>
      <c r="V72" s="528"/>
      <c r="W72" s="528"/>
      <c r="X72" s="528"/>
      <c r="Y72" s="528"/>
      <c r="AA72" s="551"/>
      <c r="AB72" s="551"/>
      <c r="AC72" s="551"/>
      <c r="AD72" s="551"/>
      <c r="AE72" s="551"/>
      <c r="AF72" s="551"/>
      <c r="AG72" s="551"/>
      <c r="AH72" s="552"/>
    </row>
    <row r="73" spans="1:34" s="550" customFormat="1" ht="131.25" customHeight="1">
      <c r="A73" s="523"/>
      <c r="B73" s="549"/>
      <c r="C73" s="516"/>
      <c r="D73" s="566" t="s">
        <v>1357</v>
      </c>
      <c r="E73" s="526"/>
      <c r="F73" s="548"/>
      <c r="G73" s="526"/>
      <c r="H73" s="526"/>
      <c r="I73" s="526"/>
      <c r="J73" s="526"/>
      <c r="K73" s="526"/>
      <c r="L73" s="526"/>
      <c r="M73" s="526"/>
      <c r="N73" s="528"/>
      <c r="O73" s="528"/>
      <c r="P73" s="528"/>
      <c r="Q73" s="528"/>
      <c r="R73" s="528"/>
      <c r="S73" s="528"/>
      <c r="T73" s="528"/>
      <c r="U73" s="528"/>
      <c r="V73" s="528"/>
      <c r="W73" s="528"/>
      <c r="X73" s="528"/>
      <c r="Y73" s="528"/>
      <c r="AA73" s="551"/>
      <c r="AB73" s="551"/>
      <c r="AC73" s="551"/>
      <c r="AD73" s="551"/>
      <c r="AE73" s="551"/>
      <c r="AF73" s="551"/>
      <c r="AG73" s="551"/>
      <c r="AH73" s="552"/>
    </row>
    <row r="74" spans="1:34" s="550" customFormat="1">
      <c r="A74" s="523" t="s">
        <v>141</v>
      </c>
      <c r="B74" s="549"/>
      <c r="C74" s="516" t="s">
        <v>1490</v>
      </c>
      <c r="D74" s="566" t="s">
        <v>1358</v>
      </c>
      <c r="E74" s="526" t="s">
        <v>511</v>
      </c>
      <c r="F74" s="548">
        <v>4</v>
      </c>
      <c r="G74" s="526">
        <v>995463</v>
      </c>
      <c r="H74" s="532" t="s">
        <v>138</v>
      </c>
      <c r="I74" s="527">
        <v>18</v>
      </c>
      <c r="J74" s="532" t="s">
        <v>138</v>
      </c>
      <c r="K74" s="533"/>
      <c r="L74" s="534">
        <f t="shared" si="0"/>
        <v>1.8000000000000002E-3</v>
      </c>
      <c r="M74" s="535" t="str">
        <f t="shared" si="1"/>
        <v>0.01</v>
      </c>
      <c r="N74" s="528"/>
      <c r="O74" s="528"/>
      <c r="P74" s="528"/>
      <c r="Q74" s="528"/>
      <c r="R74" s="528"/>
      <c r="S74" s="528"/>
      <c r="T74" s="528"/>
      <c r="U74" s="528"/>
      <c r="V74" s="528"/>
      <c r="W74" s="528"/>
      <c r="X74" s="528"/>
      <c r="Y74" s="528"/>
      <c r="AA74" s="551"/>
      <c r="AB74" s="551"/>
      <c r="AC74" s="551"/>
      <c r="AD74" s="551"/>
      <c r="AE74" s="551"/>
      <c r="AF74" s="551"/>
      <c r="AG74" s="551"/>
      <c r="AH74" s="552"/>
    </row>
    <row r="75" spans="1:34" s="550" customFormat="1">
      <c r="A75" s="523" t="s">
        <v>143</v>
      </c>
      <c r="B75" s="549"/>
      <c r="C75" s="516" t="s">
        <v>1491</v>
      </c>
      <c r="D75" s="566" t="s">
        <v>1359</v>
      </c>
      <c r="E75" s="526" t="s">
        <v>511</v>
      </c>
      <c r="F75" s="548">
        <v>8</v>
      </c>
      <c r="G75" s="526">
        <v>995463</v>
      </c>
      <c r="H75" s="532" t="s">
        <v>138</v>
      </c>
      <c r="I75" s="527">
        <v>18</v>
      </c>
      <c r="J75" s="532" t="s">
        <v>138</v>
      </c>
      <c r="K75" s="533"/>
      <c r="L75" s="534">
        <f t="shared" si="0"/>
        <v>1.8000000000000002E-3</v>
      </c>
      <c r="M75" s="535" t="str">
        <f t="shared" si="1"/>
        <v>0.01</v>
      </c>
      <c r="N75" s="528"/>
      <c r="O75" s="528"/>
      <c r="P75" s="528"/>
      <c r="Q75" s="528"/>
      <c r="R75" s="528"/>
      <c r="S75" s="528"/>
      <c r="T75" s="528"/>
      <c r="U75" s="528"/>
      <c r="V75" s="528"/>
      <c r="W75" s="528"/>
      <c r="X75" s="528"/>
      <c r="Y75" s="528"/>
      <c r="AA75" s="551"/>
      <c r="AB75" s="551"/>
      <c r="AC75" s="551"/>
      <c r="AD75" s="551"/>
      <c r="AE75" s="551"/>
      <c r="AF75" s="551"/>
      <c r="AG75" s="551"/>
      <c r="AH75" s="552"/>
    </row>
    <row r="76" spans="1:34" s="550" customFormat="1">
      <c r="A76" s="523"/>
      <c r="B76" s="549"/>
      <c r="C76" s="516"/>
      <c r="D76" s="566"/>
      <c r="E76" s="526"/>
      <c r="F76" s="548"/>
      <c r="G76" s="526"/>
      <c r="H76" s="526"/>
      <c r="I76" s="526"/>
      <c r="J76" s="526"/>
      <c r="K76" s="526"/>
      <c r="L76" s="526"/>
      <c r="M76" s="526"/>
      <c r="N76" s="528"/>
      <c r="O76" s="528"/>
      <c r="P76" s="528"/>
      <c r="Q76" s="528"/>
      <c r="R76" s="528"/>
      <c r="S76" s="528"/>
      <c r="T76" s="528"/>
      <c r="U76" s="528"/>
      <c r="V76" s="528"/>
      <c r="W76" s="528"/>
      <c r="X76" s="528"/>
      <c r="Y76" s="528"/>
      <c r="AA76" s="551"/>
      <c r="AB76" s="551"/>
      <c r="AC76" s="551"/>
      <c r="AD76" s="551"/>
      <c r="AE76" s="551"/>
      <c r="AF76" s="551"/>
      <c r="AG76" s="551"/>
      <c r="AH76" s="552"/>
    </row>
    <row r="77" spans="1:34" s="550" customFormat="1">
      <c r="A77" s="523"/>
      <c r="B77" s="549"/>
      <c r="C77" s="516"/>
      <c r="D77" s="594" t="s">
        <v>1523</v>
      </c>
      <c r="E77" s="526"/>
      <c r="F77" s="548"/>
      <c r="G77" s="526"/>
      <c r="H77" s="526"/>
      <c r="I77" s="526"/>
      <c r="J77" s="526"/>
      <c r="K77" s="526"/>
      <c r="L77" s="526"/>
      <c r="M77" s="526"/>
      <c r="N77" s="528"/>
      <c r="O77" s="528"/>
      <c r="P77" s="528"/>
      <c r="Q77" s="528"/>
      <c r="R77" s="528"/>
      <c r="S77" s="528"/>
      <c r="T77" s="528"/>
      <c r="U77" s="528"/>
      <c r="V77" s="528"/>
      <c r="W77" s="528"/>
      <c r="X77" s="528"/>
      <c r="Y77" s="528"/>
      <c r="AA77" s="551"/>
      <c r="AB77" s="551"/>
      <c r="AC77" s="551"/>
      <c r="AD77" s="551"/>
      <c r="AE77" s="551"/>
      <c r="AF77" s="551"/>
      <c r="AG77" s="551"/>
      <c r="AH77" s="552"/>
    </row>
    <row r="78" spans="1:34" s="550" customFormat="1">
      <c r="A78" s="523">
        <v>3</v>
      </c>
      <c r="B78" s="549"/>
      <c r="C78" s="516"/>
      <c r="D78" s="566" t="s">
        <v>1360</v>
      </c>
      <c r="E78" s="526"/>
      <c r="F78" s="548"/>
      <c r="G78" s="526"/>
      <c r="H78" s="526"/>
      <c r="I78" s="526"/>
      <c r="J78" s="526"/>
      <c r="K78" s="526"/>
      <c r="L78" s="526"/>
      <c r="M78" s="526"/>
      <c r="N78" s="528"/>
      <c r="O78" s="528"/>
      <c r="P78" s="528"/>
      <c r="Q78" s="528"/>
      <c r="R78" s="528"/>
      <c r="S78" s="528"/>
      <c r="T78" s="528"/>
      <c r="U78" s="528"/>
      <c r="V78" s="528"/>
      <c r="W78" s="528"/>
      <c r="X78" s="528"/>
      <c r="Y78" s="528"/>
      <c r="AA78" s="551"/>
      <c r="AB78" s="551"/>
      <c r="AC78" s="551"/>
      <c r="AD78" s="551"/>
      <c r="AE78" s="551"/>
      <c r="AF78" s="551"/>
      <c r="AG78" s="551"/>
      <c r="AH78" s="552"/>
    </row>
    <row r="79" spans="1:34" s="550" customFormat="1" ht="105">
      <c r="A79" s="523"/>
      <c r="B79" s="549"/>
      <c r="C79" s="516"/>
      <c r="D79" s="566" t="s">
        <v>1361</v>
      </c>
      <c r="E79" s="526"/>
      <c r="F79" s="548"/>
      <c r="G79" s="526"/>
      <c r="H79" s="526"/>
      <c r="I79" s="526"/>
      <c r="J79" s="526"/>
      <c r="K79" s="526"/>
      <c r="L79" s="526"/>
      <c r="M79" s="526"/>
      <c r="N79" s="528"/>
      <c r="O79" s="528"/>
      <c r="P79" s="528"/>
      <c r="Q79" s="528"/>
      <c r="R79" s="528"/>
      <c r="S79" s="528"/>
      <c r="T79" s="528"/>
      <c r="U79" s="528"/>
      <c r="V79" s="528"/>
      <c r="W79" s="528"/>
      <c r="X79" s="528"/>
      <c r="Y79" s="528"/>
      <c r="AA79" s="551"/>
      <c r="AB79" s="551"/>
      <c r="AC79" s="551"/>
      <c r="AD79" s="551"/>
      <c r="AE79" s="551"/>
      <c r="AF79" s="551"/>
      <c r="AG79" s="551"/>
      <c r="AH79" s="552"/>
    </row>
    <row r="80" spans="1:34" s="550" customFormat="1">
      <c r="A80" s="523"/>
      <c r="B80" s="549"/>
      <c r="C80" s="516"/>
      <c r="D80" s="566" t="s">
        <v>1362</v>
      </c>
      <c r="E80" s="526"/>
      <c r="F80" s="548"/>
      <c r="G80" s="526"/>
      <c r="H80" s="526"/>
      <c r="I80" s="526"/>
      <c r="J80" s="526"/>
      <c r="K80" s="526"/>
      <c r="L80" s="526"/>
      <c r="M80" s="526"/>
      <c r="N80" s="528"/>
      <c r="O80" s="528"/>
      <c r="P80" s="528"/>
      <c r="Q80" s="528"/>
      <c r="R80" s="528"/>
      <c r="S80" s="528"/>
      <c r="T80" s="528"/>
      <c r="U80" s="528"/>
      <c r="V80" s="528"/>
      <c r="W80" s="528"/>
      <c r="X80" s="528"/>
      <c r="Y80" s="528"/>
      <c r="AA80" s="551"/>
      <c r="AB80" s="551"/>
      <c r="AC80" s="551"/>
      <c r="AD80" s="551"/>
      <c r="AE80" s="551"/>
      <c r="AF80" s="551"/>
      <c r="AG80" s="551"/>
      <c r="AH80" s="552"/>
    </row>
    <row r="81" spans="1:34" s="550" customFormat="1">
      <c r="A81" s="523"/>
      <c r="B81" s="549"/>
      <c r="C81" s="516"/>
      <c r="D81" s="566" t="s">
        <v>1363</v>
      </c>
      <c r="E81" s="526"/>
      <c r="F81" s="548"/>
      <c r="G81" s="526"/>
      <c r="H81" s="526"/>
      <c r="I81" s="526"/>
      <c r="J81" s="526"/>
      <c r="K81" s="526"/>
      <c r="L81" s="526"/>
      <c r="M81" s="526"/>
      <c r="N81" s="528"/>
      <c r="O81" s="528"/>
      <c r="P81" s="528"/>
      <c r="Q81" s="528"/>
      <c r="R81" s="528"/>
      <c r="S81" s="528"/>
      <c r="T81" s="528"/>
      <c r="U81" s="528"/>
      <c r="V81" s="528"/>
      <c r="W81" s="528"/>
      <c r="X81" s="528"/>
      <c r="Y81" s="528"/>
      <c r="AA81" s="551"/>
      <c r="AB81" s="551"/>
      <c r="AC81" s="551"/>
      <c r="AD81" s="551"/>
      <c r="AE81" s="551"/>
      <c r="AF81" s="551"/>
      <c r="AG81" s="551"/>
      <c r="AH81" s="552"/>
    </row>
    <row r="82" spans="1:34" s="550" customFormat="1">
      <c r="A82" s="523" t="s">
        <v>143</v>
      </c>
      <c r="B82" s="549"/>
      <c r="C82" s="516" t="s">
        <v>1492</v>
      </c>
      <c r="D82" s="566" t="s">
        <v>1364</v>
      </c>
      <c r="E82" s="526" t="s">
        <v>511</v>
      </c>
      <c r="F82" s="548">
        <v>1</v>
      </c>
      <c r="G82" s="526">
        <v>995463</v>
      </c>
      <c r="H82" s="532" t="s">
        <v>138</v>
      </c>
      <c r="I82" s="527">
        <v>18</v>
      </c>
      <c r="J82" s="532" t="s">
        <v>138</v>
      </c>
      <c r="K82" s="533"/>
      <c r="L82" s="534">
        <f t="shared" si="0"/>
        <v>1.8000000000000002E-3</v>
      </c>
      <c r="M82" s="535" t="str">
        <f t="shared" si="1"/>
        <v>0.01</v>
      </c>
      <c r="N82" s="528"/>
      <c r="O82" s="528"/>
      <c r="P82" s="528"/>
      <c r="Q82" s="528"/>
      <c r="R82" s="528"/>
      <c r="S82" s="528"/>
      <c r="T82" s="528"/>
      <c r="U82" s="528"/>
      <c r="V82" s="528"/>
      <c r="W82" s="528"/>
      <c r="X82" s="528"/>
      <c r="Y82" s="528"/>
      <c r="AA82" s="551"/>
      <c r="AB82" s="551"/>
      <c r="AC82" s="551"/>
      <c r="AD82" s="551"/>
      <c r="AE82" s="551"/>
      <c r="AF82" s="551"/>
      <c r="AG82" s="551"/>
      <c r="AH82" s="552"/>
    </row>
    <row r="83" spans="1:34" s="550" customFormat="1">
      <c r="A83" s="523" t="s">
        <v>144</v>
      </c>
      <c r="B83" s="549"/>
      <c r="C83" s="516" t="s">
        <v>1493</v>
      </c>
      <c r="D83" s="566" t="s">
        <v>1365</v>
      </c>
      <c r="E83" s="526" t="s">
        <v>511</v>
      </c>
      <c r="F83" s="548">
        <v>4</v>
      </c>
      <c r="G83" s="526">
        <v>995463</v>
      </c>
      <c r="H83" s="532" t="s">
        <v>138</v>
      </c>
      <c r="I83" s="527">
        <v>18</v>
      </c>
      <c r="J83" s="532" t="s">
        <v>138</v>
      </c>
      <c r="K83" s="533"/>
      <c r="L83" s="534">
        <f t="shared" si="0"/>
        <v>1.8000000000000002E-3</v>
      </c>
      <c r="M83" s="535" t="str">
        <f t="shared" si="1"/>
        <v>0.01</v>
      </c>
      <c r="N83" s="528"/>
      <c r="O83" s="528"/>
      <c r="P83" s="528"/>
      <c r="Q83" s="528"/>
      <c r="R83" s="528"/>
      <c r="S83" s="528"/>
      <c r="T83" s="528"/>
      <c r="U83" s="528"/>
      <c r="V83" s="528"/>
      <c r="W83" s="528"/>
      <c r="X83" s="528"/>
      <c r="Y83" s="528"/>
      <c r="AA83" s="551"/>
      <c r="AB83" s="551"/>
      <c r="AC83" s="551"/>
      <c r="AD83" s="551"/>
      <c r="AE83" s="551"/>
      <c r="AF83" s="551"/>
      <c r="AG83" s="551"/>
      <c r="AH83" s="552"/>
    </row>
    <row r="84" spans="1:34" s="550" customFormat="1">
      <c r="A84" s="523">
        <v>4</v>
      </c>
      <c r="B84" s="549"/>
      <c r="C84" s="516"/>
      <c r="D84" s="566" t="s">
        <v>1366</v>
      </c>
      <c r="E84" s="526"/>
      <c r="F84" s="548"/>
      <c r="G84" s="526"/>
      <c r="H84" s="526"/>
      <c r="I84" s="526"/>
      <c r="J84" s="526"/>
      <c r="K84" s="526"/>
      <c r="L84" s="526"/>
      <c r="M84" s="526"/>
      <c r="N84" s="528"/>
      <c r="O84" s="528"/>
      <c r="P84" s="528"/>
      <c r="Q84" s="528"/>
      <c r="R84" s="528"/>
      <c r="S84" s="528"/>
      <c r="T84" s="528"/>
      <c r="U84" s="528"/>
      <c r="V84" s="528"/>
      <c r="W84" s="528"/>
      <c r="X84" s="528"/>
      <c r="Y84" s="528"/>
      <c r="AA84" s="551"/>
      <c r="AB84" s="551"/>
      <c r="AC84" s="551"/>
      <c r="AD84" s="551"/>
      <c r="AE84" s="551"/>
      <c r="AF84" s="551"/>
      <c r="AG84" s="551"/>
      <c r="AH84" s="552"/>
    </row>
    <row r="85" spans="1:34" s="550" customFormat="1">
      <c r="A85" s="523" t="s">
        <v>1524</v>
      </c>
      <c r="B85" s="549"/>
      <c r="C85" s="516"/>
      <c r="D85" s="566" t="s">
        <v>1367</v>
      </c>
      <c r="E85" s="526"/>
      <c r="F85" s="548"/>
      <c r="G85" s="526"/>
      <c r="H85" s="526"/>
      <c r="I85" s="526"/>
      <c r="J85" s="526"/>
      <c r="K85" s="526"/>
      <c r="L85" s="526"/>
      <c r="M85" s="526"/>
      <c r="N85" s="528"/>
      <c r="O85" s="528"/>
      <c r="P85" s="528"/>
      <c r="Q85" s="528"/>
      <c r="R85" s="528"/>
      <c r="S85" s="528"/>
      <c r="T85" s="528"/>
      <c r="U85" s="528"/>
      <c r="V85" s="528"/>
      <c r="W85" s="528"/>
      <c r="X85" s="528"/>
      <c r="Y85" s="528"/>
      <c r="AA85" s="551"/>
      <c r="AB85" s="551"/>
      <c r="AC85" s="551"/>
      <c r="AD85" s="551"/>
      <c r="AE85" s="551"/>
      <c r="AF85" s="551"/>
      <c r="AG85" s="551"/>
      <c r="AH85" s="552"/>
    </row>
    <row r="86" spans="1:34" s="550" customFormat="1" ht="84">
      <c r="A86" s="523"/>
      <c r="B86" s="549"/>
      <c r="C86" s="516"/>
      <c r="D86" s="566" t="s">
        <v>1368</v>
      </c>
      <c r="E86" s="526"/>
      <c r="F86" s="548"/>
      <c r="G86" s="526"/>
      <c r="H86" s="526"/>
      <c r="I86" s="526"/>
      <c r="J86" s="526"/>
      <c r="K86" s="526"/>
      <c r="L86" s="526"/>
      <c r="M86" s="526"/>
      <c r="N86" s="528"/>
      <c r="O86" s="528"/>
      <c r="P86" s="528"/>
      <c r="Q86" s="528"/>
      <c r="R86" s="528"/>
      <c r="S86" s="528"/>
      <c r="T86" s="528"/>
      <c r="U86" s="528"/>
      <c r="V86" s="528"/>
      <c r="W86" s="528"/>
      <c r="X86" s="528"/>
      <c r="Y86" s="528"/>
      <c r="AA86" s="551"/>
      <c r="AB86" s="551"/>
      <c r="AC86" s="551"/>
      <c r="AD86" s="551"/>
      <c r="AE86" s="551"/>
      <c r="AF86" s="551"/>
      <c r="AG86" s="551"/>
      <c r="AH86" s="552"/>
    </row>
    <row r="87" spans="1:34" s="550" customFormat="1">
      <c r="A87" s="523" t="s">
        <v>141</v>
      </c>
      <c r="B87" s="549"/>
      <c r="C87" s="516" t="s">
        <v>1494</v>
      </c>
      <c r="D87" s="566" t="s">
        <v>1369</v>
      </c>
      <c r="E87" s="526" t="s">
        <v>511</v>
      </c>
      <c r="F87" s="548">
        <v>4</v>
      </c>
      <c r="G87" s="526">
        <v>995463</v>
      </c>
      <c r="H87" s="532" t="s">
        <v>138</v>
      </c>
      <c r="I87" s="527">
        <v>18</v>
      </c>
      <c r="J87" s="532" t="s">
        <v>138</v>
      </c>
      <c r="K87" s="533"/>
      <c r="L87" s="534">
        <f t="shared" si="0"/>
        <v>1.8000000000000002E-3</v>
      </c>
      <c r="M87" s="535" t="str">
        <f t="shared" si="1"/>
        <v>0.01</v>
      </c>
      <c r="N87" s="528"/>
      <c r="O87" s="528"/>
      <c r="P87" s="528"/>
      <c r="Q87" s="528"/>
      <c r="R87" s="528"/>
      <c r="S87" s="528"/>
      <c r="T87" s="528"/>
      <c r="U87" s="528"/>
      <c r="V87" s="528"/>
      <c r="W87" s="528"/>
      <c r="X87" s="528"/>
      <c r="Y87" s="528"/>
      <c r="AA87" s="551"/>
      <c r="AB87" s="551"/>
      <c r="AC87" s="551"/>
      <c r="AD87" s="551"/>
      <c r="AE87" s="551"/>
      <c r="AF87" s="551"/>
      <c r="AG87" s="551"/>
      <c r="AH87" s="552"/>
    </row>
    <row r="88" spans="1:34" s="550" customFormat="1">
      <c r="A88" s="523" t="s">
        <v>1525</v>
      </c>
      <c r="B88" s="549"/>
      <c r="C88" s="516"/>
      <c r="D88" s="566" t="s">
        <v>1370</v>
      </c>
      <c r="E88" s="526"/>
      <c r="F88" s="548"/>
      <c r="G88" s="526"/>
      <c r="H88" s="526"/>
      <c r="I88" s="526"/>
      <c r="J88" s="526"/>
      <c r="K88" s="526"/>
      <c r="L88" s="526"/>
      <c r="M88" s="526"/>
      <c r="N88" s="528"/>
      <c r="O88" s="528"/>
      <c r="P88" s="528"/>
      <c r="Q88" s="528"/>
      <c r="R88" s="528"/>
      <c r="S88" s="528"/>
      <c r="T88" s="528"/>
      <c r="U88" s="528"/>
      <c r="V88" s="528"/>
      <c r="W88" s="528"/>
      <c r="X88" s="528"/>
      <c r="Y88" s="528"/>
      <c r="AA88" s="551"/>
      <c r="AB88" s="551"/>
      <c r="AC88" s="551"/>
      <c r="AD88" s="551"/>
      <c r="AE88" s="551"/>
      <c r="AF88" s="551"/>
      <c r="AG88" s="551"/>
      <c r="AH88" s="552"/>
    </row>
    <row r="89" spans="1:34" s="550" customFormat="1" ht="105">
      <c r="A89" s="523"/>
      <c r="B89" s="549"/>
      <c r="C89" s="516"/>
      <c r="D89" s="566" t="s">
        <v>1371</v>
      </c>
      <c r="E89" s="526"/>
      <c r="F89" s="548"/>
      <c r="G89" s="526"/>
      <c r="H89" s="526"/>
      <c r="I89" s="526"/>
      <c r="J89" s="526"/>
      <c r="K89" s="526"/>
      <c r="L89" s="526"/>
      <c r="M89" s="526"/>
      <c r="N89" s="528"/>
      <c r="O89" s="528"/>
      <c r="P89" s="528"/>
      <c r="Q89" s="528"/>
      <c r="R89" s="528"/>
      <c r="S89" s="528"/>
      <c r="T89" s="528"/>
      <c r="U89" s="528"/>
      <c r="V89" s="528"/>
      <c r="W89" s="528"/>
      <c r="X89" s="528"/>
      <c r="Y89" s="528"/>
      <c r="AA89" s="551"/>
      <c r="AB89" s="551"/>
      <c r="AC89" s="551"/>
      <c r="AD89" s="551"/>
      <c r="AE89" s="551"/>
      <c r="AF89" s="551"/>
      <c r="AG89" s="551"/>
      <c r="AH89" s="552"/>
    </row>
    <row r="90" spans="1:34" s="550" customFormat="1">
      <c r="A90" s="523" t="s">
        <v>143</v>
      </c>
      <c r="B90" s="549"/>
      <c r="C90" s="516" t="s">
        <v>1495</v>
      </c>
      <c r="D90" s="566" t="s">
        <v>1372</v>
      </c>
      <c r="E90" s="526" t="s">
        <v>511</v>
      </c>
      <c r="F90" s="548">
        <v>3</v>
      </c>
      <c r="G90" s="526">
        <v>995463</v>
      </c>
      <c r="H90" s="532" t="s">
        <v>138</v>
      </c>
      <c r="I90" s="527">
        <v>18</v>
      </c>
      <c r="J90" s="532" t="s">
        <v>138</v>
      </c>
      <c r="K90" s="533"/>
      <c r="L90" s="534">
        <f t="shared" ref="L90:L151" si="2">IF(OR(J90="",J90="Confirmed"),I90*M90%,J90*M90%)</f>
        <v>1.8000000000000002E-3</v>
      </c>
      <c r="M90" s="535" t="str">
        <f t="shared" ref="M90:M151" si="3">IF(K90=0,"0.01",K90*F90)</f>
        <v>0.01</v>
      </c>
      <c r="N90" s="528"/>
      <c r="O90" s="528"/>
      <c r="P90" s="528"/>
      <c r="Q90" s="528"/>
      <c r="R90" s="528"/>
      <c r="S90" s="528"/>
      <c r="T90" s="528"/>
      <c r="U90" s="528"/>
      <c r="V90" s="528"/>
      <c r="W90" s="528"/>
      <c r="X90" s="528"/>
      <c r="Y90" s="528"/>
      <c r="AA90" s="551"/>
      <c r="AB90" s="551"/>
      <c r="AC90" s="551"/>
      <c r="AD90" s="551"/>
      <c r="AE90" s="551"/>
      <c r="AF90" s="551"/>
      <c r="AG90" s="551"/>
      <c r="AH90" s="552"/>
    </row>
    <row r="91" spans="1:34" s="550" customFormat="1">
      <c r="A91" s="523" t="s">
        <v>144</v>
      </c>
      <c r="B91" s="549"/>
      <c r="C91" s="516" t="s">
        <v>1496</v>
      </c>
      <c r="D91" s="566" t="s">
        <v>1373</v>
      </c>
      <c r="E91" s="526" t="s">
        <v>511</v>
      </c>
      <c r="F91" s="548">
        <v>6</v>
      </c>
      <c r="G91" s="526">
        <v>995463</v>
      </c>
      <c r="H91" s="532" t="s">
        <v>138</v>
      </c>
      <c r="I91" s="527">
        <v>18</v>
      </c>
      <c r="J91" s="532" t="s">
        <v>138</v>
      </c>
      <c r="K91" s="533"/>
      <c r="L91" s="534">
        <f t="shared" si="2"/>
        <v>1.8000000000000002E-3</v>
      </c>
      <c r="M91" s="535" t="str">
        <f t="shared" si="3"/>
        <v>0.01</v>
      </c>
      <c r="N91" s="528"/>
      <c r="O91" s="528"/>
      <c r="P91" s="528"/>
      <c r="Q91" s="528"/>
      <c r="R91" s="528"/>
      <c r="S91" s="528"/>
      <c r="T91" s="528"/>
      <c r="U91" s="528"/>
      <c r="V91" s="528"/>
      <c r="W91" s="528"/>
      <c r="X91" s="528"/>
      <c r="Y91" s="528"/>
      <c r="AA91" s="551"/>
      <c r="AB91" s="551"/>
      <c r="AC91" s="551"/>
      <c r="AD91" s="551"/>
      <c r="AE91" s="551"/>
      <c r="AF91" s="551"/>
      <c r="AG91" s="551"/>
      <c r="AH91" s="552"/>
    </row>
    <row r="92" spans="1:34" s="550" customFormat="1">
      <c r="A92" s="523"/>
      <c r="B92" s="549"/>
      <c r="C92" s="516"/>
      <c r="D92" s="566"/>
      <c r="E92" s="526"/>
      <c r="F92" s="548"/>
      <c r="G92" s="526"/>
      <c r="H92" s="526"/>
      <c r="I92" s="526"/>
      <c r="J92" s="526"/>
      <c r="K92" s="526"/>
      <c r="L92" s="526"/>
      <c r="M92" s="526"/>
      <c r="N92" s="528"/>
      <c r="O92" s="528"/>
      <c r="P92" s="528"/>
      <c r="Q92" s="528"/>
      <c r="R92" s="528"/>
      <c r="S92" s="528"/>
      <c r="T92" s="528"/>
      <c r="U92" s="528"/>
      <c r="V92" s="528"/>
      <c r="W92" s="528"/>
      <c r="X92" s="528"/>
      <c r="Y92" s="528"/>
      <c r="AA92" s="551"/>
      <c r="AB92" s="551"/>
      <c r="AC92" s="551"/>
      <c r="AD92" s="551"/>
      <c r="AE92" s="551"/>
      <c r="AF92" s="551"/>
      <c r="AG92" s="551"/>
      <c r="AH92" s="552"/>
    </row>
    <row r="93" spans="1:34" s="550" customFormat="1">
      <c r="A93" s="523"/>
      <c r="B93" s="549"/>
      <c r="C93" s="516"/>
      <c r="D93" s="594" t="s">
        <v>1526</v>
      </c>
      <c r="E93" s="526"/>
      <c r="F93" s="548"/>
      <c r="G93" s="526"/>
      <c r="H93" s="526"/>
      <c r="I93" s="526"/>
      <c r="J93" s="526"/>
      <c r="K93" s="526"/>
      <c r="L93" s="526"/>
      <c r="M93" s="526"/>
      <c r="N93" s="528"/>
      <c r="O93" s="528"/>
      <c r="P93" s="528"/>
      <c r="Q93" s="528"/>
      <c r="R93" s="528"/>
      <c r="S93" s="528"/>
      <c r="T93" s="528"/>
      <c r="U93" s="528"/>
      <c r="V93" s="528"/>
      <c r="W93" s="528"/>
      <c r="X93" s="528"/>
      <c r="Y93" s="528"/>
      <c r="AA93" s="551"/>
      <c r="AB93" s="551"/>
      <c r="AC93" s="551"/>
      <c r="AD93" s="551"/>
      <c r="AE93" s="551"/>
      <c r="AF93" s="551"/>
      <c r="AG93" s="551"/>
      <c r="AH93" s="552"/>
    </row>
    <row r="94" spans="1:34" s="550" customFormat="1">
      <c r="A94" s="523">
        <v>5</v>
      </c>
      <c r="B94" s="549"/>
      <c r="C94" s="516"/>
      <c r="D94" s="566" t="s">
        <v>1374</v>
      </c>
      <c r="E94" s="526"/>
      <c r="F94" s="548"/>
      <c r="G94" s="526"/>
      <c r="H94" s="526"/>
      <c r="I94" s="526"/>
      <c r="J94" s="526"/>
      <c r="K94" s="526"/>
      <c r="L94" s="526"/>
      <c r="M94" s="526"/>
      <c r="N94" s="528"/>
      <c r="O94" s="528"/>
      <c r="P94" s="528"/>
      <c r="Q94" s="528"/>
      <c r="R94" s="528"/>
      <c r="S94" s="528"/>
      <c r="T94" s="528"/>
      <c r="U94" s="528"/>
      <c r="V94" s="528"/>
      <c r="W94" s="528"/>
      <c r="X94" s="528"/>
      <c r="Y94" s="528"/>
      <c r="AA94" s="551"/>
      <c r="AB94" s="551"/>
      <c r="AC94" s="551"/>
      <c r="AD94" s="551"/>
      <c r="AE94" s="551"/>
      <c r="AF94" s="551"/>
      <c r="AG94" s="551"/>
      <c r="AH94" s="552"/>
    </row>
    <row r="95" spans="1:34" s="550" customFormat="1" ht="105">
      <c r="A95" s="523"/>
      <c r="B95" s="549"/>
      <c r="C95" s="516"/>
      <c r="D95" s="566" t="s">
        <v>1375</v>
      </c>
      <c r="E95" s="526"/>
      <c r="F95" s="548"/>
      <c r="G95" s="526"/>
      <c r="H95" s="526"/>
      <c r="I95" s="526"/>
      <c r="J95" s="526"/>
      <c r="K95" s="526"/>
      <c r="L95" s="526"/>
      <c r="M95" s="526"/>
      <c r="N95" s="528"/>
      <c r="O95" s="528"/>
      <c r="P95" s="528"/>
      <c r="Q95" s="528"/>
      <c r="R95" s="528"/>
      <c r="S95" s="528"/>
      <c r="T95" s="528"/>
      <c r="U95" s="528"/>
      <c r="V95" s="528"/>
      <c r="W95" s="528"/>
      <c r="X95" s="528"/>
      <c r="Y95" s="528"/>
      <c r="AA95" s="551"/>
      <c r="AB95" s="551"/>
      <c r="AC95" s="551"/>
      <c r="AD95" s="551"/>
      <c r="AE95" s="551"/>
      <c r="AF95" s="551"/>
      <c r="AG95" s="551"/>
      <c r="AH95" s="552"/>
    </row>
    <row r="96" spans="1:34" s="550" customFormat="1">
      <c r="A96" s="523" t="s">
        <v>141</v>
      </c>
      <c r="B96" s="549"/>
      <c r="C96" s="516" t="s">
        <v>1497</v>
      </c>
      <c r="D96" s="566" t="s">
        <v>1376</v>
      </c>
      <c r="E96" s="526" t="s">
        <v>771</v>
      </c>
      <c r="F96" s="548">
        <v>275</v>
      </c>
      <c r="G96" s="526">
        <v>995463</v>
      </c>
      <c r="H96" s="532" t="s">
        <v>138</v>
      </c>
      <c r="I96" s="527">
        <v>18</v>
      </c>
      <c r="J96" s="532" t="s">
        <v>138</v>
      </c>
      <c r="K96" s="533"/>
      <c r="L96" s="534">
        <f t="shared" si="2"/>
        <v>1.8000000000000002E-3</v>
      </c>
      <c r="M96" s="535" t="str">
        <f t="shared" si="3"/>
        <v>0.01</v>
      </c>
      <c r="N96" s="528"/>
      <c r="O96" s="528"/>
      <c r="P96" s="528"/>
      <c r="Q96" s="528"/>
      <c r="R96" s="528"/>
      <c r="S96" s="528"/>
      <c r="T96" s="528"/>
      <c r="U96" s="528"/>
      <c r="V96" s="528"/>
      <c r="W96" s="528"/>
      <c r="X96" s="528"/>
      <c r="Y96" s="528"/>
      <c r="AA96" s="551"/>
      <c r="AB96" s="551"/>
      <c r="AC96" s="551"/>
      <c r="AD96" s="551"/>
      <c r="AE96" s="551"/>
      <c r="AF96" s="551"/>
      <c r="AG96" s="551"/>
      <c r="AH96" s="552"/>
    </row>
    <row r="97" spans="1:34" s="550" customFormat="1">
      <c r="A97" s="523">
        <v>6</v>
      </c>
      <c r="B97" s="549"/>
      <c r="C97" s="516"/>
      <c r="D97" s="566" t="s">
        <v>1377</v>
      </c>
      <c r="E97" s="526"/>
      <c r="F97" s="548"/>
      <c r="G97" s="526"/>
      <c r="H97" s="526"/>
      <c r="I97" s="526"/>
      <c r="J97" s="526"/>
      <c r="K97" s="526"/>
      <c r="L97" s="526"/>
      <c r="M97" s="526"/>
      <c r="N97" s="528"/>
      <c r="O97" s="528"/>
      <c r="P97" s="528"/>
      <c r="Q97" s="528"/>
      <c r="R97" s="528"/>
      <c r="S97" s="528"/>
      <c r="T97" s="528"/>
      <c r="U97" s="528"/>
      <c r="V97" s="528"/>
      <c r="W97" s="528"/>
      <c r="X97" s="528"/>
      <c r="Y97" s="528"/>
      <c r="AA97" s="551"/>
      <c r="AB97" s="551"/>
      <c r="AC97" s="551"/>
      <c r="AD97" s="551"/>
      <c r="AE97" s="551"/>
      <c r="AF97" s="551"/>
      <c r="AG97" s="551"/>
      <c r="AH97" s="552"/>
    </row>
    <row r="98" spans="1:34" s="550" customFormat="1" ht="147">
      <c r="A98" s="523"/>
      <c r="B98" s="549"/>
      <c r="C98" s="516"/>
      <c r="D98" s="566" t="s">
        <v>1378</v>
      </c>
      <c r="E98" s="526"/>
      <c r="F98" s="548"/>
      <c r="G98" s="526"/>
      <c r="H98" s="526"/>
      <c r="I98" s="526"/>
      <c r="J98" s="526"/>
      <c r="K98" s="526"/>
      <c r="L98" s="526"/>
      <c r="M98" s="526"/>
      <c r="N98" s="528"/>
      <c r="O98" s="528"/>
      <c r="P98" s="528"/>
      <c r="Q98" s="528"/>
      <c r="R98" s="528"/>
      <c r="S98" s="528"/>
      <c r="T98" s="528"/>
      <c r="U98" s="528"/>
      <c r="V98" s="528"/>
      <c r="W98" s="528"/>
      <c r="X98" s="528"/>
      <c r="Y98" s="528"/>
      <c r="AA98" s="551"/>
      <c r="AB98" s="551"/>
      <c r="AC98" s="551"/>
      <c r="AD98" s="551"/>
      <c r="AE98" s="551"/>
      <c r="AF98" s="551"/>
      <c r="AG98" s="551"/>
      <c r="AH98" s="552"/>
    </row>
    <row r="99" spans="1:34" s="550" customFormat="1" ht="42">
      <c r="A99" s="523"/>
      <c r="B99" s="549"/>
      <c r="C99" s="516"/>
      <c r="D99" s="566" t="s">
        <v>1379</v>
      </c>
      <c r="E99" s="526"/>
      <c r="F99" s="548"/>
      <c r="G99" s="526"/>
      <c r="H99" s="526"/>
      <c r="I99" s="526"/>
      <c r="J99" s="526"/>
      <c r="K99" s="526"/>
      <c r="L99" s="526"/>
      <c r="M99" s="526"/>
      <c r="N99" s="528"/>
      <c r="O99" s="528"/>
      <c r="P99" s="528"/>
      <c r="Q99" s="528"/>
      <c r="R99" s="528"/>
      <c r="S99" s="528"/>
      <c r="T99" s="528"/>
      <c r="U99" s="528"/>
      <c r="V99" s="528"/>
      <c r="W99" s="528"/>
      <c r="X99" s="528"/>
      <c r="Y99" s="528"/>
      <c r="AA99" s="551"/>
      <c r="AB99" s="551"/>
      <c r="AC99" s="551"/>
      <c r="AD99" s="551"/>
      <c r="AE99" s="551"/>
      <c r="AF99" s="551"/>
      <c r="AG99" s="551"/>
      <c r="AH99" s="552"/>
    </row>
    <row r="100" spans="1:34" s="550" customFormat="1" ht="42">
      <c r="A100" s="523"/>
      <c r="B100" s="549"/>
      <c r="C100" s="516"/>
      <c r="D100" s="566" t="s">
        <v>1347</v>
      </c>
      <c r="E100" s="526"/>
      <c r="F100" s="548"/>
      <c r="G100" s="526"/>
      <c r="H100" s="526"/>
      <c r="I100" s="526"/>
      <c r="J100" s="526"/>
      <c r="K100" s="526"/>
      <c r="L100" s="526"/>
      <c r="M100" s="526"/>
      <c r="N100" s="528"/>
      <c r="O100" s="528"/>
      <c r="P100" s="528"/>
      <c r="Q100" s="528"/>
      <c r="R100" s="528"/>
      <c r="S100" s="528"/>
      <c r="T100" s="528"/>
      <c r="U100" s="528"/>
      <c r="V100" s="528"/>
      <c r="W100" s="528"/>
      <c r="X100" s="528"/>
      <c r="Y100" s="528"/>
      <c r="AA100" s="551"/>
      <c r="AB100" s="551"/>
      <c r="AC100" s="551"/>
      <c r="AD100" s="551"/>
      <c r="AE100" s="551"/>
      <c r="AF100" s="551"/>
      <c r="AG100" s="551"/>
      <c r="AH100" s="552"/>
    </row>
    <row r="101" spans="1:34" s="550" customFormat="1" ht="42">
      <c r="A101" s="523"/>
      <c r="B101" s="549"/>
      <c r="C101" s="516"/>
      <c r="D101" s="566" t="s">
        <v>1380</v>
      </c>
      <c r="E101" s="526"/>
      <c r="F101" s="548"/>
      <c r="G101" s="526"/>
      <c r="H101" s="526"/>
      <c r="I101" s="526"/>
      <c r="J101" s="526"/>
      <c r="K101" s="526"/>
      <c r="L101" s="526"/>
      <c r="M101" s="526"/>
      <c r="N101" s="528"/>
      <c r="O101" s="528"/>
      <c r="P101" s="528"/>
      <c r="Q101" s="528"/>
      <c r="R101" s="528"/>
      <c r="S101" s="528"/>
      <c r="T101" s="528"/>
      <c r="U101" s="528"/>
      <c r="V101" s="528"/>
      <c r="W101" s="528"/>
      <c r="X101" s="528"/>
      <c r="Y101" s="528"/>
      <c r="AA101" s="551"/>
      <c r="AB101" s="551"/>
      <c r="AC101" s="551"/>
      <c r="AD101" s="551"/>
      <c r="AE101" s="551"/>
      <c r="AF101" s="551"/>
      <c r="AG101" s="551"/>
      <c r="AH101" s="552"/>
    </row>
    <row r="102" spans="1:34" s="550" customFormat="1">
      <c r="A102" s="523"/>
      <c r="B102" s="549"/>
      <c r="C102" s="516"/>
      <c r="D102" s="566" t="s">
        <v>1381</v>
      </c>
      <c r="E102" s="526"/>
      <c r="F102" s="548"/>
      <c r="G102" s="526"/>
      <c r="H102" s="526"/>
      <c r="I102" s="526"/>
      <c r="J102" s="526"/>
      <c r="K102" s="526"/>
      <c r="L102" s="526"/>
      <c r="M102" s="526"/>
      <c r="N102" s="528"/>
      <c r="O102" s="528"/>
      <c r="P102" s="528"/>
      <c r="Q102" s="528"/>
      <c r="R102" s="528"/>
      <c r="S102" s="528"/>
      <c r="T102" s="528"/>
      <c r="U102" s="528"/>
      <c r="V102" s="528"/>
      <c r="W102" s="528"/>
      <c r="X102" s="528"/>
      <c r="Y102" s="528"/>
      <c r="AA102" s="551"/>
      <c r="AB102" s="551"/>
      <c r="AC102" s="551"/>
      <c r="AD102" s="551"/>
      <c r="AE102" s="551"/>
      <c r="AF102" s="551"/>
      <c r="AG102" s="551"/>
      <c r="AH102" s="552"/>
    </row>
    <row r="103" spans="1:34" s="550" customFormat="1">
      <c r="A103" s="523" t="s">
        <v>141</v>
      </c>
      <c r="B103" s="549"/>
      <c r="C103" s="516">
        <v>5.0999999999999996</v>
      </c>
      <c r="D103" s="566" t="s">
        <v>1382</v>
      </c>
      <c r="E103" s="526" t="s">
        <v>771</v>
      </c>
      <c r="F103" s="548">
        <v>20</v>
      </c>
      <c r="G103" s="526">
        <v>995463</v>
      </c>
      <c r="H103" s="532" t="s">
        <v>138</v>
      </c>
      <c r="I103" s="527">
        <v>18</v>
      </c>
      <c r="J103" s="532" t="s">
        <v>138</v>
      </c>
      <c r="K103" s="533"/>
      <c r="L103" s="534">
        <f t="shared" si="2"/>
        <v>1.8000000000000002E-3</v>
      </c>
      <c r="M103" s="535" t="str">
        <f t="shared" si="3"/>
        <v>0.01</v>
      </c>
      <c r="N103" s="528"/>
      <c r="O103" s="528"/>
      <c r="P103" s="528"/>
      <c r="Q103" s="528"/>
      <c r="R103" s="528"/>
      <c r="S103" s="528"/>
      <c r="T103" s="528"/>
      <c r="U103" s="528"/>
      <c r="V103" s="528"/>
      <c r="W103" s="528"/>
      <c r="X103" s="528"/>
      <c r="Y103" s="528"/>
      <c r="AA103" s="551"/>
      <c r="AB103" s="551"/>
      <c r="AC103" s="551"/>
      <c r="AD103" s="551"/>
      <c r="AE103" s="551"/>
      <c r="AF103" s="551"/>
      <c r="AG103" s="551"/>
      <c r="AH103" s="552"/>
    </row>
    <row r="104" spans="1:34" s="550" customFormat="1">
      <c r="A104" s="523" t="s">
        <v>143</v>
      </c>
      <c r="B104" s="549"/>
      <c r="C104" s="516">
        <v>5.2</v>
      </c>
      <c r="D104" s="566" t="s">
        <v>1383</v>
      </c>
      <c r="E104" s="526" t="s">
        <v>771</v>
      </c>
      <c r="F104" s="548">
        <v>102</v>
      </c>
      <c r="G104" s="526">
        <v>995463</v>
      </c>
      <c r="H104" s="532" t="s">
        <v>138</v>
      </c>
      <c r="I104" s="527">
        <v>18</v>
      </c>
      <c r="J104" s="532" t="s">
        <v>138</v>
      </c>
      <c r="K104" s="533"/>
      <c r="L104" s="534">
        <f t="shared" si="2"/>
        <v>1.8000000000000002E-3</v>
      </c>
      <c r="M104" s="535" t="str">
        <f t="shared" si="3"/>
        <v>0.01</v>
      </c>
      <c r="N104" s="528"/>
      <c r="O104" s="528"/>
      <c r="P104" s="528"/>
      <c r="Q104" s="528"/>
      <c r="R104" s="528"/>
      <c r="S104" s="528"/>
      <c r="T104" s="528"/>
      <c r="U104" s="528"/>
      <c r="V104" s="528"/>
      <c r="W104" s="528"/>
      <c r="X104" s="528"/>
      <c r="Y104" s="528"/>
      <c r="AA104" s="551"/>
      <c r="AB104" s="551"/>
      <c r="AC104" s="551"/>
      <c r="AD104" s="551"/>
      <c r="AE104" s="551"/>
      <c r="AF104" s="551"/>
      <c r="AG104" s="551"/>
      <c r="AH104" s="552"/>
    </row>
    <row r="105" spans="1:34" s="550" customFormat="1">
      <c r="A105" s="523" t="s">
        <v>144</v>
      </c>
      <c r="B105" s="549"/>
      <c r="C105" s="516">
        <v>5.3</v>
      </c>
      <c r="D105" s="566" t="s">
        <v>1384</v>
      </c>
      <c r="E105" s="526" t="s">
        <v>771</v>
      </c>
      <c r="F105" s="548">
        <v>40</v>
      </c>
      <c r="G105" s="526">
        <v>995463</v>
      </c>
      <c r="H105" s="532" t="s">
        <v>138</v>
      </c>
      <c r="I105" s="527">
        <v>18</v>
      </c>
      <c r="J105" s="532" t="s">
        <v>138</v>
      </c>
      <c r="K105" s="533"/>
      <c r="L105" s="534">
        <f t="shared" si="2"/>
        <v>1.8000000000000002E-3</v>
      </c>
      <c r="M105" s="535" t="str">
        <f t="shared" si="3"/>
        <v>0.01</v>
      </c>
      <c r="N105" s="528"/>
      <c r="O105" s="528"/>
      <c r="P105" s="528"/>
      <c r="Q105" s="528"/>
      <c r="R105" s="528"/>
      <c r="S105" s="528"/>
      <c r="T105" s="528"/>
      <c r="U105" s="528"/>
      <c r="V105" s="528"/>
      <c r="W105" s="528"/>
      <c r="X105" s="528"/>
      <c r="Y105" s="528"/>
      <c r="AA105" s="551"/>
      <c r="AB105" s="551"/>
      <c r="AC105" s="551"/>
      <c r="AD105" s="551"/>
      <c r="AE105" s="551"/>
      <c r="AF105" s="551"/>
      <c r="AG105" s="551"/>
      <c r="AH105" s="552"/>
    </row>
    <row r="106" spans="1:34" s="550" customFormat="1">
      <c r="A106" s="523" t="s">
        <v>362</v>
      </c>
      <c r="B106" s="549"/>
      <c r="C106" s="516">
        <v>5.4</v>
      </c>
      <c r="D106" s="566" t="s">
        <v>1385</v>
      </c>
      <c r="E106" s="526" t="s">
        <v>771</v>
      </c>
      <c r="F106" s="548">
        <v>116</v>
      </c>
      <c r="G106" s="526">
        <v>995463</v>
      </c>
      <c r="H106" s="532" t="s">
        <v>138</v>
      </c>
      <c r="I106" s="527">
        <v>18</v>
      </c>
      <c r="J106" s="532" t="s">
        <v>138</v>
      </c>
      <c r="K106" s="533"/>
      <c r="L106" s="534">
        <f t="shared" si="2"/>
        <v>1.8000000000000002E-3</v>
      </c>
      <c r="M106" s="535" t="str">
        <f t="shared" si="3"/>
        <v>0.01</v>
      </c>
      <c r="N106" s="528"/>
      <c r="O106" s="528"/>
      <c r="P106" s="528"/>
      <c r="Q106" s="528"/>
      <c r="R106" s="528"/>
      <c r="S106" s="528"/>
      <c r="T106" s="528"/>
      <c r="U106" s="528"/>
      <c r="V106" s="528"/>
      <c r="W106" s="528"/>
      <c r="X106" s="528"/>
      <c r="Y106" s="528"/>
      <c r="AA106" s="551"/>
      <c r="AB106" s="551"/>
      <c r="AC106" s="551"/>
      <c r="AD106" s="551"/>
      <c r="AE106" s="551"/>
      <c r="AF106" s="551"/>
      <c r="AG106" s="551"/>
      <c r="AH106" s="552"/>
    </row>
    <row r="107" spans="1:34" s="550" customFormat="1">
      <c r="A107" s="523" t="s">
        <v>364</v>
      </c>
      <c r="B107" s="549"/>
      <c r="C107" s="516">
        <v>5.5</v>
      </c>
      <c r="D107" s="566" t="s">
        <v>1386</v>
      </c>
      <c r="E107" s="526" t="s">
        <v>771</v>
      </c>
      <c r="F107" s="548">
        <v>36</v>
      </c>
      <c r="G107" s="526">
        <v>995463</v>
      </c>
      <c r="H107" s="532" t="s">
        <v>138</v>
      </c>
      <c r="I107" s="527">
        <v>18</v>
      </c>
      <c r="J107" s="532" t="s">
        <v>138</v>
      </c>
      <c r="K107" s="533"/>
      <c r="L107" s="534">
        <f t="shared" si="2"/>
        <v>1.8000000000000002E-3</v>
      </c>
      <c r="M107" s="535" t="str">
        <f t="shared" si="3"/>
        <v>0.01</v>
      </c>
      <c r="N107" s="528"/>
      <c r="O107" s="528"/>
      <c r="P107" s="528"/>
      <c r="Q107" s="528"/>
      <c r="R107" s="528"/>
      <c r="S107" s="528"/>
      <c r="T107" s="528"/>
      <c r="U107" s="528"/>
      <c r="V107" s="528"/>
      <c r="W107" s="528"/>
      <c r="X107" s="528"/>
      <c r="Y107" s="528"/>
      <c r="AA107" s="551"/>
      <c r="AB107" s="551"/>
      <c r="AC107" s="551"/>
      <c r="AD107" s="551"/>
      <c r="AE107" s="551"/>
      <c r="AF107" s="551"/>
      <c r="AG107" s="551"/>
      <c r="AH107" s="552"/>
    </row>
    <row r="108" spans="1:34" s="550" customFormat="1">
      <c r="A108" s="523" t="s">
        <v>366</v>
      </c>
      <c r="B108" s="549"/>
      <c r="C108" s="516">
        <v>5.6</v>
      </c>
      <c r="D108" s="566" t="s">
        <v>1387</v>
      </c>
      <c r="E108" s="526" t="s">
        <v>771</v>
      </c>
      <c r="F108" s="548">
        <v>15</v>
      </c>
      <c r="G108" s="526">
        <v>995463</v>
      </c>
      <c r="H108" s="532" t="s">
        <v>138</v>
      </c>
      <c r="I108" s="527">
        <v>18</v>
      </c>
      <c r="J108" s="532" t="s">
        <v>138</v>
      </c>
      <c r="K108" s="533"/>
      <c r="L108" s="534">
        <f t="shared" si="2"/>
        <v>1.8000000000000002E-3</v>
      </c>
      <c r="M108" s="535" t="str">
        <f t="shared" si="3"/>
        <v>0.01</v>
      </c>
      <c r="N108" s="528"/>
      <c r="O108" s="528"/>
      <c r="P108" s="528"/>
      <c r="Q108" s="528"/>
      <c r="R108" s="528"/>
      <c r="S108" s="528"/>
      <c r="T108" s="528"/>
      <c r="U108" s="528"/>
      <c r="V108" s="528"/>
      <c r="W108" s="528"/>
      <c r="X108" s="528"/>
      <c r="Y108" s="528"/>
      <c r="AA108" s="551"/>
      <c r="AB108" s="551"/>
      <c r="AC108" s="551"/>
      <c r="AD108" s="551"/>
      <c r="AE108" s="551"/>
      <c r="AF108" s="551"/>
      <c r="AG108" s="551"/>
      <c r="AH108" s="552"/>
    </row>
    <row r="109" spans="1:34" s="550" customFormat="1">
      <c r="A109" s="523" t="s">
        <v>368</v>
      </c>
      <c r="B109" s="549"/>
      <c r="C109" s="516">
        <v>5.7</v>
      </c>
      <c r="D109" s="566" t="s">
        <v>1388</v>
      </c>
      <c r="E109" s="526" t="s">
        <v>771</v>
      </c>
      <c r="F109" s="548">
        <v>10</v>
      </c>
      <c r="G109" s="526">
        <v>995463</v>
      </c>
      <c r="H109" s="532" t="s">
        <v>138</v>
      </c>
      <c r="I109" s="527">
        <v>18</v>
      </c>
      <c r="J109" s="532" t="s">
        <v>138</v>
      </c>
      <c r="K109" s="533"/>
      <c r="L109" s="534">
        <f t="shared" si="2"/>
        <v>1.8000000000000002E-3</v>
      </c>
      <c r="M109" s="535" t="str">
        <f t="shared" si="3"/>
        <v>0.01</v>
      </c>
      <c r="N109" s="528"/>
      <c r="O109" s="528"/>
      <c r="P109" s="528"/>
      <c r="Q109" s="528"/>
      <c r="R109" s="528"/>
      <c r="S109" s="528"/>
      <c r="T109" s="528"/>
      <c r="U109" s="528"/>
      <c r="V109" s="528"/>
      <c r="W109" s="528"/>
      <c r="X109" s="528"/>
      <c r="Y109" s="528"/>
      <c r="AA109" s="551"/>
      <c r="AB109" s="551"/>
      <c r="AC109" s="551"/>
      <c r="AD109" s="551"/>
      <c r="AE109" s="551"/>
      <c r="AF109" s="551"/>
      <c r="AG109" s="551"/>
      <c r="AH109" s="552"/>
    </row>
    <row r="110" spans="1:34" s="550" customFormat="1">
      <c r="A110" s="523" t="s">
        <v>370</v>
      </c>
      <c r="B110" s="549"/>
      <c r="C110" s="516">
        <v>5.8</v>
      </c>
      <c r="D110" s="566" t="s">
        <v>1389</v>
      </c>
      <c r="E110" s="526" t="s">
        <v>771</v>
      </c>
      <c r="F110" s="548">
        <v>38</v>
      </c>
      <c r="G110" s="526">
        <v>995463</v>
      </c>
      <c r="H110" s="532" t="s">
        <v>138</v>
      </c>
      <c r="I110" s="527">
        <v>18</v>
      </c>
      <c r="J110" s="532" t="s">
        <v>138</v>
      </c>
      <c r="K110" s="533"/>
      <c r="L110" s="534">
        <f t="shared" si="2"/>
        <v>1.8000000000000002E-3</v>
      </c>
      <c r="M110" s="535" t="str">
        <f t="shared" si="3"/>
        <v>0.01</v>
      </c>
      <c r="N110" s="528"/>
      <c r="O110" s="528"/>
      <c r="P110" s="528"/>
      <c r="Q110" s="528"/>
      <c r="R110" s="528"/>
      <c r="S110" s="528"/>
      <c r="T110" s="528"/>
      <c r="U110" s="528"/>
      <c r="V110" s="528"/>
      <c r="W110" s="528"/>
      <c r="X110" s="528"/>
      <c r="Y110" s="528"/>
      <c r="AA110" s="551"/>
      <c r="AB110" s="551"/>
      <c r="AC110" s="551"/>
      <c r="AD110" s="551"/>
      <c r="AE110" s="551"/>
      <c r="AF110" s="551"/>
      <c r="AG110" s="551"/>
      <c r="AH110" s="552"/>
    </row>
    <row r="111" spans="1:34" s="550" customFormat="1">
      <c r="A111" s="523" t="s">
        <v>1220</v>
      </c>
      <c r="B111" s="549"/>
      <c r="C111" s="516">
        <v>5.9</v>
      </c>
      <c r="D111" s="566" t="s">
        <v>1390</v>
      </c>
      <c r="E111" s="526" t="s">
        <v>771</v>
      </c>
      <c r="F111" s="548">
        <v>15</v>
      </c>
      <c r="G111" s="526">
        <v>995463</v>
      </c>
      <c r="H111" s="532" t="s">
        <v>138</v>
      </c>
      <c r="I111" s="527">
        <v>18</v>
      </c>
      <c r="J111" s="532" t="s">
        <v>138</v>
      </c>
      <c r="K111" s="533"/>
      <c r="L111" s="534">
        <f t="shared" si="2"/>
        <v>1.8000000000000002E-3</v>
      </c>
      <c r="M111" s="535" t="str">
        <f t="shared" si="3"/>
        <v>0.01</v>
      </c>
      <c r="N111" s="528"/>
      <c r="O111" s="528"/>
      <c r="P111" s="528"/>
      <c r="Q111" s="528"/>
      <c r="R111" s="528"/>
      <c r="S111" s="528"/>
      <c r="T111" s="528"/>
      <c r="U111" s="528"/>
      <c r="V111" s="528"/>
      <c r="W111" s="528"/>
      <c r="X111" s="528"/>
      <c r="Y111" s="528"/>
      <c r="AA111" s="551"/>
      <c r="AB111" s="551"/>
      <c r="AC111" s="551"/>
      <c r="AD111" s="551"/>
      <c r="AE111" s="551"/>
      <c r="AF111" s="551"/>
      <c r="AG111" s="551"/>
      <c r="AH111" s="552"/>
    </row>
    <row r="112" spans="1:34" s="550" customFormat="1">
      <c r="A112" s="523" t="s">
        <v>1527</v>
      </c>
      <c r="B112" s="549"/>
      <c r="C112" s="516">
        <v>5.0999999999999996</v>
      </c>
      <c r="D112" s="566" t="s">
        <v>1391</v>
      </c>
      <c r="E112" s="526" t="s">
        <v>771</v>
      </c>
      <c r="F112" s="548">
        <v>66</v>
      </c>
      <c r="G112" s="526">
        <v>995463</v>
      </c>
      <c r="H112" s="532" t="s">
        <v>138</v>
      </c>
      <c r="I112" s="527">
        <v>18</v>
      </c>
      <c r="J112" s="532" t="s">
        <v>138</v>
      </c>
      <c r="K112" s="533"/>
      <c r="L112" s="534">
        <f t="shared" si="2"/>
        <v>1.8000000000000002E-3</v>
      </c>
      <c r="M112" s="535" t="str">
        <f t="shared" si="3"/>
        <v>0.01</v>
      </c>
      <c r="N112" s="528"/>
      <c r="O112" s="528"/>
      <c r="P112" s="528"/>
      <c r="Q112" s="528"/>
      <c r="R112" s="528"/>
      <c r="S112" s="528"/>
      <c r="T112" s="528"/>
      <c r="U112" s="528"/>
      <c r="V112" s="528"/>
      <c r="W112" s="528"/>
      <c r="X112" s="528"/>
      <c r="Y112" s="528"/>
      <c r="AA112" s="551"/>
      <c r="AB112" s="551"/>
      <c r="AC112" s="551"/>
      <c r="AD112" s="551"/>
      <c r="AE112" s="551"/>
      <c r="AF112" s="551"/>
      <c r="AG112" s="551"/>
      <c r="AH112" s="552"/>
    </row>
    <row r="113" spans="1:34" s="550" customFormat="1">
      <c r="A113" s="523" t="s">
        <v>1528</v>
      </c>
      <c r="B113" s="549"/>
      <c r="C113" s="516">
        <v>5.1100000000000003</v>
      </c>
      <c r="D113" s="566" t="s">
        <v>1392</v>
      </c>
      <c r="E113" s="526" t="s">
        <v>771</v>
      </c>
      <c r="F113" s="548">
        <v>15</v>
      </c>
      <c r="G113" s="526">
        <v>995463</v>
      </c>
      <c r="H113" s="532" t="s">
        <v>138</v>
      </c>
      <c r="I113" s="527">
        <v>18</v>
      </c>
      <c r="J113" s="532" t="s">
        <v>138</v>
      </c>
      <c r="K113" s="533"/>
      <c r="L113" s="534">
        <f t="shared" si="2"/>
        <v>1.8000000000000002E-3</v>
      </c>
      <c r="M113" s="535" t="str">
        <f t="shared" si="3"/>
        <v>0.01</v>
      </c>
      <c r="N113" s="528"/>
      <c r="O113" s="528"/>
      <c r="P113" s="528"/>
      <c r="Q113" s="528"/>
      <c r="R113" s="528"/>
      <c r="S113" s="528"/>
      <c r="T113" s="528"/>
      <c r="U113" s="528"/>
      <c r="V113" s="528"/>
      <c r="W113" s="528"/>
      <c r="X113" s="528"/>
      <c r="Y113" s="528"/>
      <c r="AA113" s="551"/>
      <c r="AB113" s="551"/>
      <c r="AC113" s="551"/>
      <c r="AD113" s="551"/>
      <c r="AE113" s="551"/>
      <c r="AF113" s="551"/>
      <c r="AG113" s="551"/>
      <c r="AH113" s="552"/>
    </row>
    <row r="114" spans="1:34" s="550" customFormat="1">
      <c r="A114" s="523" t="s">
        <v>1529</v>
      </c>
      <c r="B114" s="549"/>
      <c r="C114" s="516">
        <v>5.12</v>
      </c>
      <c r="D114" s="566" t="s">
        <v>1393</v>
      </c>
      <c r="E114" s="526" t="s">
        <v>771</v>
      </c>
      <c r="F114" s="548">
        <v>1</v>
      </c>
      <c r="G114" s="526">
        <v>995463</v>
      </c>
      <c r="H114" s="532" t="s">
        <v>138</v>
      </c>
      <c r="I114" s="527">
        <v>18</v>
      </c>
      <c r="J114" s="532" t="s">
        <v>138</v>
      </c>
      <c r="K114" s="533"/>
      <c r="L114" s="534">
        <f t="shared" si="2"/>
        <v>1.8000000000000002E-3</v>
      </c>
      <c r="M114" s="535" t="str">
        <f t="shared" si="3"/>
        <v>0.01</v>
      </c>
      <c r="N114" s="528"/>
      <c r="O114" s="528"/>
      <c r="P114" s="528"/>
      <c r="Q114" s="528"/>
      <c r="R114" s="528"/>
      <c r="S114" s="528"/>
      <c r="T114" s="528"/>
      <c r="U114" s="528"/>
      <c r="V114" s="528"/>
      <c r="W114" s="528"/>
      <c r="X114" s="528"/>
      <c r="Y114" s="528"/>
      <c r="AA114" s="551"/>
      <c r="AB114" s="551"/>
      <c r="AC114" s="551"/>
      <c r="AD114" s="551"/>
      <c r="AE114" s="551"/>
      <c r="AF114" s="551"/>
      <c r="AG114" s="551"/>
      <c r="AH114" s="552"/>
    </row>
    <row r="115" spans="1:34" s="550" customFormat="1">
      <c r="A115" s="523">
        <v>7</v>
      </c>
      <c r="B115" s="549"/>
      <c r="C115" s="516"/>
      <c r="D115" s="566" t="s">
        <v>1394</v>
      </c>
      <c r="E115" s="526"/>
      <c r="F115" s="548"/>
      <c r="G115" s="526"/>
      <c r="H115" s="526"/>
      <c r="I115" s="526"/>
      <c r="J115" s="526"/>
      <c r="K115" s="526"/>
      <c r="L115" s="526"/>
      <c r="M115" s="526"/>
      <c r="N115" s="528"/>
      <c r="O115" s="528"/>
      <c r="P115" s="528"/>
      <c r="Q115" s="528"/>
      <c r="R115" s="528"/>
      <c r="S115" s="528"/>
      <c r="T115" s="528"/>
      <c r="U115" s="528"/>
      <c r="V115" s="528"/>
      <c r="W115" s="528"/>
      <c r="X115" s="528"/>
      <c r="Y115" s="528"/>
      <c r="AA115" s="551"/>
      <c r="AB115" s="551"/>
      <c r="AC115" s="551"/>
      <c r="AD115" s="551"/>
      <c r="AE115" s="551"/>
      <c r="AF115" s="551"/>
      <c r="AG115" s="551"/>
      <c r="AH115" s="552"/>
    </row>
    <row r="116" spans="1:34" s="550" customFormat="1" ht="63">
      <c r="A116" s="523"/>
      <c r="B116" s="549"/>
      <c r="C116" s="516"/>
      <c r="D116" s="566" t="s">
        <v>1395</v>
      </c>
      <c r="E116" s="526"/>
      <c r="F116" s="548"/>
      <c r="G116" s="526"/>
      <c r="H116" s="526"/>
      <c r="I116" s="526"/>
      <c r="J116" s="526"/>
      <c r="K116" s="526"/>
      <c r="L116" s="526"/>
      <c r="M116" s="526"/>
      <c r="N116" s="528"/>
      <c r="O116" s="528"/>
      <c r="P116" s="528"/>
      <c r="Q116" s="528"/>
      <c r="R116" s="528"/>
      <c r="S116" s="528"/>
      <c r="T116" s="528"/>
      <c r="U116" s="528"/>
      <c r="V116" s="528"/>
      <c r="W116" s="528"/>
      <c r="X116" s="528"/>
      <c r="Y116" s="528"/>
      <c r="AA116" s="551"/>
      <c r="AB116" s="551"/>
      <c r="AC116" s="551"/>
      <c r="AD116" s="551"/>
      <c r="AE116" s="551"/>
      <c r="AF116" s="551"/>
      <c r="AG116" s="551"/>
      <c r="AH116" s="552"/>
    </row>
    <row r="117" spans="1:34" s="550" customFormat="1">
      <c r="A117" s="523" t="s">
        <v>141</v>
      </c>
      <c r="B117" s="549"/>
      <c r="C117" s="516" t="s">
        <v>1498</v>
      </c>
      <c r="D117" s="566" t="s">
        <v>579</v>
      </c>
      <c r="E117" s="526" t="s">
        <v>771</v>
      </c>
      <c r="F117" s="548">
        <v>140</v>
      </c>
      <c r="G117" s="526">
        <v>995463</v>
      </c>
      <c r="H117" s="532" t="s">
        <v>138</v>
      </c>
      <c r="I117" s="527">
        <v>18</v>
      </c>
      <c r="J117" s="532" t="s">
        <v>138</v>
      </c>
      <c r="K117" s="533"/>
      <c r="L117" s="534">
        <f t="shared" si="2"/>
        <v>1.8000000000000002E-3</v>
      </c>
      <c r="M117" s="535" t="str">
        <f t="shared" si="3"/>
        <v>0.01</v>
      </c>
      <c r="N117" s="528"/>
      <c r="O117" s="528"/>
      <c r="P117" s="528"/>
      <c r="Q117" s="528"/>
      <c r="R117" s="528"/>
      <c r="S117" s="528"/>
      <c r="T117" s="528"/>
      <c r="U117" s="528"/>
      <c r="V117" s="528"/>
      <c r="W117" s="528"/>
      <c r="X117" s="528"/>
      <c r="Y117" s="528"/>
      <c r="AA117" s="551"/>
      <c r="AB117" s="551"/>
      <c r="AC117" s="551"/>
      <c r="AD117" s="551"/>
      <c r="AE117" s="551"/>
      <c r="AF117" s="551"/>
      <c r="AG117" s="551"/>
      <c r="AH117" s="552"/>
    </row>
    <row r="118" spans="1:34" s="550" customFormat="1">
      <c r="A118" s="523" t="s">
        <v>143</v>
      </c>
      <c r="B118" s="549"/>
      <c r="C118" s="516" t="s">
        <v>1499</v>
      </c>
      <c r="D118" s="566" t="s">
        <v>580</v>
      </c>
      <c r="E118" s="526" t="s">
        <v>771</v>
      </c>
      <c r="F118" s="548">
        <v>48</v>
      </c>
      <c r="G118" s="526">
        <v>995463</v>
      </c>
      <c r="H118" s="532" t="s">
        <v>138</v>
      </c>
      <c r="I118" s="527">
        <v>18</v>
      </c>
      <c r="J118" s="532" t="s">
        <v>138</v>
      </c>
      <c r="K118" s="533"/>
      <c r="L118" s="534">
        <f t="shared" si="2"/>
        <v>1.8000000000000002E-3</v>
      </c>
      <c r="M118" s="535" t="str">
        <f t="shared" si="3"/>
        <v>0.01</v>
      </c>
      <c r="N118" s="528"/>
      <c r="O118" s="528"/>
      <c r="P118" s="528"/>
      <c r="Q118" s="528"/>
      <c r="R118" s="528"/>
      <c r="S118" s="528"/>
      <c r="T118" s="528"/>
      <c r="U118" s="528"/>
      <c r="V118" s="528"/>
      <c r="W118" s="528"/>
      <c r="X118" s="528"/>
      <c r="Y118" s="528"/>
      <c r="AA118" s="551"/>
      <c r="AB118" s="551"/>
      <c r="AC118" s="551"/>
      <c r="AD118" s="551"/>
      <c r="AE118" s="551"/>
      <c r="AF118" s="551"/>
      <c r="AG118" s="551"/>
      <c r="AH118" s="552"/>
    </row>
    <row r="119" spans="1:34" s="550" customFormat="1">
      <c r="A119" s="523" t="s">
        <v>144</v>
      </c>
      <c r="B119" s="549"/>
      <c r="C119" s="516" t="s">
        <v>1500</v>
      </c>
      <c r="D119" s="566" t="s">
        <v>549</v>
      </c>
      <c r="E119" s="526" t="s">
        <v>771</v>
      </c>
      <c r="F119" s="548">
        <v>16</v>
      </c>
      <c r="G119" s="526">
        <v>995463</v>
      </c>
      <c r="H119" s="532" t="s">
        <v>138</v>
      </c>
      <c r="I119" s="527">
        <v>18</v>
      </c>
      <c r="J119" s="532" t="s">
        <v>138</v>
      </c>
      <c r="K119" s="533"/>
      <c r="L119" s="534">
        <f t="shared" si="2"/>
        <v>1.8000000000000002E-3</v>
      </c>
      <c r="M119" s="535" t="str">
        <f t="shared" si="3"/>
        <v>0.01</v>
      </c>
      <c r="N119" s="528"/>
      <c r="O119" s="528"/>
      <c r="P119" s="528"/>
      <c r="Q119" s="528"/>
      <c r="R119" s="528"/>
      <c r="S119" s="528"/>
      <c r="T119" s="528"/>
      <c r="U119" s="528"/>
      <c r="V119" s="528"/>
      <c r="W119" s="528"/>
      <c r="X119" s="528"/>
      <c r="Y119" s="528"/>
      <c r="AA119" s="551"/>
      <c r="AB119" s="551"/>
      <c r="AC119" s="551"/>
      <c r="AD119" s="551"/>
      <c r="AE119" s="551"/>
      <c r="AF119" s="551"/>
      <c r="AG119" s="551"/>
      <c r="AH119" s="552"/>
    </row>
    <row r="120" spans="1:34" s="550" customFormat="1">
      <c r="A120" s="523" t="s">
        <v>362</v>
      </c>
      <c r="B120" s="549"/>
      <c r="C120" s="516" t="s">
        <v>1501</v>
      </c>
      <c r="D120" s="566" t="s">
        <v>581</v>
      </c>
      <c r="E120" s="526" t="s">
        <v>771</v>
      </c>
      <c r="F120" s="548">
        <v>5</v>
      </c>
      <c r="G120" s="526">
        <v>995463</v>
      </c>
      <c r="H120" s="532" t="s">
        <v>138</v>
      </c>
      <c r="I120" s="527">
        <v>18</v>
      </c>
      <c r="J120" s="532" t="s">
        <v>138</v>
      </c>
      <c r="K120" s="533"/>
      <c r="L120" s="534">
        <f t="shared" si="2"/>
        <v>1.8000000000000002E-3</v>
      </c>
      <c r="M120" s="535" t="str">
        <f t="shared" si="3"/>
        <v>0.01</v>
      </c>
      <c r="N120" s="528"/>
      <c r="O120" s="528"/>
      <c r="P120" s="528"/>
      <c r="Q120" s="528"/>
      <c r="R120" s="528"/>
      <c r="S120" s="528"/>
      <c r="T120" s="528"/>
      <c r="U120" s="528"/>
      <c r="V120" s="528"/>
      <c r="W120" s="528"/>
      <c r="X120" s="528"/>
      <c r="Y120" s="528"/>
      <c r="AA120" s="551"/>
      <c r="AB120" s="551"/>
      <c r="AC120" s="551"/>
      <c r="AD120" s="551"/>
      <c r="AE120" s="551"/>
      <c r="AF120" s="551"/>
      <c r="AG120" s="551"/>
      <c r="AH120" s="552"/>
    </row>
    <row r="121" spans="1:34" s="550" customFormat="1">
      <c r="A121" s="523"/>
      <c r="B121" s="549"/>
      <c r="C121" s="516"/>
      <c r="D121" s="566"/>
      <c r="E121" s="526"/>
      <c r="F121" s="548"/>
      <c r="G121" s="526"/>
      <c r="H121" s="526"/>
      <c r="I121" s="526"/>
      <c r="J121" s="526"/>
      <c r="K121" s="526"/>
      <c r="L121" s="526"/>
      <c r="M121" s="526"/>
      <c r="N121" s="528"/>
      <c r="O121" s="528"/>
      <c r="P121" s="528"/>
      <c r="Q121" s="528"/>
      <c r="R121" s="528"/>
      <c r="S121" s="528"/>
      <c r="T121" s="528"/>
      <c r="U121" s="528"/>
      <c r="V121" s="528"/>
      <c r="W121" s="528"/>
      <c r="X121" s="528"/>
      <c r="Y121" s="528"/>
      <c r="AA121" s="551"/>
      <c r="AB121" s="551"/>
      <c r="AC121" s="551"/>
      <c r="AD121" s="551"/>
      <c r="AE121" s="551"/>
      <c r="AF121" s="551"/>
      <c r="AG121" s="551"/>
      <c r="AH121" s="552"/>
    </row>
    <row r="122" spans="1:34" s="550" customFormat="1" ht="40.5">
      <c r="A122" s="523"/>
      <c r="B122" s="549"/>
      <c r="C122" s="516"/>
      <c r="D122" s="595" t="s">
        <v>1530</v>
      </c>
      <c r="E122" s="526"/>
      <c r="F122" s="548"/>
      <c r="G122" s="526"/>
      <c r="H122" s="526"/>
      <c r="I122" s="526"/>
      <c r="J122" s="526"/>
      <c r="K122" s="526"/>
      <c r="L122" s="526"/>
      <c r="M122" s="526"/>
      <c r="N122" s="528"/>
      <c r="O122" s="528"/>
      <c r="P122" s="528"/>
      <c r="Q122" s="528"/>
      <c r="R122" s="528"/>
      <c r="S122" s="528"/>
      <c r="T122" s="528"/>
      <c r="U122" s="528"/>
      <c r="V122" s="528"/>
      <c r="W122" s="528"/>
      <c r="X122" s="528"/>
      <c r="Y122" s="528"/>
      <c r="AA122" s="551"/>
      <c r="AB122" s="551"/>
      <c r="AC122" s="551"/>
      <c r="AD122" s="551"/>
      <c r="AE122" s="551"/>
      <c r="AF122" s="551"/>
      <c r="AG122" s="551"/>
      <c r="AH122" s="552"/>
    </row>
    <row r="123" spans="1:34" s="550" customFormat="1">
      <c r="A123" s="523">
        <v>8</v>
      </c>
      <c r="B123" s="549"/>
      <c r="C123" s="516"/>
      <c r="D123" s="566" t="s">
        <v>1396</v>
      </c>
      <c r="E123" s="526"/>
      <c r="F123" s="548"/>
      <c r="G123" s="526"/>
      <c r="H123" s="526"/>
      <c r="I123" s="526"/>
      <c r="J123" s="526"/>
      <c r="K123" s="526"/>
      <c r="L123" s="526"/>
      <c r="M123" s="526"/>
      <c r="N123" s="528"/>
      <c r="O123" s="528"/>
      <c r="P123" s="528"/>
      <c r="Q123" s="528"/>
      <c r="R123" s="528"/>
      <c r="S123" s="528"/>
      <c r="T123" s="528"/>
      <c r="U123" s="528"/>
      <c r="V123" s="528"/>
      <c r="W123" s="528"/>
      <c r="X123" s="528"/>
      <c r="Y123" s="528"/>
      <c r="AA123" s="551"/>
      <c r="AB123" s="551"/>
      <c r="AC123" s="551"/>
      <c r="AD123" s="551"/>
      <c r="AE123" s="551"/>
      <c r="AF123" s="551"/>
      <c r="AG123" s="551"/>
      <c r="AH123" s="552"/>
    </row>
    <row r="124" spans="1:34" s="550" customFormat="1">
      <c r="A124" s="523" t="s">
        <v>1531</v>
      </c>
      <c r="B124" s="549"/>
      <c r="C124" s="516"/>
      <c r="D124" s="566" t="s">
        <v>1397</v>
      </c>
      <c r="E124" s="526"/>
      <c r="F124" s="548"/>
      <c r="G124" s="526"/>
      <c r="H124" s="526"/>
      <c r="I124" s="526"/>
      <c r="J124" s="526"/>
      <c r="K124" s="526"/>
      <c r="L124" s="526"/>
      <c r="M124" s="526"/>
      <c r="N124" s="528"/>
      <c r="O124" s="528"/>
      <c r="P124" s="528"/>
      <c r="Q124" s="528"/>
      <c r="R124" s="528"/>
      <c r="S124" s="528"/>
      <c r="T124" s="528"/>
      <c r="U124" s="528"/>
      <c r="V124" s="528"/>
      <c r="W124" s="528"/>
      <c r="X124" s="528"/>
      <c r="Y124" s="528"/>
      <c r="AA124" s="551"/>
      <c r="AB124" s="551"/>
      <c r="AC124" s="551"/>
      <c r="AD124" s="551"/>
      <c r="AE124" s="551"/>
      <c r="AF124" s="551"/>
      <c r="AG124" s="551"/>
      <c r="AH124" s="552"/>
    </row>
    <row r="125" spans="1:34" s="550" customFormat="1" ht="147">
      <c r="A125" s="523"/>
      <c r="B125" s="549"/>
      <c r="C125" s="516" t="s">
        <v>1471</v>
      </c>
      <c r="D125" s="566" t="s">
        <v>1398</v>
      </c>
      <c r="E125" s="526"/>
      <c r="F125" s="548"/>
      <c r="G125" s="526"/>
      <c r="H125" s="526"/>
      <c r="I125" s="526"/>
      <c r="J125" s="526"/>
      <c r="K125" s="526"/>
      <c r="L125" s="526"/>
      <c r="M125" s="526"/>
      <c r="N125" s="528"/>
      <c r="O125" s="528"/>
      <c r="P125" s="528"/>
      <c r="Q125" s="528"/>
      <c r="R125" s="528"/>
      <c r="S125" s="528"/>
      <c r="T125" s="528"/>
      <c r="U125" s="528"/>
      <c r="V125" s="528"/>
      <c r="W125" s="528"/>
      <c r="X125" s="528"/>
      <c r="Y125" s="528"/>
      <c r="AA125" s="551"/>
      <c r="AB125" s="551"/>
      <c r="AC125" s="551"/>
      <c r="AD125" s="551"/>
      <c r="AE125" s="551"/>
      <c r="AF125" s="551"/>
      <c r="AG125" s="551"/>
      <c r="AH125" s="552"/>
    </row>
    <row r="126" spans="1:34" s="550" customFormat="1">
      <c r="A126" s="523"/>
      <c r="B126" s="549"/>
      <c r="C126" s="516"/>
      <c r="D126" s="566" t="s">
        <v>1399</v>
      </c>
      <c r="E126" s="526"/>
      <c r="F126" s="548"/>
      <c r="G126" s="526"/>
      <c r="H126" s="526"/>
      <c r="I126" s="526"/>
      <c r="J126" s="526"/>
      <c r="K126" s="526"/>
      <c r="L126" s="526"/>
      <c r="M126" s="526"/>
      <c r="N126" s="528"/>
      <c r="O126" s="528"/>
      <c r="P126" s="528"/>
      <c r="Q126" s="528"/>
      <c r="R126" s="528"/>
      <c r="S126" s="528"/>
      <c r="T126" s="528"/>
      <c r="U126" s="528"/>
      <c r="V126" s="528"/>
      <c r="W126" s="528"/>
      <c r="X126" s="528"/>
      <c r="Y126" s="528"/>
      <c r="AA126" s="551"/>
      <c r="AB126" s="551"/>
      <c r="AC126" s="551"/>
      <c r="AD126" s="551"/>
      <c r="AE126" s="551"/>
      <c r="AF126" s="551"/>
      <c r="AG126" s="551"/>
      <c r="AH126" s="552"/>
    </row>
    <row r="127" spans="1:34" s="550" customFormat="1">
      <c r="A127" s="523" t="s">
        <v>141</v>
      </c>
      <c r="B127" s="549"/>
      <c r="C127" s="516" t="s">
        <v>594</v>
      </c>
      <c r="D127" s="566" t="s">
        <v>1400</v>
      </c>
      <c r="E127" s="526" t="s">
        <v>1468</v>
      </c>
      <c r="F127" s="548">
        <v>306</v>
      </c>
      <c r="G127" s="526">
        <v>995463</v>
      </c>
      <c r="H127" s="532" t="s">
        <v>138</v>
      </c>
      <c r="I127" s="527">
        <v>18</v>
      </c>
      <c r="J127" s="532" t="s">
        <v>138</v>
      </c>
      <c r="K127" s="533"/>
      <c r="L127" s="534">
        <f t="shared" si="2"/>
        <v>1.8000000000000002E-3</v>
      </c>
      <c r="M127" s="535" t="str">
        <f t="shared" si="3"/>
        <v>0.01</v>
      </c>
      <c r="N127" s="528"/>
      <c r="O127" s="528"/>
      <c r="P127" s="528"/>
      <c r="Q127" s="528"/>
      <c r="R127" s="528"/>
      <c r="S127" s="528"/>
      <c r="T127" s="528"/>
      <c r="U127" s="528"/>
      <c r="V127" s="528"/>
      <c r="W127" s="528"/>
      <c r="X127" s="528"/>
      <c r="Y127" s="528"/>
      <c r="AA127" s="551"/>
      <c r="AB127" s="551"/>
      <c r="AC127" s="551"/>
      <c r="AD127" s="551"/>
      <c r="AE127" s="551"/>
      <c r="AF127" s="551"/>
      <c r="AG127" s="551"/>
      <c r="AH127" s="552"/>
    </row>
    <row r="128" spans="1:34" s="550" customFormat="1">
      <c r="A128" s="523" t="s">
        <v>143</v>
      </c>
      <c r="B128" s="549"/>
      <c r="C128" s="516" t="s">
        <v>595</v>
      </c>
      <c r="D128" s="566" t="s">
        <v>1401</v>
      </c>
      <c r="E128" s="526" t="s">
        <v>1468</v>
      </c>
      <c r="F128" s="548">
        <v>32</v>
      </c>
      <c r="G128" s="526">
        <v>995463</v>
      </c>
      <c r="H128" s="532" t="s">
        <v>138</v>
      </c>
      <c r="I128" s="527">
        <v>18</v>
      </c>
      <c r="J128" s="532" t="s">
        <v>138</v>
      </c>
      <c r="K128" s="533"/>
      <c r="L128" s="534">
        <f t="shared" si="2"/>
        <v>1.8000000000000002E-3</v>
      </c>
      <c r="M128" s="535" t="str">
        <f t="shared" si="3"/>
        <v>0.01</v>
      </c>
      <c r="N128" s="528"/>
      <c r="O128" s="528"/>
      <c r="P128" s="528"/>
      <c r="Q128" s="528"/>
      <c r="R128" s="528"/>
      <c r="S128" s="528"/>
      <c r="T128" s="528"/>
      <c r="U128" s="528"/>
      <c r="V128" s="528"/>
      <c r="W128" s="528"/>
      <c r="X128" s="528"/>
      <c r="Y128" s="528"/>
      <c r="AA128" s="551"/>
      <c r="AB128" s="551"/>
      <c r="AC128" s="551"/>
      <c r="AD128" s="551"/>
      <c r="AE128" s="551"/>
      <c r="AF128" s="551"/>
      <c r="AG128" s="551"/>
      <c r="AH128" s="552"/>
    </row>
    <row r="129" spans="1:34" s="550" customFormat="1">
      <c r="A129" s="523" t="s">
        <v>144</v>
      </c>
      <c r="B129" s="549"/>
      <c r="C129" s="516" t="s">
        <v>1472</v>
      </c>
      <c r="D129" s="566" t="s">
        <v>1402</v>
      </c>
      <c r="E129" s="526" t="s">
        <v>1468</v>
      </c>
      <c r="F129" s="548">
        <v>5</v>
      </c>
      <c r="G129" s="526">
        <v>995463</v>
      </c>
      <c r="H129" s="532" t="s">
        <v>138</v>
      </c>
      <c r="I129" s="527">
        <v>18</v>
      </c>
      <c r="J129" s="532" t="s">
        <v>138</v>
      </c>
      <c r="K129" s="533"/>
      <c r="L129" s="534">
        <f t="shared" si="2"/>
        <v>1.8000000000000002E-3</v>
      </c>
      <c r="M129" s="535" t="str">
        <f t="shared" si="3"/>
        <v>0.01</v>
      </c>
      <c r="N129" s="528"/>
      <c r="O129" s="528"/>
      <c r="P129" s="528"/>
      <c r="Q129" s="528"/>
      <c r="R129" s="528"/>
      <c r="S129" s="528"/>
      <c r="T129" s="528"/>
      <c r="U129" s="528"/>
      <c r="V129" s="528"/>
      <c r="W129" s="528"/>
      <c r="X129" s="528"/>
      <c r="Y129" s="528"/>
      <c r="AA129" s="551"/>
      <c r="AB129" s="551"/>
      <c r="AC129" s="551"/>
      <c r="AD129" s="551"/>
      <c r="AE129" s="551"/>
      <c r="AF129" s="551"/>
      <c r="AG129" s="551"/>
      <c r="AH129" s="552"/>
    </row>
    <row r="130" spans="1:34" s="550" customFormat="1">
      <c r="A130" s="523" t="s">
        <v>362</v>
      </c>
      <c r="B130" s="549"/>
      <c r="C130" s="516" t="s">
        <v>1473</v>
      </c>
      <c r="D130" s="566" t="s">
        <v>1403</v>
      </c>
      <c r="E130" s="526" t="s">
        <v>1468</v>
      </c>
      <c r="F130" s="548">
        <v>20</v>
      </c>
      <c r="G130" s="526">
        <v>995463</v>
      </c>
      <c r="H130" s="532" t="s">
        <v>138</v>
      </c>
      <c r="I130" s="527">
        <v>18</v>
      </c>
      <c r="J130" s="532" t="s">
        <v>138</v>
      </c>
      <c r="K130" s="533"/>
      <c r="L130" s="534">
        <f t="shared" si="2"/>
        <v>1.8000000000000002E-3</v>
      </c>
      <c r="M130" s="535" t="str">
        <f t="shared" si="3"/>
        <v>0.01</v>
      </c>
      <c r="N130" s="528"/>
      <c r="O130" s="528"/>
      <c r="P130" s="528"/>
      <c r="Q130" s="528"/>
      <c r="R130" s="528"/>
      <c r="S130" s="528"/>
      <c r="T130" s="528"/>
      <c r="U130" s="528"/>
      <c r="V130" s="528"/>
      <c r="W130" s="528"/>
      <c r="X130" s="528"/>
      <c r="Y130" s="528"/>
      <c r="AA130" s="551"/>
      <c r="AB130" s="551"/>
      <c r="AC130" s="551"/>
      <c r="AD130" s="551"/>
      <c r="AE130" s="551"/>
      <c r="AF130" s="551"/>
      <c r="AG130" s="551"/>
      <c r="AH130" s="552"/>
    </row>
    <row r="131" spans="1:34" s="550" customFormat="1">
      <c r="A131" s="523" t="s">
        <v>1532</v>
      </c>
      <c r="B131" s="549"/>
      <c r="C131" s="516"/>
      <c r="D131" s="566" t="s">
        <v>1404</v>
      </c>
      <c r="E131" s="526"/>
      <c r="F131" s="548"/>
      <c r="G131" s="526"/>
      <c r="H131" s="526"/>
      <c r="I131" s="526"/>
      <c r="J131" s="526"/>
      <c r="K131" s="526"/>
      <c r="L131" s="526"/>
      <c r="M131" s="526"/>
      <c r="N131" s="528"/>
      <c r="O131" s="528"/>
      <c r="P131" s="528"/>
      <c r="Q131" s="528"/>
      <c r="R131" s="528"/>
      <c r="S131" s="528"/>
      <c r="T131" s="528"/>
      <c r="U131" s="528"/>
      <c r="V131" s="528"/>
      <c r="W131" s="528"/>
      <c r="X131" s="528"/>
      <c r="Y131" s="528"/>
      <c r="AA131" s="551"/>
      <c r="AB131" s="551"/>
      <c r="AC131" s="551"/>
      <c r="AD131" s="551"/>
      <c r="AE131" s="551"/>
      <c r="AF131" s="551"/>
      <c r="AG131" s="551"/>
      <c r="AH131" s="552"/>
    </row>
    <row r="132" spans="1:34" s="550" customFormat="1" ht="84">
      <c r="A132" s="523"/>
      <c r="B132" s="549"/>
      <c r="C132" s="516"/>
      <c r="D132" s="566" t="s">
        <v>1405</v>
      </c>
      <c r="E132" s="526"/>
      <c r="F132" s="548"/>
      <c r="G132" s="526"/>
      <c r="H132" s="526"/>
      <c r="I132" s="526"/>
      <c r="J132" s="526"/>
      <c r="K132" s="526"/>
      <c r="L132" s="526"/>
      <c r="M132" s="526"/>
      <c r="N132" s="528"/>
      <c r="O132" s="528"/>
      <c r="P132" s="528"/>
      <c r="Q132" s="528"/>
      <c r="R132" s="528"/>
      <c r="S132" s="528"/>
      <c r="T132" s="528"/>
      <c r="U132" s="528"/>
      <c r="V132" s="528"/>
      <c r="W132" s="528"/>
      <c r="X132" s="528"/>
      <c r="Y132" s="528"/>
      <c r="AA132" s="551"/>
      <c r="AB132" s="551"/>
      <c r="AC132" s="551"/>
      <c r="AD132" s="551"/>
      <c r="AE132" s="551"/>
      <c r="AF132" s="551"/>
      <c r="AG132" s="551"/>
      <c r="AH132" s="552"/>
    </row>
    <row r="133" spans="1:34" s="550" customFormat="1">
      <c r="A133" s="523"/>
      <c r="B133" s="549"/>
      <c r="C133" s="516"/>
      <c r="D133" s="566" t="s">
        <v>1406</v>
      </c>
      <c r="E133" s="526"/>
      <c r="F133" s="548"/>
      <c r="G133" s="526"/>
      <c r="H133" s="526"/>
      <c r="I133" s="526"/>
      <c r="J133" s="526"/>
      <c r="K133" s="526"/>
      <c r="L133" s="526"/>
      <c r="M133" s="526"/>
      <c r="N133" s="528"/>
      <c r="O133" s="528"/>
      <c r="P133" s="528"/>
      <c r="Q133" s="528"/>
      <c r="R133" s="528"/>
      <c r="S133" s="528"/>
      <c r="T133" s="528"/>
      <c r="U133" s="528"/>
      <c r="V133" s="528"/>
      <c r="W133" s="528"/>
      <c r="X133" s="528"/>
      <c r="Y133" s="528"/>
      <c r="AA133" s="551"/>
      <c r="AB133" s="551"/>
      <c r="AC133" s="551"/>
      <c r="AD133" s="551"/>
      <c r="AE133" s="551"/>
      <c r="AF133" s="551"/>
      <c r="AG133" s="551"/>
      <c r="AH133" s="552"/>
    </row>
    <row r="134" spans="1:34" s="550" customFormat="1">
      <c r="A134" s="523" t="s">
        <v>141</v>
      </c>
      <c r="B134" s="549"/>
      <c r="C134" s="516" t="s">
        <v>1474</v>
      </c>
      <c r="D134" s="566" t="s">
        <v>1400</v>
      </c>
      <c r="E134" s="526" t="s">
        <v>535</v>
      </c>
      <c r="F134" s="548">
        <v>25</v>
      </c>
      <c r="G134" s="526">
        <v>995463</v>
      </c>
      <c r="H134" s="532" t="s">
        <v>138</v>
      </c>
      <c r="I134" s="527">
        <v>18</v>
      </c>
      <c r="J134" s="532" t="s">
        <v>138</v>
      </c>
      <c r="K134" s="533"/>
      <c r="L134" s="534">
        <f t="shared" si="2"/>
        <v>1.8000000000000002E-3</v>
      </c>
      <c r="M134" s="535" t="str">
        <f t="shared" si="3"/>
        <v>0.01</v>
      </c>
      <c r="N134" s="528"/>
      <c r="O134" s="528"/>
      <c r="P134" s="528"/>
      <c r="Q134" s="528"/>
      <c r="R134" s="528"/>
      <c r="S134" s="528"/>
      <c r="T134" s="528"/>
      <c r="U134" s="528"/>
      <c r="V134" s="528"/>
      <c r="W134" s="528"/>
      <c r="X134" s="528"/>
      <c r="Y134" s="528"/>
      <c r="AA134" s="551"/>
      <c r="AB134" s="551"/>
      <c r="AC134" s="551"/>
      <c r="AD134" s="551"/>
      <c r="AE134" s="551"/>
      <c r="AF134" s="551"/>
      <c r="AG134" s="551"/>
      <c r="AH134" s="552"/>
    </row>
    <row r="135" spans="1:34" s="550" customFormat="1">
      <c r="A135" s="523" t="s">
        <v>143</v>
      </c>
      <c r="B135" s="549"/>
      <c r="C135" s="516" t="s">
        <v>1475</v>
      </c>
      <c r="D135" s="566" t="s">
        <v>1401</v>
      </c>
      <c r="E135" s="526" t="s">
        <v>535</v>
      </c>
      <c r="F135" s="548">
        <v>8</v>
      </c>
      <c r="G135" s="526">
        <v>995463</v>
      </c>
      <c r="H135" s="532" t="s">
        <v>138</v>
      </c>
      <c r="I135" s="527">
        <v>18</v>
      </c>
      <c r="J135" s="532" t="s">
        <v>138</v>
      </c>
      <c r="K135" s="533"/>
      <c r="L135" s="534">
        <f t="shared" si="2"/>
        <v>1.8000000000000002E-3</v>
      </c>
      <c r="M135" s="535" t="str">
        <f t="shared" si="3"/>
        <v>0.01</v>
      </c>
      <c r="N135" s="528"/>
      <c r="O135" s="528"/>
      <c r="P135" s="528"/>
      <c r="Q135" s="528"/>
      <c r="R135" s="528"/>
      <c r="S135" s="528"/>
      <c r="T135" s="528"/>
      <c r="U135" s="528"/>
      <c r="V135" s="528"/>
      <c r="W135" s="528"/>
      <c r="X135" s="528"/>
      <c r="Y135" s="528"/>
      <c r="AA135" s="551"/>
      <c r="AB135" s="551"/>
      <c r="AC135" s="551"/>
      <c r="AD135" s="551"/>
      <c r="AE135" s="551"/>
      <c r="AF135" s="551"/>
      <c r="AG135" s="551"/>
      <c r="AH135" s="552"/>
    </row>
    <row r="136" spans="1:34" s="550" customFormat="1">
      <c r="A136" s="523" t="s">
        <v>144</v>
      </c>
      <c r="B136" s="549"/>
      <c r="C136" s="516" t="s">
        <v>1476</v>
      </c>
      <c r="D136" s="566" t="s">
        <v>1402</v>
      </c>
      <c r="E136" s="526" t="s">
        <v>535</v>
      </c>
      <c r="F136" s="548">
        <v>1</v>
      </c>
      <c r="G136" s="526">
        <v>995463</v>
      </c>
      <c r="H136" s="532" t="s">
        <v>138</v>
      </c>
      <c r="I136" s="527">
        <v>18</v>
      </c>
      <c r="J136" s="532" t="s">
        <v>138</v>
      </c>
      <c r="K136" s="533"/>
      <c r="L136" s="534">
        <f t="shared" si="2"/>
        <v>1.8000000000000002E-3</v>
      </c>
      <c r="M136" s="535" t="str">
        <f t="shared" si="3"/>
        <v>0.01</v>
      </c>
      <c r="N136" s="528"/>
      <c r="O136" s="528"/>
      <c r="P136" s="528"/>
      <c r="Q136" s="528"/>
      <c r="R136" s="528"/>
      <c r="S136" s="528"/>
      <c r="T136" s="528"/>
      <c r="U136" s="528"/>
      <c r="V136" s="528"/>
      <c r="W136" s="528"/>
      <c r="X136" s="528"/>
      <c r="Y136" s="528"/>
      <c r="AA136" s="551"/>
      <c r="AB136" s="551"/>
      <c r="AC136" s="551"/>
      <c r="AD136" s="551"/>
      <c r="AE136" s="551"/>
      <c r="AF136" s="551"/>
      <c r="AG136" s="551"/>
      <c r="AH136" s="552"/>
    </row>
    <row r="137" spans="1:34" s="550" customFormat="1">
      <c r="A137" s="523" t="s">
        <v>362</v>
      </c>
      <c r="B137" s="549"/>
      <c r="C137" s="516" t="s">
        <v>1477</v>
      </c>
      <c r="D137" s="566" t="s">
        <v>1407</v>
      </c>
      <c r="E137" s="526" t="s">
        <v>535</v>
      </c>
      <c r="F137" s="548">
        <v>10</v>
      </c>
      <c r="G137" s="526">
        <v>995463</v>
      </c>
      <c r="H137" s="532" t="s">
        <v>138</v>
      </c>
      <c r="I137" s="527">
        <v>18</v>
      </c>
      <c r="J137" s="532" t="s">
        <v>138</v>
      </c>
      <c r="K137" s="533"/>
      <c r="L137" s="534">
        <f t="shared" si="2"/>
        <v>1.8000000000000002E-3</v>
      </c>
      <c r="M137" s="535" t="str">
        <f t="shared" si="3"/>
        <v>0.01</v>
      </c>
      <c r="N137" s="528"/>
      <c r="O137" s="528"/>
      <c r="P137" s="528"/>
      <c r="Q137" s="528"/>
      <c r="R137" s="528"/>
      <c r="S137" s="528"/>
      <c r="T137" s="528"/>
      <c r="U137" s="528"/>
      <c r="V137" s="528"/>
      <c r="W137" s="528"/>
      <c r="X137" s="528"/>
      <c r="Y137" s="528"/>
      <c r="AA137" s="551"/>
      <c r="AB137" s="551"/>
      <c r="AC137" s="551"/>
      <c r="AD137" s="551"/>
      <c r="AE137" s="551"/>
      <c r="AF137" s="551"/>
      <c r="AG137" s="551"/>
      <c r="AH137" s="552"/>
    </row>
    <row r="138" spans="1:34" s="550" customFormat="1">
      <c r="A138" s="523">
        <v>9</v>
      </c>
      <c r="B138" s="549"/>
      <c r="C138" s="516"/>
      <c r="D138" s="566" t="s">
        <v>1408</v>
      </c>
      <c r="E138" s="526"/>
      <c r="F138" s="548"/>
      <c r="G138" s="526"/>
      <c r="H138" s="526"/>
      <c r="I138" s="526"/>
      <c r="J138" s="526"/>
      <c r="K138" s="526"/>
      <c r="L138" s="526"/>
      <c r="M138" s="526"/>
      <c r="N138" s="528"/>
      <c r="O138" s="528"/>
      <c r="P138" s="528"/>
      <c r="Q138" s="528"/>
      <c r="R138" s="528"/>
      <c r="S138" s="528"/>
      <c r="T138" s="528"/>
      <c r="U138" s="528"/>
      <c r="V138" s="528"/>
      <c r="W138" s="528"/>
      <c r="X138" s="528"/>
      <c r="Y138" s="528"/>
      <c r="AA138" s="551"/>
      <c r="AB138" s="551"/>
      <c r="AC138" s="551"/>
      <c r="AD138" s="551"/>
      <c r="AE138" s="551"/>
      <c r="AF138" s="551"/>
      <c r="AG138" s="551"/>
      <c r="AH138" s="552"/>
    </row>
    <row r="139" spans="1:34" s="550" customFormat="1" ht="231">
      <c r="A139" s="523"/>
      <c r="B139" s="549"/>
      <c r="C139" s="516" t="s">
        <v>1478</v>
      </c>
      <c r="D139" s="566" t="s">
        <v>1409</v>
      </c>
      <c r="E139" s="526"/>
      <c r="F139" s="548"/>
      <c r="G139" s="526"/>
      <c r="H139" s="526"/>
      <c r="I139" s="526"/>
      <c r="J139" s="526"/>
      <c r="K139" s="526"/>
      <c r="L139" s="526"/>
      <c r="M139" s="526"/>
      <c r="N139" s="528"/>
      <c r="O139" s="528"/>
      <c r="P139" s="528"/>
      <c r="Q139" s="528"/>
      <c r="R139" s="528"/>
      <c r="S139" s="528"/>
      <c r="T139" s="528"/>
      <c r="U139" s="528"/>
      <c r="V139" s="528"/>
      <c r="W139" s="528"/>
      <c r="X139" s="528"/>
      <c r="Y139" s="528"/>
      <c r="AA139" s="551"/>
      <c r="AB139" s="551"/>
      <c r="AC139" s="551"/>
      <c r="AD139" s="551"/>
      <c r="AE139" s="551"/>
      <c r="AF139" s="551"/>
      <c r="AG139" s="551"/>
      <c r="AH139" s="552"/>
    </row>
    <row r="140" spans="1:34" s="550" customFormat="1">
      <c r="A140" s="523" t="s">
        <v>141</v>
      </c>
      <c r="B140" s="549"/>
      <c r="C140" s="516" t="s">
        <v>1502</v>
      </c>
      <c r="D140" s="566" t="s">
        <v>1410</v>
      </c>
      <c r="E140" s="526" t="s">
        <v>1468</v>
      </c>
      <c r="F140" s="548">
        <v>10</v>
      </c>
      <c r="G140" s="526">
        <v>995463</v>
      </c>
      <c r="H140" s="532" t="s">
        <v>138</v>
      </c>
      <c r="I140" s="527">
        <v>18</v>
      </c>
      <c r="J140" s="532" t="s">
        <v>138</v>
      </c>
      <c r="K140" s="533"/>
      <c r="L140" s="534">
        <f t="shared" si="2"/>
        <v>1.8000000000000002E-3</v>
      </c>
      <c r="M140" s="535" t="str">
        <f t="shared" si="3"/>
        <v>0.01</v>
      </c>
      <c r="N140" s="528"/>
      <c r="O140" s="528"/>
      <c r="P140" s="528"/>
      <c r="Q140" s="528"/>
      <c r="R140" s="528"/>
      <c r="S140" s="528"/>
      <c r="T140" s="528"/>
      <c r="U140" s="528"/>
      <c r="V140" s="528"/>
      <c r="W140" s="528"/>
      <c r="X140" s="528"/>
      <c r="Y140" s="528"/>
      <c r="AA140" s="551"/>
      <c r="AB140" s="551"/>
      <c r="AC140" s="551"/>
      <c r="AD140" s="551"/>
      <c r="AE140" s="551"/>
      <c r="AF140" s="551"/>
      <c r="AG140" s="551"/>
      <c r="AH140" s="552"/>
    </row>
    <row r="141" spans="1:34" s="550" customFormat="1">
      <c r="A141" s="523" t="s">
        <v>143</v>
      </c>
      <c r="B141" s="549"/>
      <c r="C141" s="516" t="s">
        <v>1503</v>
      </c>
      <c r="D141" s="566" t="s">
        <v>1411</v>
      </c>
      <c r="E141" s="526" t="s">
        <v>1468</v>
      </c>
      <c r="F141" s="548">
        <v>160</v>
      </c>
      <c r="G141" s="526">
        <v>995463</v>
      </c>
      <c r="H141" s="532" t="s">
        <v>138</v>
      </c>
      <c r="I141" s="527">
        <v>18</v>
      </c>
      <c r="J141" s="532" t="s">
        <v>138</v>
      </c>
      <c r="K141" s="533"/>
      <c r="L141" s="534">
        <f t="shared" si="2"/>
        <v>1.8000000000000002E-3</v>
      </c>
      <c r="M141" s="535" t="str">
        <f t="shared" si="3"/>
        <v>0.01</v>
      </c>
      <c r="N141" s="528"/>
      <c r="O141" s="528"/>
      <c r="P141" s="528"/>
      <c r="Q141" s="528"/>
      <c r="R141" s="528"/>
      <c r="S141" s="528"/>
      <c r="T141" s="528"/>
      <c r="U141" s="528"/>
      <c r="V141" s="528"/>
      <c r="W141" s="528"/>
      <c r="X141" s="528"/>
      <c r="Y141" s="528"/>
      <c r="AA141" s="551"/>
      <c r="AB141" s="551"/>
      <c r="AC141" s="551"/>
      <c r="AD141" s="551"/>
      <c r="AE141" s="551"/>
      <c r="AF141" s="551"/>
      <c r="AG141" s="551"/>
      <c r="AH141" s="552"/>
    </row>
    <row r="142" spans="1:34" s="550" customFormat="1">
      <c r="A142" s="523" t="s">
        <v>144</v>
      </c>
      <c r="B142" s="549"/>
      <c r="C142" s="516" t="s">
        <v>1479</v>
      </c>
      <c r="D142" s="566" t="s">
        <v>1412</v>
      </c>
      <c r="E142" s="526" t="s">
        <v>1468</v>
      </c>
      <c r="F142" s="548">
        <v>1</v>
      </c>
      <c r="G142" s="526">
        <v>995463</v>
      </c>
      <c r="H142" s="532" t="s">
        <v>138</v>
      </c>
      <c r="I142" s="527">
        <v>18</v>
      </c>
      <c r="J142" s="532" t="s">
        <v>138</v>
      </c>
      <c r="K142" s="533"/>
      <c r="L142" s="534">
        <f t="shared" si="2"/>
        <v>1.8000000000000002E-3</v>
      </c>
      <c r="M142" s="535" t="str">
        <f t="shared" si="3"/>
        <v>0.01</v>
      </c>
      <c r="N142" s="528"/>
      <c r="O142" s="528"/>
      <c r="P142" s="528"/>
      <c r="Q142" s="528"/>
      <c r="R142" s="528"/>
      <c r="S142" s="528"/>
      <c r="T142" s="528"/>
      <c r="U142" s="528"/>
      <c r="V142" s="528"/>
      <c r="W142" s="528"/>
      <c r="X142" s="528"/>
      <c r="Y142" s="528"/>
      <c r="AA142" s="551"/>
      <c r="AB142" s="551"/>
      <c r="AC142" s="551"/>
      <c r="AD142" s="551"/>
      <c r="AE142" s="551"/>
      <c r="AF142" s="551"/>
      <c r="AG142" s="551"/>
      <c r="AH142" s="552"/>
    </row>
    <row r="143" spans="1:34" s="550" customFormat="1">
      <c r="A143" s="523">
        <v>10</v>
      </c>
      <c r="B143" s="549"/>
      <c r="C143" s="516"/>
      <c r="D143" s="566" t="s">
        <v>1413</v>
      </c>
      <c r="E143" s="526"/>
      <c r="F143" s="548"/>
      <c r="G143" s="526"/>
      <c r="H143" s="526"/>
      <c r="I143" s="526"/>
      <c r="J143" s="526"/>
      <c r="K143" s="526"/>
      <c r="L143" s="526"/>
      <c r="M143" s="526"/>
      <c r="N143" s="528"/>
      <c r="O143" s="528"/>
      <c r="P143" s="528"/>
      <c r="Q143" s="528"/>
      <c r="R143" s="528"/>
      <c r="S143" s="528"/>
      <c r="T143" s="528"/>
      <c r="U143" s="528"/>
      <c r="V143" s="528"/>
      <c r="W143" s="528"/>
      <c r="X143" s="528"/>
      <c r="Y143" s="528"/>
      <c r="AA143" s="551"/>
      <c r="AB143" s="551"/>
      <c r="AC143" s="551"/>
      <c r="AD143" s="551"/>
      <c r="AE143" s="551"/>
      <c r="AF143" s="551"/>
      <c r="AG143" s="551"/>
      <c r="AH143" s="552"/>
    </row>
    <row r="144" spans="1:34" s="550" customFormat="1">
      <c r="A144" s="523" t="s">
        <v>1533</v>
      </c>
      <c r="B144" s="549"/>
      <c r="C144" s="516"/>
      <c r="D144" s="566" t="s">
        <v>1414</v>
      </c>
      <c r="E144" s="526"/>
      <c r="F144" s="548"/>
      <c r="G144" s="526"/>
      <c r="H144" s="526"/>
      <c r="I144" s="526"/>
      <c r="J144" s="526"/>
      <c r="K144" s="526"/>
      <c r="L144" s="526"/>
      <c r="M144" s="526"/>
      <c r="N144" s="528"/>
      <c r="O144" s="528"/>
      <c r="P144" s="528"/>
      <c r="Q144" s="528"/>
      <c r="R144" s="528"/>
      <c r="S144" s="528"/>
      <c r="T144" s="528"/>
      <c r="U144" s="528"/>
      <c r="V144" s="528"/>
      <c r="W144" s="528"/>
      <c r="X144" s="528"/>
      <c r="Y144" s="528"/>
      <c r="AA144" s="551"/>
      <c r="AB144" s="551"/>
      <c r="AC144" s="551"/>
      <c r="AD144" s="551"/>
      <c r="AE144" s="551"/>
      <c r="AF144" s="551"/>
      <c r="AG144" s="551"/>
      <c r="AH144" s="552"/>
    </row>
    <row r="145" spans="1:34" s="550" customFormat="1" ht="168">
      <c r="A145" s="523"/>
      <c r="B145" s="549"/>
      <c r="C145" s="516"/>
      <c r="D145" s="566" t="s">
        <v>1415</v>
      </c>
      <c r="E145" s="526"/>
      <c r="F145" s="548"/>
      <c r="G145" s="526"/>
      <c r="H145" s="526"/>
      <c r="I145" s="526"/>
      <c r="J145" s="526"/>
      <c r="K145" s="526"/>
      <c r="L145" s="526"/>
      <c r="M145" s="526"/>
      <c r="N145" s="528"/>
      <c r="O145" s="528"/>
      <c r="P145" s="528"/>
      <c r="Q145" s="528"/>
      <c r="R145" s="528"/>
      <c r="S145" s="528"/>
      <c r="T145" s="528"/>
      <c r="U145" s="528"/>
      <c r="V145" s="528"/>
      <c r="W145" s="528"/>
      <c r="X145" s="528"/>
      <c r="Y145" s="528"/>
      <c r="AA145" s="551"/>
      <c r="AB145" s="551"/>
      <c r="AC145" s="551"/>
      <c r="AD145" s="551"/>
      <c r="AE145" s="551"/>
      <c r="AF145" s="551"/>
      <c r="AG145" s="551"/>
      <c r="AH145" s="552"/>
    </row>
    <row r="146" spans="1:34" s="550" customFormat="1" ht="42">
      <c r="A146" s="523"/>
      <c r="B146" s="549"/>
      <c r="C146" s="516"/>
      <c r="D146" s="566" t="s">
        <v>1416</v>
      </c>
      <c r="E146" s="526"/>
      <c r="F146" s="548"/>
      <c r="G146" s="526"/>
      <c r="H146" s="526"/>
      <c r="I146" s="526"/>
      <c r="J146" s="526"/>
      <c r="K146" s="526"/>
      <c r="L146" s="526"/>
      <c r="M146" s="526"/>
      <c r="N146" s="528"/>
      <c r="O146" s="528"/>
      <c r="P146" s="528"/>
      <c r="Q146" s="528"/>
      <c r="R146" s="528"/>
      <c r="S146" s="528"/>
      <c r="T146" s="528"/>
      <c r="U146" s="528"/>
      <c r="V146" s="528"/>
      <c r="W146" s="528"/>
      <c r="X146" s="528"/>
      <c r="Y146" s="528"/>
      <c r="AA146" s="551"/>
      <c r="AB146" s="551"/>
      <c r="AC146" s="551"/>
      <c r="AD146" s="551"/>
      <c r="AE146" s="551"/>
      <c r="AF146" s="551"/>
      <c r="AG146" s="551"/>
      <c r="AH146" s="552"/>
    </row>
    <row r="147" spans="1:34" s="550" customFormat="1">
      <c r="A147" s="523" t="s">
        <v>141</v>
      </c>
      <c r="B147" s="549"/>
      <c r="C147" s="516" t="s">
        <v>1504</v>
      </c>
      <c r="D147" s="566" t="s">
        <v>1417</v>
      </c>
      <c r="E147" s="526" t="s">
        <v>539</v>
      </c>
      <c r="F147" s="548">
        <v>60</v>
      </c>
      <c r="G147" s="526">
        <v>995463</v>
      </c>
      <c r="H147" s="532" t="s">
        <v>138</v>
      </c>
      <c r="I147" s="527">
        <v>18</v>
      </c>
      <c r="J147" s="532" t="s">
        <v>138</v>
      </c>
      <c r="K147" s="533"/>
      <c r="L147" s="534">
        <f t="shared" si="2"/>
        <v>1.8000000000000002E-3</v>
      </c>
      <c r="M147" s="535" t="str">
        <f t="shared" si="3"/>
        <v>0.01</v>
      </c>
      <c r="N147" s="528"/>
      <c r="O147" s="528"/>
      <c r="P147" s="528"/>
      <c r="Q147" s="528"/>
      <c r="R147" s="528"/>
      <c r="S147" s="528"/>
      <c r="T147" s="528"/>
      <c r="U147" s="528"/>
      <c r="V147" s="528"/>
      <c r="W147" s="528"/>
      <c r="X147" s="528"/>
      <c r="Y147" s="528"/>
      <c r="AA147" s="551"/>
      <c r="AB147" s="551"/>
      <c r="AC147" s="551"/>
      <c r="AD147" s="551"/>
      <c r="AE147" s="551"/>
      <c r="AF147" s="551"/>
      <c r="AG147" s="551"/>
      <c r="AH147" s="552"/>
    </row>
    <row r="148" spans="1:34" s="550" customFormat="1">
      <c r="A148" s="523" t="s">
        <v>143</v>
      </c>
      <c r="B148" s="549"/>
      <c r="C148" s="516" t="s">
        <v>1505</v>
      </c>
      <c r="D148" s="566" t="s">
        <v>1418</v>
      </c>
      <c r="E148" s="526" t="s">
        <v>539</v>
      </c>
      <c r="F148" s="548">
        <v>20</v>
      </c>
      <c r="G148" s="526">
        <v>995463</v>
      </c>
      <c r="H148" s="532" t="s">
        <v>138</v>
      </c>
      <c r="I148" s="527">
        <v>18</v>
      </c>
      <c r="J148" s="532" t="s">
        <v>138</v>
      </c>
      <c r="K148" s="533"/>
      <c r="L148" s="534">
        <f t="shared" si="2"/>
        <v>1.8000000000000002E-3</v>
      </c>
      <c r="M148" s="535" t="str">
        <f t="shared" si="3"/>
        <v>0.01</v>
      </c>
      <c r="N148" s="528"/>
      <c r="O148" s="528"/>
      <c r="P148" s="528"/>
      <c r="Q148" s="528"/>
      <c r="R148" s="528"/>
      <c r="S148" s="528"/>
      <c r="T148" s="528"/>
      <c r="U148" s="528"/>
      <c r="V148" s="528"/>
      <c r="W148" s="528"/>
      <c r="X148" s="528"/>
      <c r="Y148" s="528"/>
      <c r="AA148" s="551"/>
      <c r="AB148" s="551"/>
      <c r="AC148" s="551"/>
      <c r="AD148" s="551"/>
      <c r="AE148" s="551"/>
      <c r="AF148" s="551"/>
      <c r="AG148" s="551"/>
      <c r="AH148" s="552"/>
    </row>
    <row r="149" spans="1:34" s="550" customFormat="1">
      <c r="A149" s="523">
        <v>11</v>
      </c>
      <c r="B149" s="549"/>
      <c r="C149" s="516"/>
      <c r="D149" s="566" t="s">
        <v>1419</v>
      </c>
      <c r="E149" s="526"/>
      <c r="F149" s="548"/>
      <c r="G149" s="526"/>
      <c r="H149" s="526"/>
      <c r="I149" s="526"/>
      <c r="J149" s="526"/>
      <c r="K149" s="526"/>
      <c r="L149" s="526"/>
      <c r="M149" s="526"/>
      <c r="N149" s="528"/>
      <c r="O149" s="528"/>
      <c r="P149" s="528"/>
      <c r="Q149" s="528"/>
      <c r="R149" s="528"/>
      <c r="S149" s="528"/>
      <c r="T149" s="528"/>
      <c r="U149" s="528"/>
      <c r="V149" s="528"/>
      <c r="W149" s="528"/>
      <c r="X149" s="528"/>
      <c r="Y149" s="528"/>
      <c r="AA149" s="551"/>
      <c r="AB149" s="551"/>
      <c r="AC149" s="551"/>
      <c r="AD149" s="551"/>
      <c r="AE149" s="551"/>
      <c r="AF149" s="551"/>
      <c r="AG149" s="551"/>
      <c r="AH149" s="552"/>
    </row>
    <row r="150" spans="1:34" s="550" customFormat="1">
      <c r="A150" s="523" t="s">
        <v>1534</v>
      </c>
      <c r="B150" s="549"/>
      <c r="C150" s="516"/>
      <c r="D150" s="566" t="s">
        <v>1420</v>
      </c>
      <c r="E150" s="526"/>
      <c r="F150" s="548"/>
      <c r="G150" s="526"/>
      <c r="H150" s="526"/>
      <c r="I150" s="526"/>
      <c r="J150" s="526"/>
      <c r="K150" s="526"/>
      <c r="L150" s="526"/>
      <c r="M150" s="526"/>
      <c r="N150" s="528"/>
      <c r="O150" s="528"/>
      <c r="P150" s="528"/>
      <c r="Q150" s="528"/>
      <c r="R150" s="528"/>
      <c r="S150" s="528"/>
      <c r="T150" s="528"/>
      <c r="U150" s="528"/>
      <c r="V150" s="528"/>
      <c r="W150" s="528"/>
      <c r="X150" s="528"/>
      <c r="Y150" s="528"/>
      <c r="AA150" s="551"/>
      <c r="AB150" s="551"/>
      <c r="AC150" s="551"/>
      <c r="AD150" s="551"/>
      <c r="AE150" s="551"/>
      <c r="AF150" s="551"/>
      <c r="AG150" s="551"/>
      <c r="AH150" s="552"/>
    </row>
    <row r="151" spans="1:34" s="550" customFormat="1" ht="84">
      <c r="A151" s="523" t="s">
        <v>141</v>
      </c>
      <c r="B151" s="549"/>
      <c r="C151" s="516">
        <v>16.13</v>
      </c>
      <c r="D151" s="566" t="s">
        <v>1421</v>
      </c>
      <c r="E151" s="526" t="s">
        <v>539</v>
      </c>
      <c r="F151" s="548">
        <v>1</v>
      </c>
      <c r="G151" s="526">
        <v>995463</v>
      </c>
      <c r="H151" s="532" t="s">
        <v>138</v>
      </c>
      <c r="I151" s="527">
        <v>18</v>
      </c>
      <c r="J151" s="532" t="s">
        <v>138</v>
      </c>
      <c r="K151" s="533"/>
      <c r="L151" s="534">
        <f t="shared" si="2"/>
        <v>1.8000000000000002E-3</v>
      </c>
      <c r="M151" s="535" t="str">
        <f t="shared" si="3"/>
        <v>0.01</v>
      </c>
      <c r="N151" s="528"/>
      <c r="O151" s="528"/>
      <c r="P151" s="528"/>
      <c r="Q151" s="528"/>
      <c r="R151" s="528"/>
      <c r="S151" s="528"/>
      <c r="T151" s="528"/>
      <c r="U151" s="528"/>
      <c r="V151" s="528"/>
      <c r="W151" s="528"/>
      <c r="X151" s="528"/>
      <c r="Y151" s="528"/>
      <c r="AA151" s="551"/>
      <c r="AB151" s="551"/>
      <c r="AC151" s="551"/>
      <c r="AD151" s="551"/>
      <c r="AE151" s="551"/>
      <c r="AF151" s="551"/>
      <c r="AG151" s="551"/>
      <c r="AH151" s="552"/>
    </row>
    <row r="152" spans="1:34" s="550" customFormat="1">
      <c r="A152" s="523">
        <v>12</v>
      </c>
      <c r="B152" s="549"/>
      <c r="C152" s="516"/>
      <c r="D152" s="566" t="s">
        <v>1422</v>
      </c>
      <c r="E152" s="526"/>
      <c r="F152" s="548"/>
      <c r="G152" s="526"/>
      <c r="H152" s="526"/>
      <c r="I152" s="526"/>
      <c r="J152" s="526"/>
      <c r="K152" s="526"/>
      <c r="L152" s="526"/>
      <c r="M152" s="526"/>
      <c r="N152" s="528"/>
      <c r="O152" s="528"/>
      <c r="P152" s="528"/>
      <c r="Q152" s="528"/>
      <c r="R152" s="528"/>
      <c r="S152" s="528"/>
      <c r="T152" s="528"/>
      <c r="U152" s="528"/>
      <c r="V152" s="528"/>
      <c r="W152" s="528"/>
      <c r="X152" s="528"/>
      <c r="Y152" s="528"/>
      <c r="AA152" s="551"/>
      <c r="AB152" s="551"/>
      <c r="AC152" s="551"/>
      <c r="AD152" s="551"/>
      <c r="AE152" s="551"/>
      <c r="AF152" s="551"/>
      <c r="AG152" s="551"/>
      <c r="AH152" s="552"/>
    </row>
    <row r="153" spans="1:34" s="550" customFormat="1" ht="63">
      <c r="A153" s="523"/>
      <c r="B153" s="549"/>
      <c r="C153" s="516"/>
      <c r="D153" s="566" t="s">
        <v>1423</v>
      </c>
      <c r="E153" s="526"/>
      <c r="F153" s="548"/>
      <c r="G153" s="526"/>
      <c r="H153" s="526"/>
      <c r="I153" s="526"/>
      <c r="J153" s="526"/>
      <c r="K153" s="526"/>
      <c r="L153" s="526"/>
      <c r="M153" s="526"/>
      <c r="N153" s="528"/>
      <c r="O153" s="528"/>
      <c r="P153" s="528"/>
      <c r="Q153" s="528"/>
      <c r="R153" s="528"/>
      <c r="S153" s="528"/>
      <c r="T153" s="528"/>
      <c r="U153" s="528"/>
      <c r="V153" s="528"/>
      <c r="W153" s="528"/>
      <c r="X153" s="528"/>
      <c r="Y153" s="528"/>
      <c r="AA153" s="551"/>
      <c r="AB153" s="551"/>
      <c r="AC153" s="551"/>
      <c r="AD153" s="551"/>
      <c r="AE153" s="551"/>
      <c r="AF153" s="551"/>
      <c r="AG153" s="551"/>
      <c r="AH153" s="552"/>
    </row>
    <row r="154" spans="1:34" s="550" customFormat="1">
      <c r="A154" s="523" t="s">
        <v>1535</v>
      </c>
      <c r="B154" s="549"/>
      <c r="C154" s="516"/>
      <c r="D154" s="566" t="s">
        <v>1424</v>
      </c>
      <c r="E154" s="526"/>
      <c r="F154" s="548"/>
      <c r="G154" s="526"/>
      <c r="H154" s="526"/>
      <c r="I154" s="526"/>
      <c r="J154" s="526"/>
      <c r="K154" s="526"/>
      <c r="L154" s="526"/>
      <c r="M154" s="526"/>
      <c r="N154" s="528"/>
      <c r="O154" s="528"/>
      <c r="P154" s="528"/>
      <c r="Q154" s="528"/>
      <c r="R154" s="528"/>
      <c r="S154" s="528"/>
      <c r="T154" s="528"/>
      <c r="U154" s="528"/>
      <c r="V154" s="528"/>
      <c r="W154" s="528"/>
      <c r="X154" s="528"/>
      <c r="Y154" s="528"/>
      <c r="AA154" s="551"/>
      <c r="AB154" s="551"/>
      <c r="AC154" s="551"/>
      <c r="AD154" s="551"/>
      <c r="AE154" s="551"/>
      <c r="AF154" s="551"/>
      <c r="AG154" s="551"/>
      <c r="AH154" s="552"/>
    </row>
    <row r="155" spans="1:34" s="550" customFormat="1" ht="63">
      <c r="A155" s="523"/>
      <c r="B155" s="549"/>
      <c r="C155" s="516"/>
      <c r="D155" s="566" t="s">
        <v>1425</v>
      </c>
      <c r="E155" s="526"/>
      <c r="F155" s="548"/>
      <c r="G155" s="526"/>
      <c r="H155" s="526"/>
      <c r="I155" s="526"/>
      <c r="J155" s="526"/>
      <c r="K155" s="526"/>
      <c r="L155" s="526"/>
      <c r="M155" s="526"/>
      <c r="N155" s="528"/>
      <c r="O155" s="528"/>
      <c r="P155" s="528"/>
      <c r="Q155" s="528"/>
      <c r="R155" s="528"/>
      <c r="S155" s="528"/>
      <c r="T155" s="528"/>
      <c r="U155" s="528"/>
      <c r="V155" s="528"/>
      <c r="W155" s="528"/>
      <c r="X155" s="528"/>
      <c r="Y155" s="528"/>
      <c r="AA155" s="551"/>
      <c r="AB155" s="551"/>
      <c r="AC155" s="551"/>
      <c r="AD155" s="551"/>
      <c r="AE155" s="551"/>
      <c r="AF155" s="551"/>
      <c r="AG155" s="551"/>
      <c r="AH155" s="552"/>
    </row>
    <row r="156" spans="1:34" s="550" customFormat="1">
      <c r="A156" s="523" t="s">
        <v>141</v>
      </c>
      <c r="B156" s="549"/>
      <c r="C156" s="516">
        <v>16.149999999999999</v>
      </c>
      <c r="D156" s="566" t="s">
        <v>1426</v>
      </c>
      <c r="E156" s="526" t="s">
        <v>1468</v>
      </c>
      <c r="F156" s="548">
        <v>3</v>
      </c>
      <c r="G156" s="526">
        <v>995463</v>
      </c>
      <c r="H156" s="532" t="s">
        <v>138</v>
      </c>
      <c r="I156" s="527">
        <v>18</v>
      </c>
      <c r="J156" s="532" t="s">
        <v>138</v>
      </c>
      <c r="K156" s="533"/>
      <c r="L156" s="534">
        <f t="shared" ref="L156:L201" si="4">IF(OR(J156="",J156="Confirmed"),I156*M156%,J156*M156%)</f>
        <v>1.8000000000000002E-3</v>
      </c>
      <c r="M156" s="535" t="str">
        <f t="shared" ref="M156:M201" si="5">IF(K156=0,"0.01",K156*F156)</f>
        <v>0.01</v>
      </c>
      <c r="N156" s="528"/>
      <c r="O156" s="528"/>
      <c r="P156" s="528"/>
      <c r="Q156" s="528"/>
      <c r="R156" s="528"/>
      <c r="S156" s="528"/>
      <c r="T156" s="528"/>
      <c r="U156" s="528"/>
      <c r="V156" s="528"/>
      <c r="W156" s="528"/>
      <c r="X156" s="528"/>
      <c r="Y156" s="528"/>
      <c r="AA156" s="551"/>
      <c r="AB156" s="551"/>
      <c r="AC156" s="551"/>
      <c r="AD156" s="551"/>
      <c r="AE156" s="551"/>
      <c r="AF156" s="551"/>
      <c r="AG156" s="551"/>
      <c r="AH156" s="552"/>
    </row>
    <row r="157" spans="1:34" s="550" customFormat="1">
      <c r="A157" s="523" t="s">
        <v>143</v>
      </c>
      <c r="B157" s="549"/>
      <c r="C157" s="516">
        <v>16.16</v>
      </c>
      <c r="D157" s="566" t="s">
        <v>1427</v>
      </c>
      <c r="E157" s="526" t="s">
        <v>1468</v>
      </c>
      <c r="F157" s="548">
        <v>4</v>
      </c>
      <c r="G157" s="526">
        <v>995463</v>
      </c>
      <c r="H157" s="532" t="s">
        <v>138</v>
      </c>
      <c r="I157" s="527">
        <v>18</v>
      </c>
      <c r="J157" s="532" t="s">
        <v>138</v>
      </c>
      <c r="K157" s="533"/>
      <c r="L157" s="534">
        <f t="shared" si="4"/>
        <v>1.8000000000000002E-3</v>
      </c>
      <c r="M157" s="535" t="str">
        <f t="shared" si="5"/>
        <v>0.01</v>
      </c>
      <c r="N157" s="528"/>
      <c r="O157" s="528"/>
      <c r="P157" s="528"/>
      <c r="Q157" s="528"/>
      <c r="R157" s="528"/>
      <c r="S157" s="528"/>
      <c r="T157" s="528"/>
      <c r="U157" s="528"/>
      <c r="V157" s="528"/>
      <c r="W157" s="528"/>
      <c r="X157" s="528"/>
      <c r="Y157" s="528"/>
      <c r="AA157" s="551"/>
      <c r="AB157" s="551"/>
      <c r="AC157" s="551"/>
      <c r="AD157" s="551"/>
      <c r="AE157" s="551"/>
      <c r="AF157" s="551"/>
      <c r="AG157" s="551"/>
      <c r="AH157" s="552"/>
    </row>
    <row r="158" spans="1:34" s="550" customFormat="1">
      <c r="A158" s="523" t="s">
        <v>1536</v>
      </c>
      <c r="B158" s="549"/>
      <c r="C158" s="516"/>
      <c r="D158" s="566" t="s">
        <v>1428</v>
      </c>
      <c r="E158" s="526"/>
      <c r="F158" s="548"/>
      <c r="G158" s="526"/>
      <c r="H158" s="526"/>
      <c r="I158" s="526"/>
      <c r="J158" s="526"/>
      <c r="K158" s="526"/>
      <c r="L158" s="526"/>
      <c r="M158" s="526"/>
      <c r="N158" s="528"/>
      <c r="O158" s="528"/>
      <c r="P158" s="528"/>
      <c r="Q158" s="528"/>
      <c r="R158" s="528"/>
      <c r="S158" s="528"/>
      <c r="T158" s="528"/>
      <c r="U158" s="528"/>
      <c r="V158" s="528"/>
      <c r="W158" s="528"/>
      <c r="X158" s="528"/>
      <c r="Y158" s="528"/>
      <c r="AA158" s="551"/>
      <c r="AB158" s="551"/>
      <c r="AC158" s="551"/>
      <c r="AD158" s="551"/>
      <c r="AE158" s="551"/>
      <c r="AF158" s="551"/>
      <c r="AG158" s="551"/>
      <c r="AH158" s="552"/>
    </row>
    <row r="159" spans="1:34" s="550" customFormat="1" ht="42">
      <c r="A159" s="523"/>
      <c r="B159" s="549"/>
      <c r="C159" s="516"/>
      <c r="D159" s="566" t="s">
        <v>1429</v>
      </c>
      <c r="E159" s="526"/>
      <c r="F159" s="548"/>
      <c r="G159" s="526"/>
      <c r="H159" s="526"/>
      <c r="I159" s="526"/>
      <c r="J159" s="526"/>
      <c r="K159" s="526"/>
      <c r="L159" s="526"/>
      <c r="M159" s="526"/>
      <c r="N159" s="528"/>
      <c r="O159" s="528"/>
      <c r="P159" s="528"/>
      <c r="Q159" s="528"/>
      <c r="R159" s="528"/>
      <c r="S159" s="528"/>
      <c r="T159" s="528"/>
      <c r="U159" s="528"/>
      <c r="V159" s="528"/>
      <c r="W159" s="528"/>
      <c r="X159" s="528"/>
      <c r="Y159" s="528"/>
      <c r="AA159" s="551"/>
      <c r="AB159" s="551"/>
      <c r="AC159" s="551"/>
      <c r="AD159" s="551"/>
      <c r="AE159" s="551"/>
      <c r="AF159" s="551"/>
      <c r="AG159" s="551"/>
      <c r="AH159" s="552"/>
    </row>
    <row r="160" spans="1:34" s="550" customFormat="1">
      <c r="A160" s="523" t="s">
        <v>141</v>
      </c>
      <c r="B160" s="549"/>
      <c r="C160" s="516">
        <v>16.170000000000002</v>
      </c>
      <c r="D160" s="566" t="s">
        <v>1430</v>
      </c>
      <c r="E160" s="526" t="s">
        <v>1468</v>
      </c>
      <c r="F160" s="548">
        <v>6</v>
      </c>
      <c r="G160" s="526">
        <v>995463</v>
      </c>
      <c r="H160" s="532" t="s">
        <v>138</v>
      </c>
      <c r="I160" s="527">
        <v>18</v>
      </c>
      <c r="J160" s="532" t="s">
        <v>138</v>
      </c>
      <c r="K160" s="533"/>
      <c r="L160" s="534">
        <f t="shared" si="4"/>
        <v>1.8000000000000002E-3</v>
      </c>
      <c r="M160" s="535" t="str">
        <f t="shared" si="5"/>
        <v>0.01</v>
      </c>
      <c r="N160" s="528"/>
      <c r="O160" s="528"/>
      <c r="P160" s="528"/>
      <c r="Q160" s="528"/>
      <c r="R160" s="528"/>
      <c r="S160" s="528"/>
      <c r="T160" s="528"/>
      <c r="U160" s="528"/>
      <c r="V160" s="528"/>
      <c r="W160" s="528"/>
      <c r="X160" s="528"/>
      <c r="Y160" s="528"/>
      <c r="AA160" s="551"/>
      <c r="AB160" s="551"/>
      <c r="AC160" s="551"/>
      <c r="AD160" s="551"/>
      <c r="AE160" s="551"/>
      <c r="AF160" s="551"/>
      <c r="AG160" s="551"/>
      <c r="AH160" s="552"/>
    </row>
    <row r="161" spans="1:34" s="550" customFormat="1">
      <c r="A161" s="523" t="s">
        <v>143</v>
      </c>
      <c r="B161" s="549"/>
      <c r="C161" s="516">
        <v>16.18</v>
      </c>
      <c r="D161" s="566" t="s">
        <v>1431</v>
      </c>
      <c r="E161" s="526" t="s">
        <v>1468</v>
      </c>
      <c r="F161" s="548">
        <v>3</v>
      </c>
      <c r="G161" s="526">
        <v>995463</v>
      </c>
      <c r="H161" s="532" t="s">
        <v>138</v>
      </c>
      <c r="I161" s="527">
        <v>18</v>
      </c>
      <c r="J161" s="532" t="s">
        <v>138</v>
      </c>
      <c r="K161" s="533"/>
      <c r="L161" s="534">
        <f t="shared" si="4"/>
        <v>1.8000000000000002E-3</v>
      </c>
      <c r="M161" s="535" t="str">
        <f t="shared" si="5"/>
        <v>0.01</v>
      </c>
      <c r="N161" s="528"/>
      <c r="O161" s="528"/>
      <c r="P161" s="528"/>
      <c r="Q161" s="528"/>
      <c r="R161" s="528"/>
      <c r="S161" s="528"/>
      <c r="T161" s="528"/>
      <c r="U161" s="528"/>
      <c r="V161" s="528"/>
      <c r="W161" s="528"/>
      <c r="X161" s="528"/>
      <c r="Y161" s="528"/>
      <c r="AA161" s="551"/>
      <c r="AB161" s="551"/>
      <c r="AC161" s="551"/>
      <c r="AD161" s="551"/>
      <c r="AE161" s="551"/>
      <c r="AF161" s="551"/>
      <c r="AG161" s="551"/>
      <c r="AH161" s="552"/>
    </row>
    <row r="162" spans="1:34" s="550" customFormat="1">
      <c r="A162" s="523" t="s">
        <v>1537</v>
      </c>
      <c r="B162" s="549"/>
      <c r="C162" s="516"/>
      <c r="D162" s="566" t="s">
        <v>1432</v>
      </c>
      <c r="E162" s="526"/>
      <c r="F162" s="548"/>
      <c r="G162" s="526"/>
      <c r="H162" s="526"/>
      <c r="I162" s="526"/>
      <c r="J162" s="526"/>
      <c r="K162" s="526"/>
      <c r="L162" s="526"/>
      <c r="M162" s="526"/>
      <c r="N162" s="528"/>
      <c r="O162" s="528"/>
      <c r="P162" s="528"/>
      <c r="Q162" s="528"/>
      <c r="R162" s="528"/>
      <c r="S162" s="528"/>
      <c r="T162" s="528"/>
      <c r="U162" s="528"/>
      <c r="V162" s="528"/>
      <c r="W162" s="528"/>
      <c r="X162" s="528"/>
      <c r="Y162" s="528"/>
      <c r="AA162" s="551"/>
      <c r="AB162" s="551"/>
      <c r="AC162" s="551"/>
      <c r="AD162" s="551"/>
      <c r="AE162" s="551"/>
      <c r="AF162" s="551"/>
      <c r="AG162" s="551"/>
      <c r="AH162" s="552"/>
    </row>
    <row r="163" spans="1:34" s="550" customFormat="1" ht="42">
      <c r="A163" s="523"/>
      <c r="B163" s="549"/>
      <c r="C163" s="516"/>
      <c r="D163" s="566" t="s">
        <v>1433</v>
      </c>
      <c r="E163" s="526"/>
      <c r="F163" s="548"/>
      <c r="G163" s="526"/>
      <c r="H163" s="526"/>
      <c r="I163" s="526"/>
      <c r="J163" s="526"/>
      <c r="K163" s="526"/>
      <c r="L163" s="526"/>
      <c r="M163" s="526"/>
      <c r="N163" s="528"/>
      <c r="O163" s="528"/>
      <c r="P163" s="528"/>
      <c r="Q163" s="528"/>
      <c r="R163" s="528"/>
      <c r="S163" s="528"/>
      <c r="T163" s="528"/>
      <c r="U163" s="528"/>
      <c r="V163" s="528"/>
      <c r="W163" s="528"/>
      <c r="X163" s="528"/>
      <c r="Y163" s="528"/>
      <c r="AA163" s="551"/>
      <c r="AB163" s="551"/>
      <c r="AC163" s="551"/>
      <c r="AD163" s="551"/>
      <c r="AE163" s="551"/>
      <c r="AF163" s="551"/>
      <c r="AG163" s="551"/>
      <c r="AH163" s="552"/>
    </row>
    <row r="164" spans="1:34" s="550" customFormat="1">
      <c r="A164" s="523" t="s">
        <v>141</v>
      </c>
      <c r="B164" s="549"/>
      <c r="C164" s="516" t="s">
        <v>1480</v>
      </c>
      <c r="D164" s="566" t="s">
        <v>1434</v>
      </c>
      <c r="E164" s="526" t="s">
        <v>574</v>
      </c>
      <c r="F164" s="548">
        <v>25</v>
      </c>
      <c r="G164" s="526">
        <v>995463</v>
      </c>
      <c r="H164" s="532" t="s">
        <v>138</v>
      </c>
      <c r="I164" s="527">
        <v>18</v>
      </c>
      <c r="J164" s="532" t="s">
        <v>138</v>
      </c>
      <c r="K164" s="533"/>
      <c r="L164" s="534">
        <f t="shared" si="4"/>
        <v>1.8000000000000002E-3</v>
      </c>
      <c r="M164" s="535" t="str">
        <f t="shared" si="5"/>
        <v>0.01</v>
      </c>
      <c r="N164" s="528"/>
      <c r="O164" s="528"/>
      <c r="P164" s="528"/>
      <c r="Q164" s="528"/>
      <c r="R164" s="528"/>
      <c r="S164" s="528"/>
      <c r="T164" s="528"/>
      <c r="U164" s="528"/>
      <c r="V164" s="528"/>
      <c r="W164" s="528"/>
      <c r="X164" s="528"/>
      <c r="Y164" s="528"/>
      <c r="AA164" s="551"/>
      <c r="AB164" s="551"/>
      <c r="AC164" s="551"/>
      <c r="AD164" s="551"/>
      <c r="AE164" s="551"/>
      <c r="AF164" s="551"/>
      <c r="AG164" s="551"/>
      <c r="AH164" s="552"/>
    </row>
    <row r="165" spans="1:34" s="550" customFormat="1">
      <c r="A165" s="523" t="s">
        <v>1538</v>
      </c>
      <c r="B165" s="549"/>
      <c r="C165" s="516"/>
      <c r="D165" s="566" t="s">
        <v>1435</v>
      </c>
      <c r="E165" s="526"/>
      <c r="F165" s="548"/>
      <c r="G165" s="526"/>
      <c r="H165" s="526"/>
      <c r="I165" s="526"/>
      <c r="J165" s="526"/>
      <c r="K165" s="526"/>
      <c r="L165" s="526"/>
      <c r="M165" s="526"/>
      <c r="N165" s="528"/>
      <c r="O165" s="528"/>
      <c r="P165" s="528"/>
      <c r="Q165" s="528"/>
      <c r="R165" s="528"/>
      <c r="S165" s="528"/>
      <c r="T165" s="528"/>
      <c r="U165" s="528"/>
      <c r="V165" s="528"/>
      <c r="W165" s="528"/>
      <c r="X165" s="528"/>
      <c r="Y165" s="528"/>
      <c r="AA165" s="551"/>
      <c r="AB165" s="551"/>
      <c r="AC165" s="551"/>
      <c r="AD165" s="551"/>
      <c r="AE165" s="551"/>
      <c r="AF165" s="551"/>
      <c r="AG165" s="551"/>
      <c r="AH165" s="552"/>
    </row>
    <row r="166" spans="1:34" s="550" customFormat="1" ht="42">
      <c r="A166" s="523"/>
      <c r="B166" s="549"/>
      <c r="C166" s="516"/>
      <c r="D166" s="566" t="s">
        <v>1436</v>
      </c>
      <c r="E166" s="526"/>
      <c r="F166" s="548"/>
      <c r="G166" s="526"/>
      <c r="H166" s="526"/>
      <c r="I166" s="526"/>
      <c r="J166" s="526"/>
      <c r="K166" s="526"/>
      <c r="L166" s="526"/>
      <c r="M166" s="526"/>
      <c r="N166" s="528"/>
      <c r="O166" s="528"/>
      <c r="P166" s="528"/>
      <c r="Q166" s="528"/>
      <c r="R166" s="528"/>
      <c r="S166" s="528"/>
      <c r="T166" s="528"/>
      <c r="U166" s="528"/>
      <c r="V166" s="528"/>
      <c r="W166" s="528"/>
      <c r="X166" s="528"/>
      <c r="Y166" s="528"/>
      <c r="AA166" s="551"/>
      <c r="AB166" s="551"/>
      <c r="AC166" s="551"/>
      <c r="AD166" s="551"/>
      <c r="AE166" s="551"/>
      <c r="AF166" s="551"/>
      <c r="AG166" s="551"/>
      <c r="AH166" s="552"/>
    </row>
    <row r="167" spans="1:34" s="550" customFormat="1">
      <c r="A167" s="523" t="s">
        <v>141</v>
      </c>
      <c r="B167" s="549"/>
      <c r="C167" s="516" t="s">
        <v>1506</v>
      </c>
      <c r="D167" s="566" t="s">
        <v>1437</v>
      </c>
      <c r="E167" s="526" t="s">
        <v>574</v>
      </c>
      <c r="F167" s="548">
        <v>1</v>
      </c>
      <c r="G167" s="526">
        <v>995463</v>
      </c>
      <c r="H167" s="532" t="s">
        <v>138</v>
      </c>
      <c r="I167" s="527">
        <v>18</v>
      </c>
      <c r="J167" s="532" t="s">
        <v>138</v>
      </c>
      <c r="K167" s="533"/>
      <c r="L167" s="534">
        <f t="shared" si="4"/>
        <v>1.8000000000000002E-3</v>
      </c>
      <c r="M167" s="535" t="str">
        <f t="shared" si="5"/>
        <v>0.01</v>
      </c>
      <c r="N167" s="528"/>
      <c r="O167" s="528"/>
      <c r="P167" s="528"/>
      <c r="Q167" s="528"/>
      <c r="R167" s="528"/>
      <c r="S167" s="528"/>
      <c r="T167" s="528"/>
      <c r="U167" s="528"/>
      <c r="V167" s="528"/>
      <c r="W167" s="528"/>
      <c r="X167" s="528"/>
      <c r="Y167" s="528"/>
      <c r="AA167" s="551"/>
      <c r="AB167" s="551"/>
      <c r="AC167" s="551"/>
      <c r="AD167" s="551"/>
      <c r="AE167" s="551"/>
      <c r="AF167" s="551"/>
      <c r="AG167" s="551"/>
      <c r="AH167" s="552"/>
    </row>
    <row r="168" spans="1:34" s="550" customFormat="1">
      <c r="A168" s="523" t="s">
        <v>143</v>
      </c>
      <c r="B168" s="549"/>
      <c r="C168" s="516" t="s">
        <v>1507</v>
      </c>
      <c r="D168" s="566" t="s">
        <v>1438</v>
      </c>
      <c r="E168" s="526" t="s">
        <v>574</v>
      </c>
      <c r="F168" s="548">
        <v>1</v>
      </c>
      <c r="G168" s="526">
        <v>995463</v>
      </c>
      <c r="H168" s="532" t="s">
        <v>138</v>
      </c>
      <c r="I168" s="527">
        <v>18</v>
      </c>
      <c r="J168" s="532" t="s">
        <v>138</v>
      </c>
      <c r="K168" s="533"/>
      <c r="L168" s="534">
        <f t="shared" si="4"/>
        <v>1.8000000000000002E-3</v>
      </c>
      <c r="M168" s="535" t="str">
        <f t="shared" si="5"/>
        <v>0.01</v>
      </c>
      <c r="N168" s="528"/>
      <c r="O168" s="528"/>
      <c r="P168" s="528"/>
      <c r="Q168" s="528"/>
      <c r="R168" s="528"/>
      <c r="S168" s="528"/>
      <c r="T168" s="528"/>
      <c r="U168" s="528"/>
      <c r="V168" s="528"/>
      <c r="W168" s="528"/>
      <c r="X168" s="528"/>
      <c r="Y168" s="528"/>
      <c r="AA168" s="551"/>
      <c r="AB168" s="551"/>
      <c r="AC168" s="551"/>
      <c r="AD168" s="551"/>
      <c r="AE168" s="551"/>
      <c r="AF168" s="551"/>
      <c r="AG168" s="551"/>
      <c r="AH168" s="552"/>
    </row>
    <row r="169" spans="1:34" s="550" customFormat="1">
      <c r="A169" s="523" t="s">
        <v>1539</v>
      </c>
      <c r="B169" s="549"/>
      <c r="C169" s="516"/>
      <c r="D169" s="566" t="s">
        <v>1439</v>
      </c>
      <c r="E169" s="526"/>
      <c r="F169" s="548"/>
      <c r="G169" s="526"/>
      <c r="H169" s="526"/>
      <c r="I169" s="526"/>
      <c r="J169" s="526"/>
      <c r="K169" s="526"/>
      <c r="L169" s="526"/>
      <c r="M169" s="526"/>
      <c r="N169" s="528"/>
      <c r="O169" s="528"/>
      <c r="P169" s="528"/>
      <c r="Q169" s="528"/>
      <c r="R169" s="528"/>
      <c r="S169" s="528"/>
      <c r="T169" s="528"/>
      <c r="U169" s="528"/>
      <c r="V169" s="528"/>
      <c r="W169" s="528"/>
      <c r="X169" s="528"/>
      <c r="Y169" s="528"/>
      <c r="AA169" s="551"/>
      <c r="AB169" s="551"/>
      <c r="AC169" s="551"/>
      <c r="AD169" s="551"/>
      <c r="AE169" s="551"/>
      <c r="AF169" s="551"/>
      <c r="AG169" s="551"/>
      <c r="AH169" s="552"/>
    </row>
    <row r="170" spans="1:34" s="550" customFormat="1" ht="42">
      <c r="A170" s="523"/>
      <c r="B170" s="549"/>
      <c r="C170" s="516"/>
      <c r="D170" s="566" t="s">
        <v>1440</v>
      </c>
      <c r="E170" s="526"/>
      <c r="F170" s="548"/>
      <c r="G170" s="526"/>
      <c r="H170" s="526"/>
      <c r="I170" s="526"/>
      <c r="J170" s="526"/>
      <c r="K170" s="526"/>
      <c r="L170" s="526"/>
      <c r="M170" s="526"/>
      <c r="N170" s="528"/>
      <c r="O170" s="528"/>
      <c r="P170" s="528"/>
      <c r="Q170" s="528"/>
      <c r="R170" s="528"/>
      <c r="S170" s="528"/>
      <c r="T170" s="528"/>
      <c r="U170" s="528"/>
      <c r="V170" s="528"/>
      <c r="W170" s="528"/>
      <c r="X170" s="528"/>
      <c r="Y170" s="528"/>
      <c r="AA170" s="551"/>
      <c r="AB170" s="551"/>
      <c r="AC170" s="551"/>
      <c r="AD170" s="551"/>
      <c r="AE170" s="551"/>
      <c r="AF170" s="551"/>
      <c r="AG170" s="551"/>
      <c r="AH170" s="552"/>
    </row>
    <row r="171" spans="1:34" s="550" customFormat="1">
      <c r="A171" s="523" t="s">
        <v>143</v>
      </c>
      <c r="B171" s="549"/>
      <c r="C171" s="516" t="s">
        <v>1508</v>
      </c>
      <c r="D171" s="566" t="s">
        <v>1441</v>
      </c>
      <c r="E171" s="526" t="s">
        <v>574</v>
      </c>
      <c r="F171" s="548">
        <v>20</v>
      </c>
      <c r="G171" s="526">
        <v>995463</v>
      </c>
      <c r="H171" s="532" t="s">
        <v>138</v>
      </c>
      <c r="I171" s="527">
        <v>18</v>
      </c>
      <c r="J171" s="532" t="s">
        <v>138</v>
      </c>
      <c r="K171" s="533"/>
      <c r="L171" s="534">
        <f t="shared" si="4"/>
        <v>1.8000000000000002E-3</v>
      </c>
      <c r="M171" s="535" t="str">
        <f t="shared" si="5"/>
        <v>0.01</v>
      </c>
      <c r="N171" s="528"/>
      <c r="O171" s="528"/>
      <c r="P171" s="528"/>
      <c r="Q171" s="528"/>
      <c r="R171" s="528"/>
      <c r="S171" s="528"/>
      <c r="T171" s="528"/>
      <c r="U171" s="528"/>
      <c r="V171" s="528"/>
      <c r="W171" s="528"/>
      <c r="X171" s="528"/>
      <c r="Y171" s="528"/>
      <c r="AA171" s="551"/>
      <c r="AB171" s="551"/>
      <c r="AC171" s="551"/>
      <c r="AD171" s="551"/>
      <c r="AE171" s="551"/>
      <c r="AF171" s="551"/>
      <c r="AG171" s="551"/>
      <c r="AH171" s="552"/>
    </row>
    <row r="172" spans="1:34" s="550" customFormat="1">
      <c r="A172" s="523" t="s">
        <v>1540</v>
      </c>
      <c r="B172" s="549"/>
      <c r="C172" s="516"/>
      <c r="D172" s="566" t="s">
        <v>1442</v>
      </c>
      <c r="E172" s="526"/>
      <c r="F172" s="548"/>
      <c r="G172" s="526"/>
      <c r="H172" s="526"/>
      <c r="I172" s="526"/>
      <c r="J172" s="526"/>
      <c r="K172" s="526"/>
      <c r="L172" s="526"/>
      <c r="M172" s="526"/>
      <c r="N172" s="528"/>
      <c r="O172" s="528"/>
      <c r="P172" s="528"/>
      <c r="Q172" s="528"/>
      <c r="R172" s="528"/>
      <c r="S172" s="528"/>
      <c r="T172" s="528"/>
      <c r="U172" s="528"/>
      <c r="V172" s="528"/>
      <c r="W172" s="528"/>
      <c r="X172" s="528"/>
      <c r="Y172" s="528"/>
      <c r="AA172" s="551"/>
      <c r="AB172" s="551"/>
      <c r="AC172" s="551"/>
      <c r="AD172" s="551"/>
      <c r="AE172" s="551"/>
      <c r="AF172" s="551"/>
      <c r="AG172" s="551"/>
      <c r="AH172" s="552"/>
    </row>
    <row r="173" spans="1:34" s="550" customFormat="1" ht="42">
      <c r="A173" s="523" t="s">
        <v>141</v>
      </c>
      <c r="B173" s="549"/>
      <c r="C173" s="516" t="s">
        <v>1509</v>
      </c>
      <c r="D173" s="566" t="s">
        <v>1443</v>
      </c>
      <c r="E173" s="526" t="s">
        <v>1468</v>
      </c>
      <c r="F173" s="548">
        <v>2</v>
      </c>
      <c r="G173" s="526">
        <v>995463</v>
      </c>
      <c r="H173" s="532" t="s">
        <v>138</v>
      </c>
      <c r="I173" s="527">
        <v>18</v>
      </c>
      <c r="J173" s="532" t="s">
        <v>138</v>
      </c>
      <c r="K173" s="533"/>
      <c r="L173" s="534">
        <f t="shared" si="4"/>
        <v>1.8000000000000002E-3</v>
      </c>
      <c r="M173" s="535" t="str">
        <f t="shared" si="5"/>
        <v>0.01</v>
      </c>
      <c r="N173" s="528"/>
      <c r="O173" s="528"/>
      <c r="P173" s="528"/>
      <c r="Q173" s="528"/>
      <c r="R173" s="528"/>
      <c r="S173" s="528"/>
      <c r="T173" s="528"/>
      <c r="U173" s="528"/>
      <c r="V173" s="528"/>
      <c r="W173" s="528"/>
      <c r="X173" s="528"/>
      <c r="Y173" s="528"/>
      <c r="AA173" s="551"/>
      <c r="AB173" s="551"/>
      <c r="AC173" s="551"/>
      <c r="AD173" s="551"/>
      <c r="AE173" s="551"/>
      <c r="AF173" s="551"/>
      <c r="AG173" s="551"/>
      <c r="AH173" s="552"/>
    </row>
    <row r="174" spans="1:34" s="550" customFormat="1">
      <c r="A174" s="523">
        <v>13</v>
      </c>
      <c r="B174" s="549"/>
      <c r="C174" s="516"/>
      <c r="D174" s="566" t="s">
        <v>1444</v>
      </c>
      <c r="E174" s="526"/>
      <c r="F174" s="548"/>
      <c r="G174" s="526"/>
      <c r="H174" s="526"/>
      <c r="I174" s="526"/>
      <c r="J174" s="526"/>
      <c r="K174" s="526"/>
      <c r="L174" s="526"/>
      <c r="M174" s="526"/>
      <c r="N174" s="528"/>
      <c r="O174" s="528"/>
      <c r="P174" s="528"/>
      <c r="Q174" s="528"/>
      <c r="R174" s="528"/>
      <c r="S174" s="528"/>
      <c r="T174" s="528"/>
      <c r="U174" s="528"/>
      <c r="V174" s="528"/>
      <c r="W174" s="528"/>
      <c r="X174" s="528"/>
      <c r="Y174" s="528"/>
      <c r="AA174" s="551"/>
      <c r="AB174" s="551"/>
      <c r="AC174" s="551"/>
      <c r="AD174" s="551"/>
      <c r="AE174" s="551"/>
      <c r="AF174" s="551"/>
      <c r="AG174" s="551"/>
      <c r="AH174" s="552"/>
    </row>
    <row r="175" spans="1:34" s="550" customFormat="1" ht="105">
      <c r="A175" s="523"/>
      <c r="B175" s="549"/>
      <c r="C175" s="516" t="s">
        <v>1510</v>
      </c>
      <c r="D175" s="566" t="s">
        <v>1445</v>
      </c>
      <c r="E175" s="526" t="s">
        <v>1468</v>
      </c>
      <c r="F175" s="548">
        <v>2</v>
      </c>
      <c r="G175" s="526">
        <v>995463</v>
      </c>
      <c r="H175" s="532" t="s">
        <v>138</v>
      </c>
      <c r="I175" s="527">
        <v>18</v>
      </c>
      <c r="J175" s="532" t="s">
        <v>138</v>
      </c>
      <c r="K175" s="533"/>
      <c r="L175" s="534">
        <f t="shared" si="4"/>
        <v>1.8000000000000002E-3</v>
      </c>
      <c r="M175" s="535" t="str">
        <f t="shared" si="5"/>
        <v>0.01</v>
      </c>
      <c r="N175" s="528"/>
      <c r="O175" s="528"/>
      <c r="P175" s="528"/>
      <c r="Q175" s="528"/>
      <c r="R175" s="528"/>
      <c r="S175" s="528"/>
      <c r="T175" s="528"/>
      <c r="U175" s="528"/>
      <c r="V175" s="528"/>
      <c r="W175" s="528"/>
      <c r="X175" s="528"/>
      <c r="Y175" s="528"/>
      <c r="AA175" s="551"/>
      <c r="AB175" s="551"/>
      <c r="AC175" s="551"/>
      <c r="AD175" s="551"/>
      <c r="AE175" s="551"/>
      <c r="AF175" s="551"/>
      <c r="AG175" s="551"/>
      <c r="AH175" s="552"/>
    </row>
    <row r="176" spans="1:34" s="550" customFormat="1">
      <c r="A176" s="523">
        <v>14</v>
      </c>
      <c r="B176" s="549"/>
      <c r="C176" s="516"/>
      <c r="D176" s="566" t="s">
        <v>1446</v>
      </c>
      <c r="E176" s="526"/>
      <c r="F176" s="548"/>
      <c r="G176" s="526"/>
      <c r="H176" s="526"/>
      <c r="I176" s="526"/>
      <c r="J176" s="526"/>
      <c r="K176" s="526"/>
      <c r="L176" s="526"/>
      <c r="M176" s="526"/>
      <c r="N176" s="528"/>
      <c r="O176" s="528"/>
      <c r="P176" s="528"/>
      <c r="Q176" s="528"/>
      <c r="R176" s="528"/>
      <c r="S176" s="528"/>
      <c r="T176" s="528"/>
      <c r="U176" s="528"/>
      <c r="V176" s="528"/>
      <c r="W176" s="528"/>
      <c r="X176" s="528"/>
      <c r="Y176" s="528"/>
      <c r="AA176" s="551"/>
      <c r="AB176" s="551"/>
      <c r="AC176" s="551"/>
      <c r="AD176" s="551"/>
      <c r="AE176" s="551"/>
      <c r="AF176" s="551"/>
      <c r="AG176" s="551"/>
      <c r="AH176" s="552"/>
    </row>
    <row r="177" spans="1:34" s="550" customFormat="1" ht="84">
      <c r="A177" s="523"/>
      <c r="B177" s="549"/>
      <c r="C177" s="516"/>
      <c r="D177" s="566" t="s">
        <v>1447</v>
      </c>
      <c r="E177" s="526"/>
      <c r="F177" s="548"/>
      <c r="G177" s="526"/>
      <c r="H177" s="526"/>
      <c r="I177" s="526"/>
      <c r="J177" s="526"/>
      <c r="K177" s="526"/>
      <c r="L177" s="526"/>
      <c r="M177" s="526"/>
      <c r="N177" s="528"/>
      <c r="O177" s="528"/>
      <c r="P177" s="528"/>
      <c r="Q177" s="528"/>
      <c r="R177" s="528"/>
      <c r="S177" s="528"/>
      <c r="T177" s="528"/>
      <c r="U177" s="528"/>
      <c r="V177" s="528"/>
      <c r="W177" s="528"/>
      <c r="X177" s="528"/>
      <c r="Y177" s="528"/>
      <c r="AA177" s="551"/>
      <c r="AB177" s="551"/>
      <c r="AC177" s="551"/>
      <c r="AD177" s="551"/>
      <c r="AE177" s="551"/>
      <c r="AF177" s="551"/>
      <c r="AG177" s="551"/>
      <c r="AH177" s="552"/>
    </row>
    <row r="178" spans="1:34" s="550" customFormat="1">
      <c r="A178" s="523" t="s">
        <v>141</v>
      </c>
      <c r="B178" s="549"/>
      <c r="C178" s="516" t="s">
        <v>1511</v>
      </c>
      <c r="D178" s="566" t="s">
        <v>1448</v>
      </c>
      <c r="E178" s="526" t="s">
        <v>1468</v>
      </c>
      <c r="F178" s="548">
        <v>210</v>
      </c>
      <c r="G178" s="526">
        <v>995463</v>
      </c>
      <c r="H178" s="532" t="s">
        <v>138</v>
      </c>
      <c r="I178" s="527">
        <v>18</v>
      </c>
      <c r="J178" s="532" t="s">
        <v>138</v>
      </c>
      <c r="K178" s="533"/>
      <c r="L178" s="534">
        <f t="shared" si="4"/>
        <v>1.8000000000000002E-3</v>
      </c>
      <c r="M178" s="535" t="str">
        <f t="shared" si="5"/>
        <v>0.01</v>
      </c>
      <c r="N178" s="528"/>
      <c r="O178" s="528"/>
      <c r="P178" s="528"/>
      <c r="Q178" s="528"/>
      <c r="R178" s="528"/>
      <c r="S178" s="528"/>
      <c r="T178" s="528"/>
      <c r="U178" s="528"/>
      <c r="V178" s="528"/>
      <c r="W178" s="528"/>
      <c r="X178" s="528"/>
      <c r="Y178" s="528"/>
      <c r="AA178" s="551"/>
      <c r="AB178" s="551"/>
      <c r="AC178" s="551"/>
      <c r="AD178" s="551"/>
      <c r="AE178" s="551"/>
      <c r="AF178" s="551"/>
      <c r="AG178" s="551"/>
      <c r="AH178" s="552"/>
    </row>
    <row r="179" spans="1:34" s="550" customFormat="1">
      <c r="A179" s="523">
        <v>15</v>
      </c>
      <c r="B179" s="549"/>
      <c r="C179" s="516"/>
      <c r="D179" s="566" t="s">
        <v>1449</v>
      </c>
      <c r="E179" s="526"/>
      <c r="F179" s="548"/>
      <c r="G179" s="526"/>
      <c r="H179" s="526"/>
      <c r="I179" s="526"/>
      <c r="J179" s="526"/>
      <c r="K179" s="526"/>
      <c r="L179" s="526"/>
      <c r="M179" s="526"/>
      <c r="N179" s="528"/>
      <c r="O179" s="528"/>
      <c r="P179" s="528"/>
      <c r="Q179" s="528"/>
      <c r="R179" s="528"/>
      <c r="S179" s="528"/>
      <c r="T179" s="528"/>
      <c r="U179" s="528"/>
      <c r="V179" s="528"/>
      <c r="W179" s="528"/>
      <c r="X179" s="528"/>
      <c r="Y179" s="528"/>
      <c r="AA179" s="551"/>
      <c r="AB179" s="551"/>
      <c r="AC179" s="551"/>
      <c r="AD179" s="551"/>
      <c r="AE179" s="551"/>
      <c r="AF179" s="551"/>
      <c r="AG179" s="551"/>
      <c r="AH179" s="552"/>
    </row>
    <row r="180" spans="1:34" s="550" customFormat="1">
      <c r="A180" s="523" t="s">
        <v>1541</v>
      </c>
      <c r="B180" s="549"/>
      <c r="C180" s="516"/>
      <c r="D180" s="566" t="s">
        <v>1450</v>
      </c>
      <c r="E180" s="526"/>
      <c r="F180" s="548"/>
      <c r="G180" s="526"/>
      <c r="H180" s="526"/>
      <c r="I180" s="526"/>
      <c r="J180" s="526"/>
      <c r="K180" s="526"/>
      <c r="L180" s="526"/>
      <c r="M180" s="526"/>
      <c r="N180" s="528"/>
      <c r="O180" s="528"/>
      <c r="P180" s="528"/>
      <c r="Q180" s="528"/>
      <c r="R180" s="528"/>
      <c r="S180" s="528"/>
      <c r="T180" s="528"/>
      <c r="U180" s="528"/>
      <c r="V180" s="528"/>
      <c r="W180" s="528"/>
      <c r="X180" s="528"/>
      <c r="Y180" s="528"/>
      <c r="AA180" s="551"/>
      <c r="AB180" s="551"/>
      <c r="AC180" s="551"/>
      <c r="AD180" s="551"/>
      <c r="AE180" s="551"/>
      <c r="AF180" s="551"/>
      <c r="AG180" s="551"/>
      <c r="AH180" s="552"/>
    </row>
    <row r="181" spans="1:34" s="550" customFormat="1" ht="126">
      <c r="A181" s="523"/>
      <c r="B181" s="549"/>
      <c r="C181" s="516"/>
      <c r="D181" s="566" t="s">
        <v>1451</v>
      </c>
      <c r="E181" s="526"/>
      <c r="F181" s="548"/>
      <c r="G181" s="526"/>
      <c r="H181" s="526"/>
      <c r="I181" s="526"/>
      <c r="J181" s="526"/>
      <c r="K181" s="526"/>
      <c r="L181" s="526"/>
      <c r="M181" s="526"/>
      <c r="N181" s="528"/>
      <c r="O181" s="528"/>
      <c r="P181" s="528"/>
      <c r="Q181" s="528"/>
      <c r="R181" s="528"/>
      <c r="S181" s="528"/>
      <c r="T181" s="528"/>
      <c r="U181" s="528"/>
      <c r="V181" s="528"/>
      <c r="W181" s="528"/>
      <c r="X181" s="528"/>
      <c r="Y181" s="528"/>
      <c r="AA181" s="551"/>
      <c r="AB181" s="551"/>
      <c r="AC181" s="551"/>
      <c r="AD181" s="551"/>
      <c r="AE181" s="551"/>
      <c r="AF181" s="551"/>
      <c r="AG181" s="551"/>
      <c r="AH181" s="552"/>
    </row>
    <row r="182" spans="1:34" s="550" customFormat="1" ht="105">
      <c r="A182" s="523"/>
      <c r="B182" s="549"/>
      <c r="C182" s="516"/>
      <c r="D182" s="566" t="s">
        <v>1452</v>
      </c>
      <c r="E182" s="526"/>
      <c r="F182" s="548"/>
      <c r="G182" s="526"/>
      <c r="H182" s="526"/>
      <c r="I182" s="526"/>
      <c r="J182" s="526"/>
      <c r="K182" s="526"/>
      <c r="L182" s="526"/>
      <c r="M182" s="526"/>
      <c r="N182" s="528"/>
      <c r="O182" s="528"/>
      <c r="P182" s="528"/>
      <c r="Q182" s="528"/>
      <c r="R182" s="528"/>
      <c r="S182" s="528"/>
      <c r="T182" s="528"/>
      <c r="U182" s="528"/>
      <c r="V182" s="528"/>
      <c r="W182" s="528"/>
      <c r="X182" s="528"/>
      <c r="Y182" s="528"/>
      <c r="AA182" s="551"/>
      <c r="AB182" s="551"/>
      <c r="AC182" s="551"/>
      <c r="AD182" s="551"/>
      <c r="AE182" s="551"/>
      <c r="AF182" s="551"/>
      <c r="AG182" s="551"/>
      <c r="AH182" s="552"/>
    </row>
    <row r="183" spans="1:34" s="550" customFormat="1" ht="42">
      <c r="A183" s="523"/>
      <c r="B183" s="549"/>
      <c r="C183" s="516"/>
      <c r="D183" s="566" t="s">
        <v>1453</v>
      </c>
      <c r="E183" s="526"/>
      <c r="F183" s="548"/>
      <c r="G183" s="526"/>
      <c r="H183" s="526"/>
      <c r="I183" s="526"/>
      <c r="J183" s="526"/>
      <c r="K183" s="526"/>
      <c r="L183" s="526"/>
      <c r="M183" s="526"/>
      <c r="N183" s="528"/>
      <c r="O183" s="528"/>
      <c r="P183" s="528"/>
      <c r="Q183" s="528"/>
      <c r="R183" s="528"/>
      <c r="S183" s="528"/>
      <c r="T183" s="528"/>
      <c r="U183" s="528"/>
      <c r="V183" s="528"/>
      <c r="W183" s="528"/>
      <c r="X183" s="528"/>
      <c r="Y183" s="528"/>
      <c r="AA183" s="551"/>
      <c r="AB183" s="551"/>
      <c r="AC183" s="551"/>
      <c r="AD183" s="551"/>
      <c r="AE183" s="551"/>
      <c r="AF183" s="551"/>
      <c r="AG183" s="551"/>
      <c r="AH183" s="552"/>
    </row>
    <row r="184" spans="1:34" s="550" customFormat="1">
      <c r="A184" s="523" t="s">
        <v>141</v>
      </c>
      <c r="B184" s="549"/>
      <c r="C184" s="516" t="s">
        <v>1481</v>
      </c>
      <c r="D184" s="566" t="s">
        <v>1454</v>
      </c>
      <c r="E184" s="526" t="s">
        <v>539</v>
      </c>
      <c r="F184" s="548">
        <v>1</v>
      </c>
      <c r="G184" s="526">
        <v>995463</v>
      </c>
      <c r="H184" s="532" t="s">
        <v>138</v>
      </c>
      <c r="I184" s="527">
        <v>18</v>
      </c>
      <c r="J184" s="532" t="s">
        <v>138</v>
      </c>
      <c r="K184" s="533"/>
      <c r="L184" s="534">
        <f t="shared" si="4"/>
        <v>1.8000000000000002E-3</v>
      </c>
      <c r="M184" s="535" t="str">
        <f t="shared" si="5"/>
        <v>0.01</v>
      </c>
      <c r="N184" s="528"/>
      <c r="O184" s="528"/>
      <c r="P184" s="528"/>
      <c r="Q184" s="528"/>
      <c r="R184" s="528"/>
      <c r="S184" s="528"/>
      <c r="T184" s="528"/>
      <c r="U184" s="528"/>
      <c r="V184" s="528"/>
      <c r="W184" s="528"/>
      <c r="X184" s="528"/>
      <c r="Y184" s="528"/>
      <c r="AA184" s="551"/>
      <c r="AB184" s="551"/>
      <c r="AC184" s="551"/>
      <c r="AD184" s="551"/>
      <c r="AE184" s="551"/>
      <c r="AF184" s="551"/>
      <c r="AG184" s="551"/>
      <c r="AH184" s="552"/>
    </row>
    <row r="185" spans="1:34" s="550" customFormat="1">
      <c r="A185" s="523" t="s">
        <v>143</v>
      </c>
      <c r="B185" s="549"/>
      <c r="C185" s="516" t="s">
        <v>1482</v>
      </c>
      <c r="D185" s="566" t="s">
        <v>1455</v>
      </c>
      <c r="E185" s="526" t="s">
        <v>498</v>
      </c>
      <c r="F185" s="548">
        <v>2</v>
      </c>
      <c r="G185" s="526">
        <v>995463</v>
      </c>
      <c r="H185" s="532" t="s">
        <v>138</v>
      </c>
      <c r="I185" s="527">
        <v>18</v>
      </c>
      <c r="J185" s="532" t="s">
        <v>138</v>
      </c>
      <c r="K185" s="533"/>
      <c r="L185" s="534">
        <f t="shared" si="4"/>
        <v>1.8000000000000002E-3</v>
      </c>
      <c r="M185" s="535" t="str">
        <f t="shared" si="5"/>
        <v>0.01</v>
      </c>
      <c r="N185" s="528"/>
      <c r="O185" s="528"/>
      <c r="P185" s="528"/>
      <c r="Q185" s="528"/>
      <c r="R185" s="528"/>
      <c r="S185" s="528"/>
      <c r="T185" s="528"/>
      <c r="U185" s="528"/>
      <c r="V185" s="528"/>
      <c r="W185" s="528"/>
      <c r="X185" s="528"/>
      <c r="Y185" s="528"/>
      <c r="AA185" s="551"/>
      <c r="AB185" s="551"/>
      <c r="AC185" s="551"/>
      <c r="AD185" s="551"/>
      <c r="AE185" s="551"/>
      <c r="AF185" s="551"/>
      <c r="AG185" s="551"/>
      <c r="AH185" s="552"/>
    </row>
    <row r="186" spans="1:34" s="550" customFormat="1">
      <c r="A186" s="523"/>
      <c r="B186" s="549"/>
      <c r="C186" s="516"/>
      <c r="D186" s="566"/>
      <c r="E186" s="526"/>
      <c r="F186" s="548"/>
      <c r="G186" s="526"/>
      <c r="H186" s="526"/>
      <c r="I186" s="526"/>
      <c r="J186" s="526"/>
      <c r="K186" s="526"/>
      <c r="L186" s="526"/>
      <c r="M186" s="526"/>
      <c r="N186" s="528"/>
      <c r="O186" s="528"/>
      <c r="P186" s="528"/>
      <c r="Q186" s="528"/>
      <c r="R186" s="528"/>
      <c r="S186" s="528"/>
      <c r="T186" s="528"/>
      <c r="U186" s="528"/>
      <c r="V186" s="528"/>
      <c r="W186" s="528"/>
      <c r="X186" s="528"/>
      <c r="Y186" s="528"/>
      <c r="AA186" s="551"/>
      <c r="AB186" s="551"/>
      <c r="AC186" s="551"/>
      <c r="AD186" s="551"/>
      <c r="AE186" s="551"/>
      <c r="AF186" s="551"/>
      <c r="AG186" s="551"/>
      <c r="AH186" s="552"/>
    </row>
    <row r="187" spans="1:34" s="550" customFormat="1">
      <c r="A187" s="523"/>
      <c r="B187" s="549"/>
      <c r="C187" s="516"/>
      <c r="D187" s="594" t="s">
        <v>1542</v>
      </c>
      <c r="E187" s="526"/>
      <c r="F187" s="548"/>
      <c r="G187" s="526"/>
      <c r="H187" s="526"/>
      <c r="I187" s="526"/>
      <c r="J187" s="526"/>
      <c r="K187" s="526"/>
      <c r="L187" s="526"/>
      <c r="M187" s="526"/>
      <c r="N187" s="528"/>
      <c r="O187" s="528"/>
      <c r="P187" s="528"/>
      <c r="Q187" s="528"/>
      <c r="R187" s="528"/>
      <c r="S187" s="528"/>
      <c r="T187" s="528"/>
      <c r="U187" s="528"/>
      <c r="V187" s="528"/>
      <c r="W187" s="528"/>
      <c r="X187" s="528"/>
      <c r="Y187" s="528"/>
      <c r="AA187" s="551"/>
      <c r="AB187" s="551"/>
      <c r="AC187" s="551"/>
      <c r="AD187" s="551"/>
      <c r="AE187" s="551"/>
      <c r="AF187" s="551"/>
      <c r="AG187" s="551"/>
      <c r="AH187" s="552"/>
    </row>
    <row r="188" spans="1:34" s="550" customFormat="1">
      <c r="A188" s="523">
        <v>16</v>
      </c>
      <c r="B188" s="549"/>
      <c r="C188" s="516"/>
      <c r="D188" s="566" t="s">
        <v>1456</v>
      </c>
      <c r="E188" s="526"/>
      <c r="F188" s="548"/>
      <c r="G188" s="526"/>
      <c r="H188" s="526"/>
      <c r="I188" s="526"/>
      <c r="J188" s="526"/>
      <c r="K188" s="526"/>
      <c r="L188" s="526"/>
      <c r="M188" s="526"/>
      <c r="N188" s="528"/>
      <c r="O188" s="528"/>
      <c r="P188" s="528"/>
      <c r="Q188" s="528"/>
      <c r="R188" s="528"/>
      <c r="S188" s="528"/>
      <c r="T188" s="528"/>
      <c r="U188" s="528"/>
      <c r="V188" s="528"/>
      <c r="W188" s="528"/>
      <c r="X188" s="528"/>
      <c r="Y188" s="528"/>
      <c r="AA188" s="551"/>
      <c r="AB188" s="551"/>
      <c r="AC188" s="551"/>
      <c r="AD188" s="551"/>
      <c r="AE188" s="551"/>
      <c r="AF188" s="551"/>
      <c r="AG188" s="551"/>
      <c r="AH188" s="552"/>
    </row>
    <row r="189" spans="1:34" s="550" customFormat="1" ht="42">
      <c r="A189" s="523"/>
      <c r="B189" s="549"/>
      <c r="C189" s="516"/>
      <c r="D189" s="566" t="s">
        <v>1457</v>
      </c>
      <c r="E189" s="526"/>
      <c r="F189" s="548"/>
      <c r="G189" s="526"/>
      <c r="H189" s="526"/>
      <c r="I189" s="526"/>
      <c r="J189" s="526"/>
      <c r="K189" s="526"/>
      <c r="L189" s="526"/>
      <c r="M189" s="526"/>
      <c r="N189" s="528"/>
      <c r="O189" s="528"/>
      <c r="P189" s="528"/>
      <c r="Q189" s="528"/>
      <c r="R189" s="528"/>
      <c r="S189" s="528"/>
      <c r="T189" s="528"/>
      <c r="U189" s="528"/>
      <c r="V189" s="528"/>
      <c r="W189" s="528"/>
      <c r="X189" s="528"/>
      <c r="Y189" s="528"/>
      <c r="AA189" s="551"/>
      <c r="AB189" s="551"/>
      <c r="AC189" s="551"/>
      <c r="AD189" s="551"/>
      <c r="AE189" s="551"/>
      <c r="AF189" s="551"/>
      <c r="AG189" s="551"/>
      <c r="AH189" s="552"/>
    </row>
    <row r="190" spans="1:34" s="550" customFormat="1">
      <c r="A190" s="523" t="s">
        <v>144</v>
      </c>
      <c r="B190" s="549"/>
      <c r="C190" s="516" t="s">
        <v>1512</v>
      </c>
      <c r="D190" s="566" t="s">
        <v>1458</v>
      </c>
      <c r="E190" s="526" t="s">
        <v>551</v>
      </c>
      <c r="F190" s="548">
        <v>4</v>
      </c>
      <c r="G190" s="526">
        <v>995463</v>
      </c>
      <c r="H190" s="532" t="s">
        <v>138</v>
      </c>
      <c r="I190" s="527">
        <v>18</v>
      </c>
      <c r="J190" s="532" t="s">
        <v>138</v>
      </c>
      <c r="K190" s="533"/>
      <c r="L190" s="534">
        <f t="shared" si="4"/>
        <v>1.8000000000000002E-3</v>
      </c>
      <c r="M190" s="535" t="str">
        <f t="shared" si="5"/>
        <v>0.01</v>
      </c>
      <c r="N190" s="528"/>
      <c r="O190" s="528"/>
      <c r="P190" s="528"/>
      <c r="Q190" s="528"/>
      <c r="R190" s="528"/>
      <c r="S190" s="528"/>
      <c r="T190" s="528"/>
      <c r="U190" s="528"/>
      <c r="V190" s="528"/>
      <c r="W190" s="528"/>
      <c r="X190" s="528"/>
      <c r="Y190" s="528"/>
      <c r="AA190" s="551"/>
      <c r="AB190" s="551"/>
      <c r="AC190" s="551"/>
      <c r="AD190" s="551"/>
      <c r="AE190" s="551"/>
      <c r="AF190" s="551"/>
      <c r="AG190" s="551"/>
      <c r="AH190" s="552"/>
    </row>
    <row r="191" spans="1:34" s="550" customFormat="1">
      <c r="A191" s="523">
        <v>17</v>
      </c>
      <c r="B191" s="549"/>
      <c r="C191" s="516"/>
      <c r="D191" s="566" t="s">
        <v>1459</v>
      </c>
      <c r="E191" s="526"/>
      <c r="F191" s="548"/>
      <c r="G191" s="526"/>
      <c r="H191" s="526"/>
      <c r="I191" s="526"/>
      <c r="J191" s="526"/>
      <c r="K191" s="526"/>
      <c r="L191" s="526"/>
      <c r="M191" s="526"/>
      <c r="N191" s="528"/>
      <c r="O191" s="528"/>
      <c r="P191" s="528"/>
      <c r="Q191" s="528"/>
      <c r="R191" s="528"/>
      <c r="S191" s="528"/>
      <c r="T191" s="528"/>
      <c r="U191" s="528"/>
      <c r="V191" s="528"/>
      <c r="W191" s="528"/>
      <c r="X191" s="528"/>
      <c r="Y191" s="528"/>
      <c r="AA191" s="551"/>
      <c r="AB191" s="551"/>
      <c r="AC191" s="551"/>
      <c r="AD191" s="551"/>
      <c r="AE191" s="551"/>
      <c r="AF191" s="551"/>
      <c r="AG191" s="551"/>
      <c r="AH191" s="552"/>
    </row>
    <row r="192" spans="1:34" s="550" customFormat="1" ht="42">
      <c r="A192" s="523"/>
      <c r="B192" s="549"/>
      <c r="C192" s="516"/>
      <c r="D192" s="566" t="s">
        <v>1460</v>
      </c>
      <c r="E192" s="526"/>
      <c r="F192" s="548"/>
      <c r="G192" s="526"/>
      <c r="H192" s="526"/>
      <c r="I192" s="526"/>
      <c r="J192" s="526"/>
      <c r="K192" s="526"/>
      <c r="L192" s="526"/>
      <c r="M192" s="526"/>
      <c r="N192" s="528"/>
      <c r="O192" s="528"/>
      <c r="P192" s="528"/>
      <c r="Q192" s="528"/>
      <c r="R192" s="528"/>
      <c r="S192" s="528"/>
      <c r="T192" s="528"/>
      <c r="U192" s="528"/>
      <c r="V192" s="528"/>
      <c r="W192" s="528"/>
      <c r="X192" s="528"/>
      <c r="Y192" s="528"/>
      <c r="AA192" s="551"/>
      <c r="AB192" s="551"/>
      <c r="AC192" s="551"/>
      <c r="AD192" s="551"/>
      <c r="AE192" s="551"/>
      <c r="AF192" s="551"/>
      <c r="AG192" s="551"/>
      <c r="AH192" s="552"/>
    </row>
    <row r="193" spans="1:37" s="550" customFormat="1" ht="63">
      <c r="A193" s="523"/>
      <c r="B193" s="549"/>
      <c r="C193" s="516"/>
      <c r="D193" s="566" t="s">
        <v>1461</v>
      </c>
      <c r="E193" s="526"/>
      <c r="F193" s="548"/>
      <c r="G193" s="526"/>
      <c r="H193" s="526"/>
      <c r="I193" s="526"/>
      <c r="J193" s="526"/>
      <c r="K193" s="526"/>
      <c r="L193" s="526"/>
      <c r="M193" s="526"/>
      <c r="N193" s="528"/>
      <c r="O193" s="528"/>
      <c r="P193" s="528"/>
      <c r="Q193" s="528"/>
      <c r="R193" s="528"/>
      <c r="S193" s="528"/>
      <c r="T193" s="528"/>
      <c r="U193" s="528"/>
      <c r="V193" s="528"/>
      <c r="W193" s="528"/>
      <c r="X193" s="528"/>
      <c r="Y193" s="528"/>
      <c r="AA193" s="551"/>
      <c r="AB193" s="551"/>
      <c r="AC193" s="551"/>
      <c r="AD193" s="551"/>
      <c r="AE193" s="551"/>
      <c r="AF193" s="551"/>
      <c r="AG193" s="551"/>
      <c r="AH193" s="552"/>
    </row>
    <row r="194" spans="1:37" s="550" customFormat="1">
      <c r="A194" s="523" t="s">
        <v>141</v>
      </c>
      <c r="B194" s="549"/>
      <c r="C194" s="516" t="s">
        <v>1513</v>
      </c>
      <c r="D194" s="566" t="s">
        <v>1462</v>
      </c>
      <c r="E194" s="526" t="s">
        <v>538</v>
      </c>
      <c r="F194" s="548">
        <v>30</v>
      </c>
      <c r="G194" s="526">
        <v>995463</v>
      </c>
      <c r="H194" s="532" t="s">
        <v>138</v>
      </c>
      <c r="I194" s="527">
        <v>18</v>
      </c>
      <c r="J194" s="532" t="s">
        <v>138</v>
      </c>
      <c r="K194" s="533"/>
      <c r="L194" s="534">
        <f t="shared" si="4"/>
        <v>1.8000000000000002E-3</v>
      </c>
      <c r="M194" s="535" t="str">
        <f t="shared" si="5"/>
        <v>0.01</v>
      </c>
      <c r="N194" s="528"/>
      <c r="O194" s="528"/>
      <c r="P194" s="528"/>
      <c r="Q194" s="528"/>
      <c r="R194" s="528"/>
      <c r="S194" s="528"/>
      <c r="T194" s="528"/>
      <c r="U194" s="528"/>
      <c r="V194" s="528"/>
      <c r="W194" s="528"/>
      <c r="X194" s="528"/>
      <c r="Y194" s="528"/>
      <c r="AA194" s="551"/>
      <c r="AB194" s="551"/>
      <c r="AC194" s="551"/>
      <c r="AD194" s="551"/>
      <c r="AE194" s="551"/>
      <c r="AF194" s="551"/>
      <c r="AG194" s="551"/>
      <c r="AH194" s="552"/>
    </row>
    <row r="195" spans="1:37" s="550" customFormat="1">
      <c r="A195" s="523" t="s">
        <v>143</v>
      </c>
      <c r="B195" s="549"/>
      <c r="C195" s="516" t="s">
        <v>1514</v>
      </c>
      <c r="D195" s="566" t="s">
        <v>1463</v>
      </c>
      <c r="E195" s="526" t="s">
        <v>538</v>
      </c>
      <c r="F195" s="548">
        <v>1</v>
      </c>
      <c r="G195" s="526">
        <v>995463</v>
      </c>
      <c r="H195" s="532" t="s">
        <v>138</v>
      </c>
      <c r="I195" s="527">
        <v>18</v>
      </c>
      <c r="J195" s="532" t="s">
        <v>138</v>
      </c>
      <c r="K195" s="533"/>
      <c r="L195" s="534">
        <f t="shared" si="4"/>
        <v>1.8000000000000002E-3</v>
      </c>
      <c r="M195" s="535" t="str">
        <f t="shared" si="5"/>
        <v>0.01</v>
      </c>
      <c r="N195" s="528"/>
      <c r="O195" s="528"/>
      <c r="P195" s="528"/>
      <c r="Q195" s="528"/>
      <c r="R195" s="528"/>
      <c r="S195" s="528"/>
      <c r="T195" s="528"/>
      <c r="U195" s="528"/>
      <c r="V195" s="528"/>
      <c r="W195" s="528"/>
      <c r="X195" s="528"/>
      <c r="Y195" s="528"/>
      <c r="AA195" s="551"/>
      <c r="AB195" s="551"/>
      <c r="AC195" s="551"/>
      <c r="AD195" s="551"/>
      <c r="AE195" s="551"/>
      <c r="AF195" s="551"/>
      <c r="AG195" s="551"/>
      <c r="AH195" s="552"/>
    </row>
    <row r="196" spans="1:37" s="550" customFormat="1">
      <c r="A196" s="523" t="s">
        <v>144</v>
      </c>
      <c r="B196" s="549"/>
      <c r="C196" s="516" t="s">
        <v>1515</v>
      </c>
      <c r="D196" s="566" t="s">
        <v>1464</v>
      </c>
      <c r="E196" s="526" t="s">
        <v>538</v>
      </c>
      <c r="F196" s="548">
        <v>1</v>
      </c>
      <c r="G196" s="526">
        <v>995463</v>
      </c>
      <c r="H196" s="532" t="s">
        <v>138</v>
      </c>
      <c r="I196" s="527">
        <v>18</v>
      </c>
      <c r="J196" s="532" t="s">
        <v>138</v>
      </c>
      <c r="K196" s="533"/>
      <c r="L196" s="534">
        <f t="shared" si="4"/>
        <v>1.8000000000000002E-3</v>
      </c>
      <c r="M196" s="535" t="str">
        <f t="shared" si="5"/>
        <v>0.01</v>
      </c>
      <c r="N196" s="528"/>
      <c r="O196" s="528"/>
      <c r="P196" s="528"/>
      <c r="Q196" s="528"/>
      <c r="R196" s="528"/>
      <c r="S196" s="528"/>
      <c r="T196" s="528"/>
      <c r="U196" s="528"/>
      <c r="V196" s="528"/>
      <c r="W196" s="528"/>
      <c r="X196" s="528"/>
      <c r="Y196" s="528"/>
      <c r="AA196" s="551"/>
      <c r="AB196" s="551"/>
      <c r="AC196" s="551"/>
      <c r="AD196" s="551"/>
      <c r="AE196" s="551"/>
      <c r="AF196" s="551"/>
      <c r="AG196" s="551"/>
      <c r="AH196" s="552"/>
    </row>
    <row r="197" spans="1:37" s="550" customFormat="1">
      <c r="A197" s="523" t="s">
        <v>362</v>
      </c>
      <c r="B197" s="549"/>
      <c r="C197" s="516" t="s">
        <v>1516</v>
      </c>
      <c r="D197" s="566" t="s">
        <v>1465</v>
      </c>
      <c r="E197" s="526" t="s">
        <v>538</v>
      </c>
      <c r="F197" s="548">
        <v>105</v>
      </c>
      <c r="G197" s="526">
        <v>995463</v>
      </c>
      <c r="H197" s="532" t="s">
        <v>138</v>
      </c>
      <c r="I197" s="527">
        <v>18</v>
      </c>
      <c r="J197" s="532" t="s">
        <v>138</v>
      </c>
      <c r="K197" s="533"/>
      <c r="L197" s="534">
        <f t="shared" si="4"/>
        <v>1.8000000000000002E-3</v>
      </c>
      <c r="M197" s="535" t="str">
        <f t="shared" si="5"/>
        <v>0.01</v>
      </c>
      <c r="N197" s="528"/>
      <c r="O197" s="528"/>
      <c r="P197" s="528"/>
      <c r="Q197" s="528"/>
      <c r="R197" s="528"/>
      <c r="S197" s="528"/>
      <c r="T197" s="528"/>
      <c r="U197" s="528"/>
      <c r="V197" s="528"/>
      <c r="W197" s="528"/>
      <c r="X197" s="528"/>
      <c r="Y197" s="528"/>
      <c r="AA197" s="551"/>
      <c r="AB197" s="551"/>
      <c r="AC197" s="551"/>
      <c r="AD197" s="551"/>
      <c r="AE197" s="551"/>
      <c r="AF197" s="551"/>
      <c r="AG197" s="551"/>
      <c r="AH197" s="552"/>
    </row>
    <row r="198" spans="1:37" s="550" customFormat="1">
      <c r="A198" s="523">
        <v>18</v>
      </c>
      <c r="B198" s="549"/>
      <c r="C198" s="516"/>
      <c r="D198" s="566" t="s">
        <v>1466</v>
      </c>
      <c r="E198" s="526"/>
      <c r="F198" s="548"/>
      <c r="G198" s="526"/>
      <c r="H198" s="526"/>
      <c r="I198" s="526"/>
      <c r="J198" s="526"/>
      <c r="K198" s="526"/>
      <c r="L198" s="526"/>
      <c r="M198" s="526"/>
      <c r="N198" s="528"/>
      <c r="O198" s="528"/>
      <c r="P198" s="528"/>
      <c r="Q198" s="528"/>
      <c r="R198" s="528"/>
      <c r="S198" s="528"/>
      <c r="T198" s="528"/>
      <c r="U198" s="528"/>
      <c r="V198" s="528"/>
      <c r="W198" s="528"/>
      <c r="X198" s="528"/>
      <c r="Y198" s="528"/>
      <c r="AA198" s="551"/>
      <c r="AB198" s="551"/>
      <c r="AC198" s="551"/>
      <c r="AD198" s="551"/>
      <c r="AE198" s="551"/>
      <c r="AF198" s="551"/>
      <c r="AG198" s="551"/>
      <c r="AH198" s="552"/>
    </row>
    <row r="199" spans="1:37" s="550" customFormat="1" ht="105">
      <c r="A199" s="523"/>
      <c r="B199" s="549"/>
      <c r="C199" s="516"/>
      <c r="D199" s="566" t="s">
        <v>1467</v>
      </c>
      <c r="E199" s="526"/>
      <c r="F199" s="548"/>
      <c r="G199" s="526"/>
      <c r="H199" s="526"/>
      <c r="I199" s="526"/>
      <c r="J199" s="526"/>
      <c r="K199" s="526"/>
      <c r="L199" s="526"/>
      <c r="M199" s="526"/>
      <c r="N199" s="528"/>
      <c r="O199" s="528"/>
      <c r="P199" s="528"/>
      <c r="Q199" s="528"/>
      <c r="R199" s="528"/>
      <c r="S199" s="528"/>
      <c r="T199" s="528"/>
      <c r="U199" s="528"/>
      <c r="V199" s="528"/>
      <c r="W199" s="528"/>
      <c r="X199" s="528"/>
      <c r="Y199" s="528"/>
      <c r="AA199" s="551"/>
      <c r="AB199" s="551"/>
      <c r="AC199" s="551"/>
      <c r="AD199" s="551"/>
      <c r="AE199" s="551"/>
      <c r="AF199" s="551"/>
      <c r="AG199" s="551"/>
      <c r="AH199" s="552"/>
    </row>
    <row r="200" spans="1:37" s="550" customFormat="1">
      <c r="A200" s="523" t="s">
        <v>141</v>
      </c>
      <c r="B200" s="549"/>
      <c r="C200" s="516" t="s">
        <v>1517</v>
      </c>
      <c r="D200" s="566" t="s">
        <v>1025</v>
      </c>
      <c r="E200" s="526" t="s">
        <v>538</v>
      </c>
      <c r="F200" s="548">
        <v>35</v>
      </c>
      <c r="G200" s="526">
        <v>995463</v>
      </c>
      <c r="H200" s="532" t="s">
        <v>138</v>
      </c>
      <c r="I200" s="527">
        <v>18</v>
      </c>
      <c r="J200" s="532" t="s">
        <v>138</v>
      </c>
      <c r="K200" s="533"/>
      <c r="L200" s="534">
        <f t="shared" si="4"/>
        <v>1.8000000000000002E-3</v>
      </c>
      <c r="M200" s="535" t="str">
        <f t="shared" si="5"/>
        <v>0.01</v>
      </c>
      <c r="N200" s="528"/>
      <c r="O200" s="528"/>
      <c r="P200" s="528"/>
      <c r="Q200" s="528"/>
      <c r="R200" s="528"/>
      <c r="S200" s="528"/>
      <c r="T200" s="528"/>
      <c r="U200" s="528"/>
      <c r="V200" s="528"/>
      <c r="W200" s="528"/>
      <c r="X200" s="528"/>
      <c r="Y200" s="528"/>
      <c r="AA200" s="551"/>
      <c r="AB200" s="551"/>
      <c r="AC200" s="551"/>
      <c r="AD200" s="551"/>
      <c r="AE200" s="551"/>
      <c r="AF200" s="551"/>
      <c r="AG200" s="551"/>
      <c r="AH200" s="552"/>
    </row>
    <row r="201" spans="1:37" s="550" customFormat="1">
      <c r="A201" s="523" t="s">
        <v>143</v>
      </c>
      <c r="B201" s="549"/>
      <c r="C201" s="516" t="s">
        <v>1518</v>
      </c>
      <c r="D201" s="566" t="s">
        <v>1026</v>
      </c>
      <c r="E201" s="526" t="s">
        <v>538</v>
      </c>
      <c r="F201" s="548">
        <v>25</v>
      </c>
      <c r="G201" s="526">
        <v>995463</v>
      </c>
      <c r="H201" s="532" t="s">
        <v>138</v>
      </c>
      <c r="I201" s="527">
        <v>18</v>
      </c>
      <c r="J201" s="532" t="s">
        <v>138</v>
      </c>
      <c r="K201" s="533"/>
      <c r="L201" s="534">
        <f t="shared" si="4"/>
        <v>1.8000000000000002E-3</v>
      </c>
      <c r="M201" s="535" t="str">
        <f t="shared" si="5"/>
        <v>0.01</v>
      </c>
      <c r="N201" s="528"/>
      <c r="O201" s="528"/>
      <c r="P201" s="528"/>
      <c r="Q201" s="528"/>
      <c r="R201" s="528"/>
      <c r="S201" s="528"/>
      <c r="T201" s="528"/>
      <c r="U201" s="528"/>
      <c r="V201" s="528"/>
      <c r="W201" s="528"/>
      <c r="X201" s="528"/>
      <c r="Y201" s="528"/>
      <c r="AA201" s="551"/>
      <c r="AB201" s="551"/>
      <c r="AC201" s="551"/>
      <c r="AD201" s="551"/>
      <c r="AE201" s="551"/>
      <c r="AF201" s="551"/>
      <c r="AG201" s="551"/>
      <c r="AH201" s="552"/>
    </row>
    <row r="202" spans="1:37" s="550" customFormat="1">
      <c r="A202" s="523"/>
      <c r="B202" s="549"/>
      <c r="C202" s="516"/>
      <c r="D202" s="566"/>
      <c r="E202" s="526"/>
      <c r="F202" s="548"/>
      <c r="G202" s="526"/>
      <c r="H202" s="526"/>
      <c r="I202" s="526"/>
      <c r="J202" s="526"/>
      <c r="K202" s="526"/>
      <c r="L202" s="526"/>
      <c r="M202" s="526"/>
      <c r="N202" s="528"/>
      <c r="O202" s="528"/>
      <c r="P202" s="528"/>
      <c r="Q202" s="528"/>
      <c r="R202" s="528"/>
      <c r="S202" s="528"/>
      <c r="T202" s="528"/>
      <c r="U202" s="528"/>
      <c r="V202" s="528"/>
      <c r="W202" s="528"/>
      <c r="X202" s="528"/>
      <c r="Y202" s="528"/>
      <c r="AA202" s="551"/>
      <c r="AB202" s="551"/>
      <c r="AC202" s="551"/>
      <c r="AD202" s="551"/>
      <c r="AE202" s="551"/>
      <c r="AF202" s="551"/>
      <c r="AG202" s="551"/>
      <c r="AH202" s="552"/>
    </row>
    <row r="203" spans="1:37" ht="40.5" customHeight="1">
      <c r="A203" s="564"/>
      <c r="B203" s="565"/>
      <c r="C203" s="565"/>
      <c r="D203" s="673" t="s">
        <v>499</v>
      </c>
      <c r="E203" s="674"/>
      <c r="F203" s="674"/>
      <c r="G203" s="674"/>
      <c r="H203" s="674"/>
      <c r="I203" s="674"/>
      <c r="J203" s="674"/>
      <c r="K203" s="675"/>
      <c r="L203" s="567">
        <f>SUM(L27:L202)</f>
        <v>0.12779999999999991</v>
      </c>
      <c r="M203" s="567">
        <f>SUM(M27:M202)</f>
        <v>0</v>
      </c>
      <c r="AD203" s="490"/>
      <c r="AE203" s="350" t="e">
        <f>ROUND(SUM(#REF!),0)</f>
        <v>#REF!</v>
      </c>
    </row>
    <row r="204" spans="1:37" ht="20.25">
      <c r="A204" s="525"/>
      <c r="B204" s="344"/>
      <c r="C204" s="515"/>
      <c r="D204" s="345"/>
      <c r="E204" s="345"/>
      <c r="F204" s="345"/>
      <c r="G204" s="344"/>
      <c r="H204" s="344"/>
      <c r="I204" s="344"/>
      <c r="J204" s="344"/>
      <c r="K204" s="344"/>
      <c r="L204" s="491"/>
      <c r="M204" s="348"/>
      <c r="AD204" s="490"/>
      <c r="AE204" s="350"/>
    </row>
    <row r="205" spans="1:37" ht="45" customHeight="1">
      <c r="A205" s="670" t="s">
        <v>606</v>
      </c>
      <c r="B205" s="671"/>
      <c r="C205" s="671"/>
      <c r="D205" s="671"/>
      <c r="E205" s="671"/>
      <c r="F205" s="671"/>
      <c r="G205" s="671"/>
      <c r="H205" s="671"/>
      <c r="I205" s="671"/>
      <c r="J205" s="671"/>
      <c r="K205" s="671"/>
      <c r="L205" s="672"/>
      <c r="M205" s="348"/>
      <c r="AD205" s="490"/>
      <c r="AE205" s="350"/>
    </row>
    <row r="206" spans="1:37" s="325" customFormat="1" ht="20.25">
      <c r="A206" s="525"/>
      <c r="B206" s="344"/>
      <c r="C206" s="515"/>
      <c r="D206" s="345"/>
      <c r="E206" s="345"/>
      <c r="F206" s="345"/>
      <c r="G206" s="346"/>
      <c r="H206" s="346"/>
      <c r="I206" s="346"/>
      <c r="J206" s="346"/>
      <c r="K206" s="346"/>
      <c r="L206" s="491"/>
      <c r="M206" s="348"/>
      <c r="N206" s="586"/>
      <c r="O206" s="586"/>
      <c r="P206" s="586"/>
      <c r="Q206" s="586"/>
      <c r="R206" s="586"/>
      <c r="S206" s="586"/>
      <c r="T206" s="586"/>
      <c r="U206" s="586"/>
      <c r="V206" s="586"/>
      <c r="W206" s="586"/>
      <c r="X206" s="586"/>
      <c r="Y206" s="586"/>
      <c r="Z206" s="107"/>
      <c r="AA206" s="318"/>
      <c r="AB206" s="318"/>
      <c r="AD206" s="490"/>
      <c r="AE206" s="350"/>
      <c r="AI206" s="107"/>
      <c r="AJ206" s="107"/>
      <c r="AK206" s="107"/>
    </row>
    <row r="207" spans="1:37" s="325" customFormat="1" ht="20.25">
      <c r="A207" s="525"/>
      <c r="B207" s="344"/>
      <c r="C207" s="515"/>
      <c r="D207" s="345"/>
      <c r="E207" s="345"/>
      <c r="F207" s="345"/>
      <c r="G207" s="346"/>
      <c r="H207" s="346"/>
      <c r="I207" s="346"/>
      <c r="J207" s="346"/>
      <c r="K207" s="346"/>
      <c r="L207" s="491"/>
      <c r="M207" s="348"/>
      <c r="N207" s="586"/>
      <c r="O207" s="586"/>
      <c r="P207" s="586"/>
      <c r="Q207" s="586"/>
      <c r="R207" s="586"/>
      <c r="S207" s="586"/>
      <c r="T207" s="586"/>
      <c r="U207" s="586"/>
      <c r="V207" s="586"/>
      <c r="W207" s="586"/>
      <c r="X207" s="586"/>
      <c r="Y207" s="586"/>
      <c r="Z207" s="107"/>
      <c r="AA207" s="318"/>
      <c r="AB207" s="318"/>
      <c r="AD207" s="490"/>
      <c r="AE207" s="350"/>
      <c r="AI207" s="107"/>
      <c r="AJ207" s="107"/>
      <c r="AK207" s="107"/>
    </row>
    <row r="208" spans="1:37" s="325" customFormat="1" ht="33.6" customHeight="1">
      <c r="A208" s="539" t="s">
        <v>110</v>
      </c>
      <c r="B208" s="540"/>
      <c r="C208" s="539"/>
      <c r="D208" s="347" t="str">
        <f>IF('[2]Names of Bidder'!D21=0,"",'[2]Names of Bidder'!D21)</f>
        <v/>
      </c>
      <c r="E208" s="492"/>
      <c r="F208" s="492"/>
      <c r="G208" s="347"/>
      <c r="H208" s="347"/>
      <c r="I208" s="347"/>
      <c r="J208" s="347"/>
      <c r="K208" s="320"/>
      <c r="L208" s="349" t="s">
        <v>113</v>
      </c>
      <c r="M208" s="493" t="str">
        <f>IF('[2]Names of Bidder'!D18=0,"",'[2]Names of Bidder'!D18)</f>
        <v/>
      </c>
      <c r="N208" s="586"/>
      <c r="O208" s="586"/>
      <c r="P208" s="586"/>
      <c r="Q208" s="586"/>
      <c r="R208" s="586"/>
      <c r="S208" s="586"/>
      <c r="T208" s="586"/>
      <c r="U208" s="586"/>
      <c r="V208" s="586"/>
      <c r="W208" s="586"/>
      <c r="X208" s="586"/>
      <c r="Y208" s="586"/>
      <c r="Z208" s="107"/>
      <c r="AA208" s="318"/>
      <c r="AB208" s="318"/>
      <c r="AI208" s="107"/>
      <c r="AJ208" s="107"/>
      <c r="AK208" s="107"/>
    </row>
    <row r="209" spans="1:37" s="325" customFormat="1" ht="33.6" customHeight="1">
      <c r="A209" s="539" t="s">
        <v>112</v>
      </c>
      <c r="B209" s="540"/>
      <c r="C209" s="539"/>
      <c r="D209" s="347" t="str">
        <f>IF('[2]Names of Bidder'!D22=0,"",'[2]Names of Bidder'!D22)</f>
        <v/>
      </c>
      <c r="E209" s="492"/>
      <c r="F209" s="492"/>
      <c r="G209" s="347"/>
      <c r="H209" s="347"/>
      <c r="I209" s="347"/>
      <c r="J209" s="347"/>
      <c r="K209" s="320"/>
      <c r="L209" s="349" t="s">
        <v>114</v>
      </c>
      <c r="M209" s="493" t="str">
        <f>IF('[2]Names of Bidder'!D19=0,"",'[2]Names of Bidder'!D19)</f>
        <v/>
      </c>
      <c r="N209" s="586"/>
      <c r="O209" s="586"/>
      <c r="P209" s="586"/>
      <c r="Q209" s="586"/>
      <c r="R209" s="586"/>
      <c r="S209" s="586"/>
      <c r="T209" s="586"/>
      <c r="U209" s="586"/>
      <c r="V209" s="586"/>
      <c r="W209" s="586"/>
      <c r="X209" s="586"/>
      <c r="Y209" s="586"/>
      <c r="Z209" s="107"/>
      <c r="AA209" s="318"/>
      <c r="AB209" s="318"/>
      <c r="AI209" s="107"/>
      <c r="AJ209" s="107"/>
      <c r="AK209" s="107"/>
    </row>
    <row r="210" spans="1:37" s="325" customFormat="1" ht="33.6" customHeight="1">
      <c r="A210" s="495"/>
      <c r="B210" s="128"/>
      <c r="C210" s="495"/>
      <c r="D210" s="494"/>
      <c r="E210" s="494"/>
      <c r="F210" s="494"/>
      <c r="G210" s="108"/>
      <c r="H210" s="108"/>
      <c r="I210" s="108"/>
      <c r="J210" s="108"/>
      <c r="K210" s="320"/>
      <c r="L210" s="323"/>
      <c r="M210" s="324"/>
      <c r="N210" s="586"/>
      <c r="O210" s="586"/>
      <c r="P210" s="586"/>
      <c r="Q210" s="586"/>
      <c r="R210" s="586"/>
      <c r="S210" s="586"/>
      <c r="T210" s="586"/>
      <c r="U210" s="586"/>
      <c r="V210" s="586"/>
      <c r="W210" s="586"/>
      <c r="X210" s="586"/>
      <c r="Y210" s="586"/>
      <c r="Z210" s="107"/>
      <c r="AA210" s="318"/>
      <c r="AB210" s="318"/>
      <c r="AI210" s="107"/>
      <c r="AJ210" s="107"/>
      <c r="AK210" s="107"/>
    </row>
  </sheetData>
  <sheetProtection algorithmName="SHA-512" hashValue="dI4f+BibGxwng69a5ysHIXDMZT8Pqw8pOfX9WdXalUCV2v+vI7t2bYQBPc8g63I8ky+L2hfnqBnLbtsNaas5mA==" saltValue="dvYgFTrzwk+lj99cgSVVFA==" spinCount="100000" sheet="1" formatColumns="0" formatRows="0" selectLockedCells="1"/>
  <autoFilter ref="A15:M203" xr:uid="{423AD923-1B9A-47AF-88A8-7BCAD646C5BA}"/>
  <mergeCells count="9">
    <mergeCell ref="D203:K203"/>
    <mergeCell ref="A205:L205"/>
    <mergeCell ref="C27:C29"/>
    <mergeCell ref="A1:I1"/>
    <mergeCell ref="J1:M1"/>
    <mergeCell ref="A3:M3"/>
    <mergeCell ref="A4:M4"/>
    <mergeCell ref="A14:F14"/>
    <mergeCell ref="I14:M14"/>
  </mergeCells>
  <dataValidations count="2">
    <dataValidation type="list" allowBlank="1" showInputMessage="1" showErrorMessage="1" sqref="J27:J29 J37:J38 J43:J45 J47 J49 J52 J67 J69 J74:J75 J82:J83 J87 J90:J91 J96 J103:J114 J117:J120 J127:J130 J134:J137 J140:J142 J147:J148 J151 J156:J157 J160:J161 J164 J167:J168 J171 J173 J175 J178 J184:J185 J190 J194:J197 J200:J201" xr:uid="{B79FC970-6C87-4FF5-A32B-6D6C7EA7C563}">
      <formula1>"Confirmed, 0,5,12,18,28"</formula1>
    </dataValidation>
    <dataValidation operator="greaterThan" allowBlank="1" showInputMessage="1" showErrorMessage="1" sqref="L27:L29 L37:L38 L43:L45 L47 L49 L52 L67 L69 L74:L75 L82:L83 L87 L90:L91 L96 L103:L114 L117:L120 L127:L130 L134:L137 L140:L142 L147:L148 L151 L156:L157 L160:L161 L164 L167:L168 L171 L173 L175 L178 L184:L185 L190 L194:L197 L200:L201" xr:uid="{861C36F1-8591-4D0E-91A3-979C57B08612}"/>
  </dataValidations>
  <printOptions horizontalCentered="1"/>
  <pageMargins left="0.51181102362204722" right="0.27559055118110237" top="0.39370078740157483" bottom="0.39370078740157483" header="0.27559055118110237" footer="0.23622047244094491"/>
  <pageSetup paperSize="9" scale="39" orientation="landscape" horizontalDpi="300" verticalDpi="300" r:id="rId1"/>
  <headerFooter alignWithMargins="0">
    <oddFooter>&amp;R&amp;"Book Antiqua,Bold"&amp;10Schedule-3/ 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33"/>
  </sheetPr>
  <dimension ref="A1:Q54"/>
  <sheetViews>
    <sheetView zoomScale="85" zoomScaleSheetLayoutView="100" workbookViewId="0">
      <selection activeCell="E24" sqref="E24"/>
    </sheetView>
  </sheetViews>
  <sheetFormatPr defaultColWidth="10" defaultRowHeight="16.5"/>
  <cols>
    <col min="1" max="1" width="10.375" style="213" customWidth="1"/>
    <col min="2" max="2" width="50.125" style="213" customWidth="1"/>
    <col min="3" max="3" width="21.375" style="213" customWidth="1"/>
    <col min="4" max="4" width="20.5" style="213" customWidth="1"/>
    <col min="5" max="5" width="20" style="213" customWidth="1"/>
    <col min="6" max="6" width="10" style="247" customWidth="1"/>
    <col min="7" max="7" width="18.625" style="247" hidden="1" customWidth="1"/>
    <col min="8" max="8" width="10" style="247" customWidth="1"/>
    <col min="9" max="9" width="10" style="296" customWidth="1"/>
    <col min="10" max="10" width="12.625" style="296" customWidth="1"/>
    <col min="11" max="11" width="15" style="296" customWidth="1"/>
    <col min="12" max="17" width="10" style="296" customWidth="1"/>
    <col min="18" max="16384" width="10" style="247"/>
  </cols>
  <sheetData>
    <row r="1" spans="1:11" ht="18" customHeight="1">
      <c r="A1" s="248" t="str">
        <f>Cover!B3</f>
        <v>Specification No.: ODP/BB/C&amp;M-3827/OT-09/RFx No. 5002003664/24-25</v>
      </c>
      <c r="B1" s="249"/>
      <c r="C1" s="297"/>
      <c r="D1" s="297"/>
      <c r="E1" s="251" t="s">
        <v>116</v>
      </c>
    </row>
    <row r="2" spans="1:11" ht="15" customHeight="1">
      <c r="A2" s="252"/>
      <c r="B2" s="253"/>
      <c r="C2" s="288"/>
      <c r="D2" s="288"/>
      <c r="E2" s="254"/>
      <c r="F2" s="254"/>
    </row>
    <row r="3" spans="1:11" ht="74.25" customHeight="1">
      <c r="A3" s="694" t="str">
        <f>Cover!$B$2</f>
        <v>Construction of Academic cum Administrative Building for Govt. Industrial Training Institute (ITI) at Dharamgarh Sub-division of Kalahandi district under CSR initiative of POWERGRID</v>
      </c>
      <c r="B3" s="694"/>
      <c r="C3" s="694"/>
      <c r="D3" s="694"/>
      <c r="E3" s="694"/>
    </row>
    <row r="4" spans="1:11" ht="22.15" customHeight="1">
      <c r="A4" s="695" t="s">
        <v>146</v>
      </c>
      <c r="B4" s="695"/>
      <c r="C4" s="695"/>
      <c r="D4" s="695"/>
      <c r="E4" s="695"/>
    </row>
    <row r="5" spans="1:11" ht="12" customHeight="1">
      <c r="A5" s="298"/>
      <c r="B5" s="299"/>
      <c r="C5" s="299"/>
      <c r="D5" s="299"/>
      <c r="E5" s="299"/>
    </row>
    <row r="6" spans="1:11" ht="18" customHeight="1">
      <c r="A6" s="212" t="str">
        <f>'Sch-1A (Civil Works) '!A6</f>
        <v>Bidder’s Name and Address</v>
      </c>
      <c r="D6" s="213" t="s">
        <v>84</v>
      </c>
    </row>
    <row r="7" spans="1:11" ht="18" customHeight="1">
      <c r="A7" s="212" t="e">
        <f>'Sch-1A (Civil Works) '!A7</f>
        <v>#REF!</v>
      </c>
      <c r="D7" s="156" t="s">
        <v>526</v>
      </c>
      <c r="E7" s="157"/>
      <c r="F7" s="158"/>
    </row>
    <row r="8" spans="1:11">
      <c r="A8" s="216" t="s">
        <v>147</v>
      </c>
      <c r="B8" s="693" t="str">
        <f>IF('Names of Bidder'!D8=0,"",'Names of Bidder'!D8)</f>
        <v/>
      </c>
      <c r="C8" s="693"/>
      <c r="D8" s="156" t="s">
        <v>127</v>
      </c>
      <c r="E8" s="157"/>
      <c r="F8" s="158"/>
    </row>
    <row r="9" spans="1:11">
      <c r="A9" s="216" t="s">
        <v>148</v>
      </c>
      <c r="B9" s="693" t="str">
        <f>IF('Names of Bidder'!D9=0,"",'Names of Bidder'!D9)</f>
        <v/>
      </c>
      <c r="C9" s="693"/>
      <c r="D9" s="156" t="s">
        <v>130</v>
      </c>
      <c r="E9" s="157"/>
      <c r="F9" s="158"/>
    </row>
    <row r="10" spans="1:11">
      <c r="A10" s="217"/>
      <c r="B10" s="693" t="str">
        <f>IF('Names of Bidder'!D10=0,"",'Names of Bidder'!D10)</f>
        <v/>
      </c>
      <c r="C10" s="693"/>
      <c r="D10" s="156" t="s">
        <v>132</v>
      </c>
      <c r="E10" s="157"/>
      <c r="F10" s="158"/>
    </row>
    <row r="11" spans="1:11">
      <c r="A11" s="217"/>
      <c r="B11" s="693" t="str">
        <f>IF('Names of Bidder'!D11=0,"",'Names of Bidder'!D11)</f>
        <v/>
      </c>
      <c r="C11" s="693"/>
      <c r="D11" s="156" t="s">
        <v>133</v>
      </c>
      <c r="E11" s="157"/>
      <c r="F11" s="158"/>
    </row>
    <row r="12" spans="1:11" ht="15" customHeight="1"/>
    <row r="13" spans="1:11" ht="22.15" customHeight="1">
      <c r="A13" s="301" t="s">
        <v>149</v>
      </c>
      <c r="B13" s="688" t="s">
        <v>150</v>
      </c>
      <c r="C13" s="689"/>
      <c r="D13" s="685" t="s">
        <v>151</v>
      </c>
      <c r="E13" s="686"/>
      <c r="K13" s="296" t="s">
        <v>152</v>
      </c>
    </row>
    <row r="14" spans="1:11" ht="18" hidden="1" customHeight="1">
      <c r="A14" s="262" t="s">
        <v>145</v>
      </c>
      <c r="B14" s="681" t="s">
        <v>153</v>
      </c>
      <c r="C14" s="682"/>
      <c r="D14" s="681"/>
      <c r="E14" s="682"/>
      <c r="G14" s="317">
        <f>340*0.1236</f>
        <v>42.024000000000001</v>
      </c>
      <c r="J14" s="296" t="s">
        <v>154</v>
      </c>
      <c r="K14" s="296" t="e">
        <f>ROUND(#REF!*#REF!,0)</f>
        <v>#REF!</v>
      </c>
    </row>
    <row r="15" spans="1:11" ht="58.15" hidden="1" customHeight="1">
      <c r="A15" s="302"/>
      <c r="B15" s="690" t="s">
        <v>155</v>
      </c>
      <c r="C15" s="690"/>
      <c r="D15" s="691" t="e">
        <f>+#REF!</f>
        <v>#REF!</v>
      </c>
      <c r="E15" s="692"/>
      <c r="G15" s="266">
        <f>340</f>
        <v>340</v>
      </c>
    </row>
    <row r="16" spans="1:11" ht="18" customHeight="1">
      <c r="A16" s="262" t="s">
        <v>145</v>
      </c>
      <c r="B16" s="681" t="s">
        <v>156</v>
      </c>
      <c r="C16" s="682"/>
      <c r="D16" s="681"/>
      <c r="E16" s="682"/>
      <c r="G16" s="247">
        <f>50*0.1236</f>
        <v>6.18</v>
      </c>
      <c r="J16" s="296" t="s">
        <v>157</v>
      </c>
      <c r="K16" s="316">
        <f>D16</f>
        <v>0</v>
      </c>
    </row>
    <row r="17" spans="1:7" ht="69.599999999999994" customHeight="1">
      <c r="A17" s="302"/>
      <c r="B17" s="683" t="s">
        <v>525</v>
      </c>
      <c r="C17" s="683"/>
      <c r="D17" s="684">
        <f>'Sch-1A (Civil Works) '!L136+'Sch-1B (Plumbing Works)'!L163+'Sch-1C (Electrical Works)'!L253+'Sch-1D (FIRE FIGHTING WORKS)'!L74+'Sch-1E (HVAC)'!L203</f>
        <v>0.7505999999999996</v>
      </c>
      <c r="E17" s="684"/>
      <c r="F17" s="276"/>
      <c r="G17" s="247">
        <f>56.18*0.02</f>
        <v>1.1235999999999999</v>
      </c>
    </row>
    <row r="18" spans="1:7" ht="18" customHeight="1">
      <c r="A18" s="279"/>
      <c r="B18" s="685" t="s">
        <v>169</v>
      </c>
      <c r="C18" s="686"/>
      <c r="D18" s="687">
        <f>+D17</f>
        <v>0.7505999999999996</v>
      </c>
      <c r="E18" s="687"/>
    </row>
    <row r="19" spans="1:7" ht="15" customHeight="1">
      <c r="B19" s="310"/>
      <c r="C19" s="310"/>
      <c r="D19" s="311"/>
      <c r="E19" s="311"/>
    </row>
    <row r="20" spans="1:7" ht="28.5" customHeight="1">
      <c r="A20" s="312"/>
      <c r="B20" s="680"/>
      <c r="C20" s="680"/>
      <c r="D20" s="680"/>
      <c r="E20" s="680"/>
    </row>
    <row r="21" spans="1:7" ht="15" customHeight="1">
      <c r="A21" s="313"/>
      <c r="B21" s="313"/>
      <c r="C21" s="313"/>
      <c r="D21" s="313"/>
      <c r="E21" s="313"/>
    </row>
    <row r="22" spans="1:7" ht="33" customHeight="1">
      <c r="A22" s="285" t="s">
        <v>170</v>
      </c>
      <c r="B22" s="286" t="str">
        <f>IF('Names of Bidder'!D21=0,"",'Names of Bidder'!D21)</f>
        <v/>
      </c>
      <c r="C22" s="314"/>
      <c r="D22" s="287"/>
      <c r="F22" s="289"/>
    </row>
    <row r="23" spans="1:7" ht="33" customHeight="1">
      <c r="A23" s="285" t="s">
        <v>171</v>
      </c>
      <c r="B23" s="286" t="str">
        <f>IF('Names of Bidder'!D22=0,"",'Names of Bidder'!D22)</f>
        <v/>
      </c>
      <c r="C23" s="254"/>
      <c r="D23" s="287" t="s">
        <v>113</v>
      </c>
      <c r="E23" s="315" t="str">
        <f>IF('Names of Bidder'!D18=0,"",'Names of Bidder'!D18)</f>
        <v/>
      </c>
      <c r="F23" s="289"/>
    </row>
    <row r="24" spans="1:7" ht="33" customHeight="1">
      <c r="A24" s="288"/>
      <c r="B24" s="253"/>
      <c r="C24" s="254"/>
      <c r="D24" s="287" t="s">
        <v>114</v>
      </c>
      <c r="E24" s="315" t="str">
        <f>IF('Names of Bidder'!D19=0,"",'Names of Bidder'!D19)</f>
        <v/>
      </c>
      <c r="F24" s="289"/>
    </row>
    <row r="25" spans="1:7" ht="33" customHeight="1">
      <c r="A25" s="288"/>
      <c r="B25" s="253"/>
      <c r="C25" s="254"/>
      <c r="D25" s="287"/>
      <c r="F25" s="289"/>
    </row>
    <row r="26" spans="1:7" ht="22.15" customHeight="1">
      <c r="A26" s="291"/>
      <c r="B26" s="291"/>
      <c r="C26" s="291"/>
      <c r="D26" s="291"/>
      <c r="E26" s="292"/>
    </row>
    <row r="27" spans="1:7" ht="22.15" customHeight="1">
      <c r="A27" s="291"/>
      <c r="B27" s="291"/>
      <c r="C27" s="291"/>
      <c r="D27" s="291"/>
      <c r="E27" s="292"/>
    </row>
    <row r="28" spans="1:7" ht="22.15" customHeight="1">
      <c r="A28" s="291"/>
      <c r="B28" s="291"/>
      <c r="C28" s="291"/>
      <c r="D28" s="291"/>
      <c r="E28" s="292"/>
    </row>
    <row r="29" spans="1:7" ht="22.15" customHeight="1">
      <c r="A29" s="291"/>
      <c r="B29" s="291"/>
      <c r="C29" s="291"/>
      <c r="D29" s="291"/>
      <c r="E29" s="292"/>
    </row>
    <row r="30" spans="1:7" ht="22.15" customHeight="1">
      <c r="A30" s="291"/>
      <c r="B30" s="291"/>
      <c r="C30" s="291"/>
      <c r="D30" s="291"/>
      <c r="E30" s="292"/>
    </row>
    <row r="31" spans="1:7" ht="22.15" customHeight="1">
      <c r="A31" s="291"/>
      <c r="B31" s="291"/>
      <c r="C31" s="291"/>
      <c r="D31" s="291"/>
      <c r="E31" s="292"/>
    </row>
    <row r="32" spans="1:7" ht="25.15" customHeight="1"/>
    <row r="33" ht="25.15" customHeight="1"/>
    <row r="34" ht="25.15" customHeight="1"/>
    <row r="35" ht="25.15" customHeight="1"/>
    <row r="36" ht="25.15" customHeight="1"/>
    <row r="37" ht="25.15" customHeight="1"/>
    <row r="38" ht="25.15" customHeight="1"/>
    <row r="39" ht="25.15" customHeight="1"/>
    <row r="40" ht="25.15" customHeight="1"/>
    <row r="41" ht="25.15" customHeight="1"/>
    <row r="42" ht="25.15" customHeight="1"/>
    <row r="43" ht="25.15" customHeight="1"/>
    <row r="44" ht="25.15" customHeight="1"/>
    <row r="45" ht="25.15" customHeight="1"/>
    <row r="46" ht="25.15" customHeight="1"/>
    <row r="47" ht="25.15" customHeight="1"/>
    <row r="48" ht="25.15" customHeight="1"/>
    <row r="49" ht="25.15" customHeight="1"/>
    <row r="50" ht="25.15" customHeight="1"/>
    <row r="51" ht="25.15" customHeight="1"/>
    <row r="52" ht="25.15" customHeight="1"/>
    <row r="53" ht="25.15" customHeight="1"/>
    <row r="54" ht="25.15" customHeight="1"/>
  </sheetData>
  <sheetProtection algorithmName="SHA-512" hashValue="SmwkXAZ8V3FNZIRt5pMqM2QDB3PJvHoiw7T5DgQNLZvDaY+eHHzYu43fwbdX1uLrxIqUGbhPRpa4H0hLnBvuMw==" saltValue="ItLGQjReyGU8DhhyJWLZ0A==" spinCount="100000" sheet="1" formatColumns="0" formatRows="0" selectLockedCells="1"/>
  <customSheetViews>
    <customSheetView guid="{08A645C4-A23F-4400-B0CE-1685BC312A6F}" printArea="1" hiddenColumns="1" topLeftCell="A3">
      <selection activeCell="D15" sqref="D15:E16"/>
      <pageMargins left="0.31" right="0.25" top="0.22999999999999998" bottom="0.22999999999999998" header="0.27" footer="0.23999999999999996"/>
      <printOptions horizontalCentered="1"/>
      <pageSetup paperSize="9" scale="75" fitToHeight="0" orientation="portrait"/>
      <headerFooter alignWithMargins="0">
        <oddFooter>&amp;R&amp;"Book Antiqua,Bold"&amp;10Schedule-4/ Page &amp;P of &amp;N</oddFooter>
      </headerFooter>
    </customSheetView>
    <customSheetView guid="{E95B21C1-D936-4435-AF6F-90CF0B6A7506}" scale="80" topLeftCell="A15">
      <selection activeCell="D15" sqref="D15:E16"/>
      <pageMargins left="0.31" right="0.25" top="0.47999999999999993" bottom="0.22999999999999998" header="0.27" footer="0.23999999999999996"/>
      <printOptions horizontalCentered="1"/>
      <pageSetup paperSize="9" scale="75" fitToHeight="0" orientation="portrait"/>
      <headerFooter alignWithMargins="0">
        <oddFooter>&amp;R&amp;"Book Antiqua,Bold"&amp;10Schedule-5/ Page &amp;P of &amp;N</oddFooter>
      </headerFooter>
    </customSheetView>
    <customSheetView guid="{B0EE7D76-5806-4718-BDAD-3A3EA691E5E4}" scale="80" topLeftCell="A25">
      <selection activeCell="D23" sqref="D23:E26"/>
      <pageMargins left="0.31" right="0.25" top="0.47999999999999993" bottom="0.22999999999999998" header="0.27" footer="0.23999999999999996"/>
      <printOptions horizontalCentered="1"/>
      <pageSetup paperSize="9" scale="75" fitToHeight="0" orientation="portrait"/>
      <headerFooter alignWithMargins="0">
        <oddFooter>&amp;R&amp;"Book Antiqua,Bold"&amp;10Schedule-5/ Page &amp;P of &amp;N</oddFooter>
      </headerFooter>
    </customSheetView>
    <customSheetView guid="{696D9240-6693-44E8-B9A4-2BFADD101EE2}" scale="80">
      <selection activeCell="C26" sqref="C26"/>
      <pageMargins left="0.31" right="0.25" top="0.47999999999999993" bottom="0.22999999999999998" header="0.27" footer="0.23999999999999996"/>
      <printOptions horizontalCentered="1"/>
      <pageSetup paperSize="9" scale="75" fitToHeight="0" orientation="portrait"/>
      <headerFooter alignWithMargins="0">
        <oddFooter>&amp;R&amp;"Book Antiqua,Bold"&amp;10Schedule-5/ Page &amp;P of &amp;N</oddFooter>
      </headerFooter>
    </customSheetView>
    <customSheetView guid="{4F65FF32-EC61-4022-A399-2986D7B6B8B3}" showPageBreaks="1" zeroValues="0" printArea="1" view="pageBreakPreview" showRuler="0" topLeftCell="A22">
      <selection activeCell="B2" sqref="B2:E2"/>
      <pageMargins left="0.31" right="0.25" top="0.47999999999999993" bottom="0.22999999999999998" header="0.27" footer="0.23999999999999996"/>
      <printOptions horizontalCentered="1"/>
      <pageSetup paperSize="9" scale="77" fitToHeight="0" orientation="portrait"/>
      <headerFooter alignWithMargins="0">
        <oddFooter>&amp;R&amp;"Book Antiqua,Bold"&amp;10Page &amp;P of &amp;N</oddFooter>
      </headerFooter>
    </customSheetView>
    <customSheetView guid="{58D82F59-8CF6-455F-B9F4-081499FDF243}" scale="80">
      <selection activeCell="C26" sqref="C26"/>
      <pageMargins left="0.31" right="0.25" top="0.47999999999999993" bottom="0.22999999999999998" header="0.27" footer="0.23999999999999996"/>
      <printOptions horizontalCentered="1"/>
      <pageSetup paperSize="9" scale="75" fitToHeight="0" orientation="portrait"/>
      <headerFooter alignWithMargins="0">
        <oddFooter>&amp;R&amp;"Book Antiqua,Bold"&amp;10Schedule-5/ Page &amp;P of &amp;N</oddFooter>
      </headerFooter>
    </customSheetView>
    <customSheetView guid="{B1277D53-29D6-4226-81E2-084FB62977B6}" scale="80" topLeftCell="A15">
      <selection activeCell="D15" sqref="D15:E16"/>
      <pageMargins left="0.31" right="0.25" top="0.47999999999999993" bottom="0.22999999999999998" header="0.27" footer="0.23999999999999996"/>
      <printOptions horizontalCentered="1"/>
      <pageSetup paperSize="9" scale="75" fitToHeight="0" orientation="portrait"/>
      <headerFooter alignWithMargins="0">
        <oddFooter>&amp;R&amp;"Book Antiqua,Bold"&amp;10Schedule-5/ Page &amp;P of &amp;N</oddFooter>
      </headerFooter>
    </customSheetView>
    <customSheetView guid="{C39F923C-6CD3-45D8-86F8-6C4D806DDD7E}" topLeftCell="A15">
      <selection activeCell="F45" sqref="F45"/>
      <pageMargins left="0.31" right="0.25" top="0.22999999999999998" bottom="0.22999999999999998" header="0.27" footer="0.23999999999999996"/>
      <printOptions horizontalCentered="1"/>
      <pageSetup paperSize="9" scale="75" fitToHeight="0" orientation="portrait"/>
      <headerFooter alignWithMargins="0">
        <oddFooter>&amp;R&amp;"Book Antiqua,Bold"&amp;10Schedule-4/ Page &amp;P of &amp;N</oddFooter>
      </headerFooter>
    </customSheetView>
    <customSheetView guid="{9CA44E70-650F-49CD-967F-298619682CA2}" topLeftCell="A37">
      <selection activeCell="D34" sqref="D34:E35"/>
      <pageMargins left="0.31" right="0.25" top="0.22999999999999998" bottom="0.22999999999999998" header="0.27" footer="0.23999999999999996"/>
      <printOptions horizontalCentered="1"/>
      <pageSetup paperSize="9" scale="75" fitToHeight="0" orientation="portrait"/>
      <headerFooter alignWithMargins="0">
        <oddFooter>&amp;R&amp;"Book Antiqua,Bold"&amp;10Schedule-4/ Page &amp;P of &amp;N</oddFooter>
      </headerFooter>
    </customSheetView>
  </customSheetViews>
  <mergeCells count="19">
    <mergeCell ref="B11:C11"/>
    <mergeCell ref="A3:E3"/>
    <mergeCell ref="A4:E4"/>
    <mergeCell ref="B8:C8"/>
    <mergeCell ref="B9:C9"/>
    <mergeCell ref="B10:C10"/>
    <mergeCell ref="B13:C13"/>
    <mergeCell ref="D13:E13"/>
    <mergeCell ref="B14:C14"/>
    <mergeCell ref="D14:E14"/>
    <mergeCell ref="B15:C15"/>
    <mergeCell ref="D15:E15"/>
    <mergeCell ref="B20:E20"/>
    <mergeCell ref="B16:C16"/>
    <mergeCell ref="D16:E16"/>
    <mergeCell ref="B17:C17"/>
    <mergeCell ref="D17:E17"/>
    <mergeCell ref="B18:C18"/>
    <mergeCell ref="D18:E18"/>
  </mergeCells>
  <dataValidations count="1">
    <dataValidation allowBlank="1" showInputMessage="1" showErrorMessage="1" prompt="You may write remarks regarding Sales Tax here." sqref="D17:E17" xr:uid="{00000000-0002-0000-0900-000000000000}"/>
  </dataValidations>
  <printOptions horizontalCentered="1"/>
  <pageMargins left="0.31" right="0.25" top="0.22999999999999998" bottom="0.22999999999999998" header="0.27" footer="0.23999999999999996"/>
  <pageSetup paperSize="9" scale="75" fitToHeight="0" orientation="portrait"/>
  <headerFooter alignWithMargins="0">
    <oddFooter>&amp;R&amp;"Book Antiqua,Bold"&amp;10Schedule-4/ Page &amp;P of &amp;N</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tabColor theme="1"/>
  </sheetPr>
  <dimension ref="A1:Q73"/>
  <sheetViews>
    <sheetView topLeftCell="A10" zoomScale="86" zoomScaleSheetLayoutView="100" workbookViewId="0">
      <selection activeCell="H23" sqref="H23"/>
    </sheetView>
  </sheetViews>
  <sheetFormatPr defaultColWidth="10" defaultRowHeight="16.5"/>
  <cols>
    <col min="1" max="1" width="10.375" style="213" customWidth="1"/>
    <col min="2" max="2" width="50.125" style="213" customWidth="1"/>
    <col min="3" max="3" width="21.375" style="213" customWidth="1"/>
    <col min="4" max="4" width="20.5" style="213" customWidth="1"/>
    <col min="5" max="5" width="20" style="213" customWidth="1"/>
    <col min="6" max="8" width="10" style="247" customWidth="1"/>
    <col min="9" max="9" width="10" style="296" customWidth="1"/>
    <col min="10" max="10" width="12.625" style="296" customWidth="1"/>
    <col min="11" max="11" width="15" style="296" customWidth="1"/>
    <col min="12" max="17" width="10" style="296" customWidth="1"/>
    <col min="18" max="16384" width="10" style="247"/>
  </cols>
  <sheetData>
    <row r="1" spans="1:11" ht="18" customHeight="1">
      <c r="A1" s="248" t="str">
        <f>Cover!B3</f>
        <v>Specification No.: ODP/BB/C&amp;M-3827/OT-09/RFx No. 5002003664/24-25</v>
      </c>
      <c r="B1" s="249"/>
      <c r="C1" s="297"/>
      <c r="D1" s="297"/>
      <c r="E1" s="251" t="s">
        <v>172</v>
      </c>
    </row>
    <row r="2" spans="1:11" ht="15" customHeight="1">
      <c r="A2" s="252"/>
      <c r="B2" s="253"/>
      <c r="C2" s="288"/>
      <c r="D2" s="288"/>
      <c r="E2" s="254"/>
      <c r="F2" s="254"/>
    </row>
    <row r="3" spans="1:11" ht="40.15" customHeight="1">
      <c r="A3" s="694" t="str">
        <f>Cover!$B$2</f>
        <v>Construction of Academic cum Administrative Building for Govt. Industrial Training Institute (ITI) at Dharamgarh Sub-division of Kalahandi district under CSR initiative of POWERGRID</v>
      </c>
      <c r="B3" s="694"/>
      <c r="C3" s="694"/>
      <c r="D3" s="694"/>
      <c r="E3" s="694"/>
    </row>
    <row r="4" spans="1:11" ht="22.15" customHeight="1">
      <c r="A4" s="695" t="s">
        <v>146</v>
      </c>
      <c r="B4" s="695"/>
      <c r="C4" s="695"/>
      <c r="D4" s="695"/>
      <c r="E4" s="695"/>
    </row>
    <row r="5" spans="1:11" ht="12" customHeight="1">
      <c r="A5" s="298"/>
      <c r="B5" s="299"/>
      <c r="C5" s="299"/>
      <c r="D5" s="299"/>
      <c r="E5" s="299"/>
    </row>
    <row r="6" spans="1:11" ht="18" customHeight="1">
      <c r="A6" s="212" t="e">
        <f>#REF!</f>
        <v>#REF!</v>
      </c>
      <c r="D6" s="259" t="s">
        <v>84</v>
      </c>
    </row>
    <row r="7" spans="1:11" ht="18" customHeight="1">
      <c r="A7" s="257" t="e">
        <f>#REF!</f>
        <v>#REF!</v>
      </c>
      <c r="D7" s="300" t="s">
        <v>85</v>
      </c>
    </row>
    <row r="8" spans="1:11" ht="18" customHeight="1">
      <c r="A8" s="216" t="s">
        <v>147</v>
      </c>
      <c r="B8" s="716" t="e">
        <f>IF(#REF!=0,"",#REF!)</f>
        <v>#REF!</v>
      </c>
      <c r="C8" s="716"/>
      <c r="D8" s="300" t="s">
        <v>87</v>
      </c>
    </row>
    <row r="9" spans="1:11" ht="18" customHeight="1">
      <c r="A9" s="216" t="s">
        <v>148</v>
      </c>
      <c r="B9" s="716" t="e">
        <f>IF(#REF!=0,"",#REF!)</f>
        <v>#REF!</v>
      </c>
      <c r="C9" s="716"/>
      <c r="D9" s="300" t="s">
        <v>89</v>
      </c>
    </row>
    <row r="10" spans="1:11" ht="18" customHeight="1">
      <c r="A10" s="217"/>
      <c r="B10" s="716" t="e">
        <f>IF(#REF!=0,"",#REF!)</f>
        <v>#REF!</v>
      </c>
      <c r="C10" s="716"/>
      <c r="D10" s="300" t="s">
        <v>90</v>
      </c>
    </row>
    <row r="11" spans="1:11" ht="18" customHeight="1">
      <c r="A11" s="217"/>
      <c r="B11" s="716" t="e">
        <f>IF(#REF!=0,"",#REF!)</f>
        <v>#REF!</v>
      </c>
      <c r="C11" s="716"/>
      <c r="D11" s="300" t="s">
        <v>91</v>
      </c>
    </row>
    <row r="12" spans="1:11" ht="15" customHeight="1"/>
    <row r="13" spans="1:11" ht="22.15" customHeight="1">
      <c r="A13" s="301" t="s">
        <v>149</v>
      </c>
      <c r="B13" s="688" t="s">
        <v>150</v>
      </c>
      <c r="C13" s="689"/>
      <c r="D13" s="685" t="s">
        <v>151</v>
      </c>
      <c r="E13" s="686"/>
      <c r="K13" s="296" t="s">
        <v>152</v>
      </c>
    </row>
    <row r="14" spans="1:11" ht="18" customHeight="1">
      <c r="A14" s="262" t="s">
        <v>145</v>
      </c>
      <c r="B14" s="681" t="s">
        <v>173</v>
      </c>
      <c r="C14" s="682"/>
      <c r="D14" s="706" t="e">
        <f>ROUND('Sch-1 Dis'!G19*C16,0)</f>
        <v>#REF!</v>
      </c>
      <c r="E14" s="707"/>
      <c r="J14" s="296" t="s">
        <v>154</v>
      </c>
      <c r="K14" s="296" t="e">
        <f>ROUND(#REF!*C16,0)</f>
        <v>#REF!</v>
      </c>
    </row>
    <row r="15" spans="1:11" ht="58.15" customHeight="1">
      <c r="A15" s="302"/>
      <c r="B15" s="690" t="s">
        <v>174</v>
      </c>
      <c r="C15" s="690"/>
      <c r="D15" s="715"/>
      <c r="E15" s="715"/>
    </row>
    <row r="16" spans="1:11" ht="18" customHeight="1">
      <c r="A16" s="302"/>
      <c r="B16" s="303" t="s">
        <v>175</v>
      </c>
      <c r="C16" s="304" t="e">
        <f>'Sch-2 '!#REF!</f>
        <v>#REF!</v>
      </c>
      <c r="D16" s="715"/>
      <c r="E16" s="715"/>
    </row>
    <row r="17" spans="1:11" ht="18" customHeight="1">
      <c r="A17" s="262" t="s">
        <v>140</v>
      </c>
      <c r="B17" s="305" t="s">
        <v>176</v>
      </c>
      <c r="C17" s="305"/>
      <c r="D17" s="714" t="e">
        <f>(C19+C20)*C21</f>
        <v>#REF!</v>
      </c>
      <c r="E17" s="714"/>
      <c r="J17" s="296" t="s">
        <v>157</v>
      </c>
      <c r="K17" s="316" t="e">
        <f>D17</f>
        <v>#REF!</v>
      </c>
    </row>
    <row r="18" spans="1:11" ht="58.15" customHeight="1">
      <c r="A18" s="302"/>
      <c r="B18" s="690" t="s">
        <v>177</v>
      </c>
      <c r="C18" s="690"/>
      <c r="D18" s="708"/>
      <c r="E18" s="709"/>
    </row>
    <row r="19" spans="1:11" ht="18" customHeight="1">
      <c r="A19" s="302"/>
      <c r="B19" s="303" t="s">
        <v>178</v>
      </c>
      <c r="C19" s="306" t="e">
        <f>'Sch-2 '!#REF!*(1-#REF!)</f>
        <v>#REF!</v>
      </c>
      <c r="D19" s="710"/>
      <c r="E19" s="711"/>
    </row>
    <row r="20" spans="1:11" ht="18" customHeight="1">
      <c r="A20" s="302"/>
      <c r="B20" s="303"/>
      <c r="C20" s="306" t="e">
        <f>C19*C16</f>
        <v>#REF!</v>
      </c>
      <c r="D20" s="710"/>
      <c r="E20" s="711"/>
    </row>
    <row r="21" spans="1:11" ht="18" customHeight="1">
      <c r="A21" s="302"/>
      <c r="B21" s="303" t="s">
        <v>179</v>
      </c>
      <c r="C21" s="304" t="e">
        <f>'Sch-2 '!#REF!</f>
        <v>#REF!</v>
      </c>
      <c r="D21" s="712"/>
      <c r="E21" s="713"/>
    </row>
    <row r="22" spans="1:11" ht="18" customHeight="1">
      <c r="A22" s="262" t="s">
        <v>158</v>
      </c>
      <c r="B22" s="305" t="s">
        <v>159</v>
      </c>
      <c r="C22" s="305"/>
      <c r="D22" s="706" t="e">
        <f>(C24+C25)*C26</f>
        <v>#REF!</v>
      </c>
      <c r="E22" s="707"/>
      <c r="J22" s="296" t="s">
        <v>160</v>
      </c>
      <c r="K22" s="296" t="e">
        <f>D22</f>
        <v>#REF!</v>
      </c>
    </row>
    <row r="23" spans="1:11" ht="58.15" customHeight="1">
      <c r="A23" s="302"/>
      <c r="B23" s="690" t="s">
        <v>180</v>
      </c>
      <c r="C23" s="690"/>
      <c r="D23" s="708"/>
      <c r="E23" s="709"/>
    </row>
    <row r="24" spans="1:11" ht="25.5" customHeight="1">
      <c r="A24" s="302"/>
      <c r="B24" s="303" t="s">
        <v>161</v>
      </c>
      <c r="C24" s="307" t="e">
        <f>'Sch-1 Dis'!G19-C19</f>
        <v>#REF!</v>
      </c>
      <c r="D24" s="710"/>
      <c r="E24" s="711"/>
    </row>
    <row r="25" spans="1:11" ht="21.75" customHeight="1">
      <c r="A25" s="302"/>
      <c r="B25" s="303" t="s">
        <v>162</v>
      </c>
      <c r="C25" s="303" t="e">
        <f>C24*C16</f>
        <v>#REF!</v>
      </c>
      <c r="D25" s="710"/>
      <c r="E25" s="711"/>
    </row>
    <row r="26" spans="1:11" ht="18" customHeight="1">
      <c r="A26" s="302"/>
      <c r="B26" s="303" t="s">
        <v>163</v>
      </c>
      <c r="C26" s="304" t="e">
        <f>'Sch-2 '!#REF!</f>
        <v>#REF!</v>
      </c>
      <c r="D26" s="712"/>
      <c r="E26" s="713"/>
    </row>
    <row r="27" spans="1:11" ht="18" customHeight="1">
      <c r="A27" s="262" t="s">
        <v>139</v>
      </c>
      <c r="B27" s="305" t="s">
        <v>164</v>
      </c>
      <c r="C27" s="305"/>
      <c r="D27" s="700" t="e">
        <f>'Sch-2 '!#REF!</f>
        <v>#REF!</v>
      </c>
      <c r="E27" s="700"/>
    </row>
    <row r="28" spans="1:11" ht="51.75" customHeight="1">
      <c r="A28" s="302"/>
      <c r="B28" s="690" t="s">
        <v>181</v>
      </c>
      <c r="C28" s="690"/>
      <c r="D28" s="699" t="s">
        <v>182</v>
      </c>
      <c r="E28" s="699"/>
    </row>
    <row r="29" spans="1:11" ht="39" customHeight="1">
      <c r="A29" s="271"/>
      <c r="B29" s="303"/>
      <c r="C29" s="308" t="s">
        <v>183</v>
      </c>
      <c r="D29" s="699"/>
      <c r="E29" s="699"/>
    </row>
    <row r="30" spans="1:11" ht="18" customHeight="1">
      <c r="A30" s="262" t="s">
        <v>165</v>
      </c>
      <c r="B30" s="305" t="s">
        <v>166</v>
      </c>
      <c r="C30" s="305"/>
      <c r="D30" s="700" t="e">
        <f>'Sch-2 '!#REF!</f>
        <v>#REF!</v>
      </c>
      <c r="E30" s="700"/>
    </row>
    <row r="31" spans="1:11" ht="50.1" customHeight="1">
      <c r="A31" s="302"/>
      <c r="B31" s="690" t="s">
        <v>181</v>
      </c>
      <c r="C31" s="690"/>
      <c r="D31" s="699" t="s">
        <v>182</v>
      </c>
      <c r="E31" s="699"/>
    </row>
    <row r="32" spans="1:11" ht="30" customHeight="1">
      <c r="A32" s="271"/>
      <c r="B32" s="303"/>
      <c r="C32" s="308" t="s">
        <v>184</v>
      </c>
      <c r="D32" s="699"/>
      <c r="E32" s="699"/>
    </row>
    <row r="33" spans="1:6" ht="18" customHeight="1">
      <c r="A33" s="262" t="s">
        <v>142</v>
      </c>
      <c r="B33" s="305" t="s">
        <v>167</v>
      </c>
      <c r="C33" s="305"/>
      <c r="D33" s="700" t="e">
        <f>'Sch-2 '!#REF!</f>
        <v>#REF!</v>
      </c>
      <c r="E33" s="700"/>
    </row>
    <row r="34" spans="1:6" ht="60" customHeight="1">
      <c r="A34" s="302"/>
      <c r="B34" s="701" t="s">
        <v>168</v>
      </c>
      <c r="C34" s="702"/>
      <c r="D34" s="699" t="s">
        <v>182</v>
      </c>
      <c r="E34" s="699"/>
    </row>
    <row r="35" spans="1:6" ht="35.25" customHeight="1">
      <c r="A35" s="270"/>
      <c r="B35" s="303"/>
      <c r="C35" s="309" t="s">
        <v>184</v>
      </c>
      <c r="D35" s="699"/>
      <c r="E35" s="699"/>
    </row>
    <row r="36" spans="1:6" ht="18" customHeight="1">
      <c r="A36" s="696"/>
      <c r="B36" s="697" t="s">
        <v>185</v>
      </c>
      <c r="C36" s="698"/>
      <c r="D36" s="703" t="e">
        <f>SUM(D14,D17,D22)</f>
        <v>#REF!</v>
      </c>
      <c r="E36" s="703"/>
    </row>
    <row r="37" spans="1:6" ht="40.5" customHeight="1">
      <c r="A37" s="696"/>
      <c r="B37" s="697"/>
      <c r="C37" s="698"/>
      <c r="D37" s="704"/>
      <c r="E37" s="705"/>
    </row>
    <row r="38" spans="1:6" ht="15" customHeight="1">
      <c r="B38" s="310"/>
      <c r="C38" s="310"/>
      <c r="D38" s="311"/>
      <c r="E38" s="311"/>
    </row>
    <row r="39" spans="1:6" ht="81.75" customHeight="1">
      <c r="A39" s="312" t="s">
        <v>186</v>
      </c>
      <c r="B39" s="680" t="s">
        <v>187</v>
      </c>
      <c r="C39" s="680"/>
      <c r="D39" s="680"/>
      <c r="E39" s="680"/>
    </row>
    <row r="40" spans="1:6" ht="15" customHeight="1">
      <c r="A40" s="313"/>
      <c r="B40" s="313"/>
      <c r="C40" s="313"/>
      <c r="D40" s="313"/>
      <c r="E40" s="313"/>
    </row>
    <row r="41" spans="1:6" ht="33" customHeight="1">
      <c r="A41" s="285" t="s">
        <v>188</v>
      </c>
      <c r="B41" s="286" t="e">
        <f>IF(#REF!=0,"",#REF!)</f>
        <v>#REF!</v>
      </c>
      <c r="C41" s="314"/>
      <c r="D41" s="287" t="s">
        <v>111</v>
      </c>
      <c r="F41" s="289"/>
    </row>
    <row r="42" spans="1:6" ht="33" customHeight="1">
      <c r="A42" s="285" t="s">
        <v>112</v>
      </c>
      <c r="B42" s="290" t="e">
        <f>IF(#REF!=0,"",#REF!)</f>
        <v>#REF!</v>
      </c>
      <c r="C42" s="254"/>
      <c r="D42" s="287" t="s">
        <v>113</v>
      </c>
      <c r="E42" s="315" t="e">
        <f>IF(#REF!=0,"",#REF!)</f>
        <v>#REF!</v>
      </c>
      <c r="F42" s="289"/>
    </row>
    <row r="43" spans="1:6" ht="33" customHeight="1">
      <c r="A43" s="288"/>
      <c r="B43" s="253"/>
      <c r="C43" s="254"/>
      <c r="D43" s="287" t="s">
        <v>114</v>
      </c>
      <c r="E43" s="315" t="e">
        <f>IF(#REF!=0,"",#REF!)</f>
        <v>#REF!</v>
      </c>
      <c r="F43" s="289"/>
    </row>
    <row r="44" spans="1:6" ht="33" customHeight="1">
      <c r="A44" s="288"/>
      <c r="B44" s="253"/>
      <c r="C44" s="254"/>
      <c r="D44" s="287" t="s">
        <v>115</v>
      </c>
      <c r="F44" s="289"/>
    </row>
    <row r="45" spans="1:6" ht="22.15" customHeight="1">
      <c r="A45" s="291"/>
      <c r="B45" s="291"/>
      <c r="C45" s="291"/>
      <c r="D45" s="291"/>
      <c r="E45" s="292"/>
    </row>
    <row r="46" spans="1:6" ht="22.15" customHeight="1">
      <c r="A46" s="291"/>
      <c r="B46" s="291"/>
      <c r="C46" s="291"/>
      <c r="D46" s="291"/>
      <c r="E46" s="292"/>
    </row>
    <row r="47" spans="1:6" ht="22.15" customHeight="1">
      <c r="A47" s="291"/>
      <c r="B47" s="291"/>
      <c r="C47" s="291"/>
      <c r="D47" s="291"/>
      <c r="E47" s="292"/>
    </row>
    <row r="48" spans="1:6" ht="22.15" customHeight="1">
      <c r="A48" s="291"/>
      <c r="B48" s="291"/>
      <c r="C48" s="291"/>
      <c r="D48" s="291"/>
      <c r="E48" s="292"/>
    </row>
    <row r="49" spans="1:5" ht="22.15" customHeight="1">
      <c r="A49" s="291"/>
      <c r="B49" s="291"/>
      <c r="C49" s="291"/>
      <c r="D49" s="291"/>
      <c r="E49" s="292"/>
    </row>
    <row r="50" spans="1:5" ht="22.15" customHeight="1">
      <c r="A50" s="291"/>
      <c r="B50" s="291"/>
      <c r="C50" s="291"/>
      <c r="D50" s="291"/>
      <c r="E50" s="292"/>
    </row>
    <row r="51" spans="1:5" ht="25.15" customHeight="1"/>
    <row r="52" spans="1:5" ht="25.15" customHeight="1"/>
    <row r="53" spans="1:5" ht="25.15" customHeight="1"/>
    <row r="54" spans="1:5" ht="25.15" customHeight="1"/>
    <row r="55" spans="1:5" ht="25.15" customHeight="1"/>
    <row r="56" spans="1:5" ht="25.15" customHeight="1"/>
    <row r="57" spans="1:5" ht="25.15" customHeight="1"/>
    <row r="58" spans="1:5" ht="25.15" customHeight="1"/>
    <row r="59" spans="1:5" ht="25.15" customHeight="1"/>
    <row r="60" spans="1:5" ht="25.15" customHeight="1"/>
    <row r="61" spans="1:5" ht="25.15" customHeight="1"/>
    <row r="62" spans="1:5" ht="25.15" customHeight="1"/>
    <row r="63" spans="1:5" ht="25.15" customHeight="1"/>
    <row r="64" spans="1:5" ht="25.15" customHeight="1"/>
    <row r="65" ht="25.15" customHeight="1"/>
    <row r="66" ht="25.15" customHeight="1"/>
    <row r="67" ht="25.15" customHeight="1"/>
    <row r="68" ht="25.15" customHeight="1"/>
    <row r="69" ht="25.15" customHeight="1"/>
    <row r="70" ht="25.15" customHeight="1"/>
    <row r="71" ht="25.15" customHeight="1"/>
    <row r="72" ht="25.15" customHeight="1"/>
    <row r="73" ht="25.15" customHeight="1"/>
  </sheetData>
  <sheetProtection password="E848" sheet="1" objects="1" scenarios="1" selectLockedCells="1" selectUnlockedCells="1"/>
  <customSheetViews>
    <customSheetView guid="{08A645C4-A23F-4400-B0CE-1685BC312A6F}" scale="86" state="hidden" topLeftCell="A10">
      <selection activeCell="H23" sqref="H23"/>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 guid="{E95B21C1-D936-4435-AF6F-90CF0B6A7506}" scale="60" state="hidden" topLeftCell="A4">
      <selection activeCell="H23" sqref="H23"/>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 guid="{B0EE7D76-5806-4718-BDAD-3A3EA691E5E4}" scale="60" state="hidden" topLeftCell="A4">
      <selection activeCell="H23" sqref="H23"/>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 guid="{696D9240-6693-44E8-B9A4-2BFADD101EE2}" scale="60" state="hidden" topLeftCell="A10">
      <selection activeCell="I28" sqref="I28"/>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 guid="{58D82F59-8CF6-455F-B9F4-081499FDF243}" scale="60" state="hidden" topLeftCell="A4">
      <selection activeCell="H23" sqref="H23"/>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 guid="{B1277D53-29D6-4226-81E2-084FB62977B6}" scale="60" state="hidden" topLeftCell="A4">
      <selection activeCell="H23" sqref="H23"/>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 guid="{C39F923C-6CD3-45D8-86F8-6C4D806DDD7E}" scale="60" state="hidden" topLeftCell="A4">
      <selection activeCell="H23" sqref="H23"/>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 guid="{9CA44E70-650F-49CD-967F-298619682CA2}" scale="86" state="hidden" topLeftCell="A10">
      <selection activeCell="H23" sqref="H23"/>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s>
  <mergeCells count="33">
    <mergeCell ref="D17:E17"/>
    <mergeCell ref="D15:E16"/>
    <mergeCell ref="A3:E3"/>
    <mergeCell ref="A4:E4"/>
    <mergeCell ref="B8:C8"/>
    <mergeCell ref="B9:C9"/>
    <mergeCell ref="B10:C10"/>
    <mergeCell ref="B11:C11"/>
    <mergeCell ref="B13:C13"/>
    <mergeCell ref="D13:E13"/>
    <mergeCell ref="B14:C14"/>
    <mergeCell ref="D14:E14"/>
    <mergeCell ref="B15:C15"/>
    <mergeCell ref="B39:E39"/>
    <mergeCell ref="B18:C18"/>
    <mergeCell ref="D22:E22"/>
    <mergeCell ref="B23:C23"/>
    <mergeCell ref="D27:E27"/>
    <mergeCell ref="B28:C28"/>
    <mergeCell ref="D30:E30"/>
    <mergeCell ref="D18:E21"/>
    <mergeCell ref="D23:E26"/>
    <mergeCell ref="A36:A37"/>
    <mergeCell ref="B36:B37"/>
    <mergeCell ref="C36:C37"/>
    <mergeCell ref="D31:E32"/>
    <mergeCell ref="D28:E29"/>
    <mergeCell ref="D34:E35"/>
    <mergeCell ref="B31:C31"/>
    <mergeCell ref="D33:E33"/>
    <mergeCell ref="B34:C34"/>
    <mergeCell ref="D36:E36"/>
    <mergeCell ref="D37:E37"/>
  </mergeCells>
  <dataValidations count="8">
    <dataValidation allowBlank="1" showInputMessage="1" showErrorMessage="1" prompt="You may write remarks regarding over all Taxes &amp; Duties here." sqref="D37:E37" xr:uid="{00000000-0002-0000-0A00-000000000000}"/>
    <dataValidation type="decimal" operator="greaterThanOrEqual" allowBlank="1" showInputMessage="1" showErrorMessage="1" error="Enter Numeric figure in Percent only." prompt="Enter rate of Excise Duty for Direct supply items indicated in Sch-1. Amount related to this items will be displayed in the respective cell against TOTAL EXCISE DUTY." sqref="C16" xr:uid="{00000000-0002-0000-0A00-000001000000}">
      <formula1>0</formula1>
    </dataValidation>
    <dataValidation type="decimal" operator="greaterThanOrEqual" allowBlank="1" showInputMessage="1" showErrorMessage="1" error="Enter Numeric figure in Percent only." prompt="Enter rate of VAT for Direct supply items indicated in Sch-1. Amount of VAT shall be displayed in the cell against TOTAL VAT." sqref="C26" xr:uid="{00000000-0002-0000-0A00-000002000000}">
      <formula1>0</formula1>
    </dataValidation>
    <dataValidation type="whole" operator="greaterThanOrEqual" allowBlank="1" showInputMessage="1" showErrorMessage="1" error="Enter Numeric Figure only." prompt="Enter the amount on which Sales tax is payable. Amount of Sales Tax related to this at the rate indicated in the column below will be displayed in the cell against TOTAL SALES TAX." sqref="C19:C21" xr:uid="{00000000-0002-0000-0A00-000003000000}">
      <formula1>0</formula1>
    </dataValidation>
    <dataValidation allowBlank="1" showInputMessage="1" showErrorMessage="1" prompt="You may write remarks regarding Octroi here." sqref="D28:E29 D34:E35 D31:E32" xr:uid="{00000000-0002-0000-0A00-000004000000}"/>
    <dataValidation allowBlank="1" showInputMessage="1" showErrorMessage="1" prompt="You may write remarks regarding Excise Duty here." sqref="D15:E16" xr:uid="{00000000-0002-0000-0A00-000005000000}"/>
    <dataValidation allowBlank="1" showInputMessage="1" showErrorMessage="1" prompt="You may write remarks regarding VAT here." sqref="D23:E26" xr:uid="{00000000-0002-0000-0A00-000006000000}"/>
    <dataValidation allowBlank="1" showInputMessage="1" showErrorMessage="1" prompt="You may write remarks regarding Sales Tax here." sqref="D18:E21" xr:uid="{00000000-0002-0000-0A00-000007000000}"/>
  </dataValidations>
  <hyperlinks>
    <hyperlink ref="C29" location="Octroi!Print_Area" display="Click here for details of Octroi" xr:uid="{00000000-0004-0000-0A00-000000000000}"/>
    <hyperlink ref="C32" location="'Entry Tax'!Print_Area" display="Click here for details of Entry Taxes" xr:uid="{00000000-0004-0000-0A00-000001000000}"/>
  </hyperlinks>
  <printOptions horizontalCentered="1"/>
  <pageMargins left="0.31" right="0.25" top="0.47999999999999993" bottom="0.22999999999999998" header="0.27" footer="0.23999999999999996"/>
  <pageSetup paperSize="9" scale="77" fitToHeight="0" orientation="portrait"/>
  <headerFooter alignWithMargins="0">
    <oddFooter>&amp;R&amp;"Book Antiqua,Bold"&amp;10Schedule-5/ Page &amp;P of &amp;N</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indexed="13"/>
  </sheetPr>
  <dimension ref="A1:H29"/>
  <sheetViews>
    <sheetView zoomScaleSheetLayoutView="100" workbookViewId="0">
      <selection activeCell="D19" sqref="D19"/>
    </sheetView>
  </sheetViews>
  <sheetFormatPr defaultColWidth="10" defaultRowHeight="16.5"/>
  <cols>
    <col min="1" max="1" width="10.625" style="213" customWidth="1"/>
    <col min="2" max="2" width="27.5" style="213" customWidth="1"/>
    <col min="3" max="3" width="16.625" style="213" customWidth="1"/>
    <col min="4" max="4" width="39.625" style="213" customWidth="1"/>
    <col min="5" max="5" width="10" style="247"/>
    <col min="6" max="6" width="27" style="247" hidden="1" customWidth="1"/>
    <col min="7" max="7" width="10" style="247"/>
    <col min="8" max="8" width="17.5" style="247" customWidth="1"/>
    <col min="9" max="16384" width="10" style="247"/>
  </cols>
  <sheetData>
    <row r="1" spans="1:6" ht="18" customHeight="1">
      <c r="A1" s="248" t="str">
        <f>Cover!B3</f>
        <v>Specification No.: ODP/BB/C&amp;M-3827/OT-09/RFx No. 5002003664/24-25</v>
      </c>
      <c r="B1" s="249"/>
      <c r="C1" s="250"/>
      <c r="D1" s="251" t="s">
        <v>189</v>
      </c>
    </row>
    <row r="2" spans="1:6" ht="18" customHeight="1">
      <c r="A2" s="252"/>
      <c r="B2" s="253"/>
      <c r="C2" s="254"/>
      <c r="D2" s="254"/>
    </row>
    <row r="3" spans="1:6" ht="47.25" customHeight="1">
      <c r="A3" s="694" t="str">
        <f>Cover!$B$2</f>
        <v>Construction of Academic cum Administrative Building for Govt. Industrial Training Institute (ITI) at Dharamgarh Sub-division of Kalahandi district under CSR initiative of POWERGRID</v>
      </c>
      <c r="B3" s="694"/>
      <c r="C3" s="694"/>
      <c r="D3" s="694"/>
      <c r="E3" s="255"/>
      <c r="F3" s="255"/>
    </row>
    <row r="4" spans="1:6" ht="22.15" customHeight="1">
      <c r="A4" s="695" t="s">
        <v>190</v>
      </c>
      <c r="B4" s="695"/>
      <c r="C4" s="695"/>
      <c r="D4" s="695"/>
    </row>
    <row r="5" spans="1:6" ht="18" customHeight="1">
      <c r="A5" s="256"/>
    </row>
    <row r="6" spans="1:6" ht="18" customHeight="1">
      <c r="A6" s="257" t="str">
        <f>'Sch-1A (Civil Works) '!A6</f>
        <v>Bidder’s Name and Address</v>
      </c>
      <c r="D6" s="213" t="s">
        <v>84</v>
      </c>
    </row>
    <row r="7" spans="1:6" ht="18" customHeight="1">
      <c r="A7" s="257" t="e">
        <f>'Sch-1A (Civil Works) '!A7</f>
        <v>#REF!</v>
      </c>
      <c r="D7" s="156" t="s">
        <v>526</v>
      </c>
      <c r="E7" s="157"/>
      <c r="F7" s="158"/>
    </row>
    <row r="8" spans="1:6">
      <c r="A8" s="216" t="s">
        <v>147</v>
      </c>
      <c r="B8" s="693" t="str">
        <f>IF('Names of Bidder'!D8=0,"",'Names of Bidder'!D8)</f>
        <v/>
      </c>
      <c r="C8" s="693"/>
      <c r="D8" s="156" t="s">
        <v>127</v>
      </c>
      <c r="E8" s="157"/>
      <c r="F8" s="158"/>
    </row>
    <row r="9" spans="1:6">
      <c r="A9" s="216" t="s">
        <v>148</v>
      </c>
      <c r="B9" s="693" t="str">
        <f>IF('Names of Bidder'!D9=0,"",'Names of Bidder'!D9)</f>
        <v/>
      </c>
      <c r="C9" s="693"/>
      <c r="D9" s="156" t="s">
        <v>130</v>
      </c>
      <c r="E9" s="157"/>
      <c r="F9" s="158"/>
    </row>
    <row r="10" spans="1:6">
      <c r="A10" s="217"/>
      <c r="B10" s="693" t="str">
        <f>IF('Names of Bidder'!D10=0,"",'Names of Bidder'!D10)</f>
        <v/>
      </c>
      <c r="C10" s="693"/>
      <c r="D10" s="156" t="s">
        <v>132</v>
      </c>
      <c r="E10" s="157"/>
      <c r="F10" s="158"/>
    </row>
    <row r="11" spans="1:6">
      <c r="A11" s="217"/>
      <c r="B11" s="693" t="str">
        <f>IF('Names of Bidder'!D11=0,"",'Names of Bidder'!D11)</f>
        <v/>
      </c>
      <c r="C11" s="693"/>
      <c r="D11" s="156" t="s">
        <v>133</v>
      </c>
      <c r="E11" s="157"/>
      <c r="F11" s="158"/>
    </row>
    <row r="12" spans="1:6" ht="18" customHeight="1">
      <c r="A12" s="258"/>
      <c r="B12" s="258"/>
      <c r="C12" s="258"/>
      <c r="D12" s="259"/>
    </row>
    <row r="13" spans="1:6" ht="22.15" customHeight="1">
      <c r="A13" s="260" t="s">
        <v>149</v>
      </c>
      <c r="B13" s="685" t="s">
        <v>191</v>
      </c>
      <c r="C13" s="686"/>
      <c r="D13" s="261" t="s">
        <v>151</v>
      </c>
    </row>
    <row r="14" spans="1:6" ht="22.15" hidden="1" customHeight="1">
      <c r="A14" s="262" t="s">
        <v>145</v>
      </c>
      <c r="B14" s="717" t="s">
        <v>192</v>
      </c>
      <c r="C14" s="681"/>
      <c r="D14" s="263" t="e">
        <f>+#REF!</f>
        <v>#REF!</v>
      </c>
    </row>
    <row r="15" spans="1:6" ht="35.1" hidden="1" customHeight="1">
      <c r="A15" s="264"/>
      <c r="B15" s="701" t="s">
        <v>193</v>
      </c>
      <c r="C15" s="718"/>
      <c r="D15" s="268"/>
      <c r="F15" s="276"/>
    </row>
    <row r="16" spans="1:6" ht="22.15" hidden="1" customHeight="1">
      <c r="A16" s="262" t="s">
        <v>140</v>
      </c>
      <c r="B16" s="717" t="s">
        <v>194</v>
      </c>
      <c r="C16" s="681"/>
      <c r="D16" s="263" t="e">
        <f>+#REF!</f>
        <v>#REF!</v>
      </c>
      <c r="F16" s="276"/>
    </row>
    <row r="17" spans="1:8" ht="35.1" hidden="1" customHeight="1">
      <c r="A17" s="264"/>
      <c r="B17" s="701" t="s">
        <v>195</v>
      </c>
      <c r="C17" s="718"/>
      <c r="D17" s="268"/>
      <c r="G17" s="294"/>
    </row>
    <row r="18" spans="1:8" ht="22.15" customHeight="1">
      <c r="A18" s="262" t="s">
        <v>145</v>
      </c>
      <c r="B18" s="717" t="s">
        <v>192</v>
      </c>
      <c r="C18" s="717"/>
      <c r="D18" s="568"/>
    </row>
    <row r="19" spans="1:8" ht="25.15" customHeight="1">
      <c r="A19" s="270"/>
      <c r="B19" s="690" t="s">
        <v>196</v>
      </c>
      <c r="C19" s="690"/>
      <c r="D19" s="568">
        <f>'Sch-1A (Civil Works) '!M136+'Sch-1B (Plumbing Works)'!M163+'Sch-1C (Electrical Works)'!M253+'Sch-1D (FIRE FIGHTING WORKS)'!M74+'Sch-1E (HVAC)'!M203</f>
        <v>0</v>
      </c>
    </row>
    <row r="20" spans="1:8" ht="22.15" customHeight="1">
      <c r="A20" s="262" t="s">
        <v>140</v>
      </c>
      <c r="B20" s="717" t="s">
        <v>194</v>
      </c>
      <c r="C20" s="717"/>
      <c r="D20" s="569"/>
    </row>
    <row r="21" spans="1:8" ht="25.15" customHeight="1">
      <c r="A21" s="270"/>
      <c r="B21" s="690" t="s">
        <v>197</v>
      </c>
      <c r="C21" s="690"/>
      <c r="D21" s="569">
        <f>'Sch-2 '!D18:E18</f>
        <v>0.7505999999999996</v>
      </c>
    </row>
    <row r="22" spans="1:8" ht="22.15" hidden="1" customHeight="1">
      <c r="A22" s="262">
        <v>5</v>
      </c>
      <c r="B22" s="717" t="s">
        <v>198</v>
      </c>
      <c r="C22" s="717"/>
      <c r="D22" s="568" t="s">
        <v>199</v>
      </c>
      <c r="H22" s="294"/>
    </row>
    <row r="23" spans="1:8" ht="37.5" hidden="1" customHeight="1">
      <c r="A23" s="271"/>
      <c r="B23" s="690" t="s">
        <v>200</v>
      </c>
      <c r="C23" s="690"/>
      <c r="D23" s="568"/>
    </row>
    <row r="24" spans="1:8" ht="28.5" customHeight="1">
      <c r="A24" s="279"/>
      <c r="B24" s="717" t="s">
        <v>201</v>
      </c>
      <c r="C24" s="717"/>
      <c r="D24" s="295">
        <f>D19+D21</f>
        <v>0.7505999999999996</v>
      </c>
      <c r="F24" s="247">
        <f>D24*(1-0.21)</f>
        <v>0.59297399999999967</v>
      </c>
    </row>
    <row r="25" spans="1:8" ht="30" customHeight="1">
      <c r="A25" s="282"/>
      <c r="B25" s="283"/>
      <c r="C25" s="283"/>
      <c r="D25" s="284"/>
    </row>
    <row r="26" spans="1:8" ht="30" customHeight="1">
      <c r="A26" s="285" t="s">
        <v>110</v>
      </c>
      <c r="B26" s="286" t="str">
        <f>IF('Names of Bidder'!D21=0,"",'Names of Bidder'!D21)</f>
        <v/>
      </c>
      <c r="C26" s="287"/>
      <c r="D26" s="288"/>
      <c r="F26" s="289"/>
    </row>
    <row r="27" spans="1:8" ht="30" customHeight="1">
      <c r="A27" s="285" t="s">
        <v>112</v>
      </c>
      <c r="B27" s="286" t="str">
        <f>IF('Names of Bidder'!D22=0,"",'Names of Bidder'!D22)</f>
        <v/>
      </c>
      <c r="C27" s="287" t="s">
        <v>113</v>
      </c>
      <c r="D27" s="290" t="str">
        <f>IF('Names of Bidder'!D18=0,"",'Names of Bidder'!D18)</f>
        <v/>
      </c>
      <c r="F27" s="252"/>
    </row>
    <row r="28" spans="1:8" ht="30" customHeight="1">
      <c r="A28" s="288"/>
      <c r="B28" s="253"/>
      <c r="C28" s="287" t="s">
        <v>114</v>
      </c>
      <c r="D28" s="290" t="str">
        <f>IF('Names of Bidder'!D19=0,"",'Names of Bidder'!D19)</f>
        <v/>
      </c>
      <c r="F28" s="252"/>
    </row>
    <row r="29" spans="1:8" ht="30" customHeight="1">
      <c r="A29" s="288"/>
      <c r="B29" s="253"/>
      <c r="C29" s="287"/>
      <c r="D29" s="288"/>
      <c r="F29" s="289"/>
    </row>
  </sheetData>
  <sheetProtection algorithmName="SHA-512" hashValue="JPKTe6TMLnj7/4HatkD8qe5aIbgl8S2ktK2xItHySTliabrO7rXiAp1EHKCmCsWZePe909VNbQt+LYsIshPu0g==" saltValue="BlHb4Vp/PgUctA5kCt6Hjg==" spinCount="100000" sheet="1" formatColumns="0" formatRows="0" selectLockedCells="1" selectUnlockedCells="1"/>
  <customSheetViews>
    <customSheetView guid="{08A645C4-A23F-4400-B0CE-1685BC312A6F}" topLeftCell="A19">
      <pageMargins left="0.5" right="0.38" top="0.56999999999999995" bottom="0.47999999999999993" header="0.38" footer="0.23999999999999996"/>
      <printOptions horizontalCentered="1"/>
      <pageSetup paperSize="9" fitToHeight="0" orientation="portrait"/>
      <headerFooter alignWithMargins="0">
        <oddFooter>&amp;R&amp;"Book Antiqua,Bold"&amp;10Schedule-5/ Page &amp;P of &amp;N</oddFooter>
      </headerFooter>
    </customSheetView>
    <customSheetView guid="{E95B21C1-D936-4435-AF6F-90CF0B6A7506}">
      <selection activeCell="B28" sqref="B28:D30"/>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B0EE7D76-5806-4718-BDAD-3A3EA691E5E4}" topLeftCell="A16">
      <selection activeCell="F15" sqref="F15"/>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696D9240-6693-44E8-B9A4-2BFADD101EE2}">
      <selection activeCell="F15" sqref="F15"/>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4F65FF32-EC61-4022-A399-2986D7B6B8B3}" showPageBreaks="1" zeroValues="0" printArea="1" view="pageBreakPreview" showRuler="0">
      <selection activeCell="B2" sqref="B2:E2"/>
      <pageMargins left="0.5" right="0.38" top="0.56999999999999995" bottom="0.47999999999999993" header="0.38" footer="0.23999999999999996"/>
      <printOptions horizontalCentered="1"/>
      <pageSetup paperSize="9" fitToHeight="0" orientation="portrait"/>
      <headerFooter alignWithMargins="0">
        <oddFooter>&amp;R&amp;"Book Antiqua,Bold"&amp;10Page &amp;P of &amp;N</oddFooter>
      </headerFooter>
    </customSheetView>
    <customSheetView guid="{58D82F59-8CF6-455F-B9F4-081499FDF243}">
      <selection activeCell="F15" sqref="F15"/>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B1277D53-29D6-4226-81E2-084FB62977B6}">
      <selection activeCell="B28" sqref="B28:D30"/>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C39F923C-6CD3-45D8-86F8-6C4D806DDD7E}" topLeftCell="A16">
      <selection activeCell="F45" sqref="F45"/>
      <pageMargins left="0.5" right="0.38" top="0.56999999999999995" bottom="0.47999999999999993" header="0.38" footer="0.23999999999999996"/>
      <printOptions horizontalCentered="1"/>
      <pageSetup paperSize="9" fitToHeight="0" orientation="portrait"/>
      <headerFooter alignWithMargins="0">
        <oddFooter>&amp;R&amp;"Book Antiqua,Bold"&amp;10Schedule-5/ Page &amp;P of &amp;N</oddFooter>
      </headerFooter>
    </customSheetView>
    <customSheetView guid="{9CA44E70-650F-49CD-967F-298619682CA2}" topLeftCell="A13">
      <selection activeCell="D12" sqref="D12"/>
      <pageMargins left="0.5" right="0.38" top="0.56999999999999995" bottom="0.47999999999999993" header="0.38" footer="0.23999999999999996"/>
      <printOptions horizontalCentered="1"/>
      <pageSetup paperSize="9" fitToHeight="0" orientation="portrait"/>
      <headerFooter alignWithMargins="0">
        <oddFooter>&amp;R&amp;"Book Antiqua,Bold"&amp;10Schedule-5/ Page &amp;P of &amp;N</oddFooter>
      </headerFooter>
    </customSheetView>
  </customSheetViews>
  <mergeCells count="18">
    <mergeCell ref="B11:C11"/>
    <mergeCell ref="A3:D3"/>
    <mergeCell ref="A4:D4"/>
    <mergeCell ref="B8:C8"/>
    <mergeCell ref="B9:C9"/>
    <mergeCell ref="B10:C10"/>
    <mergeCell ref="B24:C24"/>
    <mergeCell ref="B13:C13"/>
    <mergeCell ref="B14:C14"/>
    <mergeCell ref="B15:C15"/>
    <mergeCell ref="B16:C16"/>
    <mergeCell ref="B17:C17"/>
    <mergeCell ref="B18:C18"/>
    <mergeCell ref="B19:C19"/>
    <mergeCell ref="B20:C20"/>
    <mergeCell ref="B21:C21"/>
    <mergeCell ref="B22:C22"/>
    <mergeCell ref="B23:C23"/>
  </mergeCells>
  <printOptions horizontalCentered="1"/>
  <pageMargins left="0.5" right="0.38" top="0.56999999999999995" bottom="0.47999999999999993" header="0.38" footer="0.23999999999999996"/>
  <pageSetup paperSize="9" fitToHeight="0" orientation="portrait"/>
  <headerFooter alignWithMargins="0">
    <oddFooter>&amp;R&amp;"Book Antiqua,Bold"&amp;10Schedule-5/ Page &amp;P of &amp;N</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00B0F0"/>
  </sheetPr>
  <dimension ref="A1:F32"/>
  <sheetViews>
    <sheetView zoomScaleSheetLayoutView="100" workbookViewId="0">
      <selection activeCell="F21" sqref="F21"/>
    </sheetView>
  </sheetViews>
  <sheetFormatPr defaultColWidth="10" defaultRowHeight="16.5"/>
  <cols>
    <col min="1" max="1" width="10.625" style="213" customWidth="1"/>
    <col min="2" max="2" width="27.5" style="213" customWidth="1"/>
    <col min="3" max="3" width="21" style="213" customWidth="1"/>
    <col min="4" max="4" width="34.375" style="213" customWidth="1"/>
    <col min="5" max="5" width="10" style="247"/>
    <col min="6" max="6" width="24.375" style="247" customWidth="1"/>
    <col min="7" max="16384" width="10" style="247"/>
  </cols>
  <sheetData>
    <row r="1" spans="1:6" ht="18" customHeight="1">
      <c r="A1" s="248" t="str">
        <f>Cover!B3</f>
        <v>Specification No.: ODP/BB/C&amp;M-3827/OT-09/RFx No. 5002003664/24-25</v>
      </c>
      <c r="B1" s="249"/>
      <c r="C1" s="250"/>
      <c r="D1" s="251" t="s">
        <v>202</v>
      </c>
    </row>
    <row r="2" spans="1:6" ht="18" customHeight="1">
      <c r="A2" s="252"/>
      <c r="B2" s="253"/>
      <c r="C2" s="254"/>
      <c r="D2" s="254"/>
    </row>
    <row r="3" spans="1:6" ht="47.25" customHeight="1">
      <c r="A3" s="694" t="str">
        <f>Cover!$B$2</f>
        <v>Construction of Academic cum Administrative Building for Govt. Industrial Training Institute (ITI) at Dharamgarh Sub-division of Kalahandi district under CSR initiative of POWERGRID</v>
      </c>
      <c r="B3" s="694"/>
      <c r="C3" s="694"/>
      <c r="D3" s="694"/>
      <c r="E3" s="255"/>
      <c r="F3" s="255"/>
    </row>
    <row r="4" spans="1:6" ht="22.15" customHeight="1">
      <c r="A4" s="695" t="s">
        <v>190</v>
      </c>
      <c r="B4" s="695"/>
      <c r="C4" s="695"/>
      <c r="D4" s="695"/>
    </row>
    <row r="5" spans="1:6" ht="18" customHeight="1">
      <c r="A5" s="256"/>
    </row>
    <row r="6" spans="1:6" ht="18" customHeight="1">
      <c r="A6" s="212" t="e">
        <f>#REF!</f>
        <v>#REF!</v>
      </c>
      <c r="D6" s="213" t="s">
        <v>84</v>
      </c>
    </row>
    <row r="7" spans="1:6" ht="18" customHeight="1">
      <c r="A7" s="257" t="e">
        <f>#REF!</f>
        <v>#REF!</v>
      </c>
      <c r="D7" s="156" t="s">
        <v>203</v>
      </c>
      <c r="E7" s="157"/>
      <c r="F7" s="158"/>
    </row>
    <row r="8" spans="1:6">
      <c r="A8" s="216" t="s">
        <v>147</v>
      </c>
      <c r="B8" s="693" t="e">
        <f>IF(#REF!=0,"",#REF!)</f>
        <v>#REF!</v>
      </c>
      <c r="C8" s="693"/>
      <c r="D8" s="156" t="s">
        <v>127</v>
      </c>
      <c r="E8" s="157"/>
      <c r="F8" s="158"/>
    </row>
    <row r="9" spans="1:6">
      <c r="A9" s="216" t="s">
        <v>148</v>
      </c>
      <c r="B9" s="693" t="e">
        <f>IF(#REF!=0,"",#REF!)</f>
        <v>#REF!</v>
      </c>
      <c r="C9" s="693"/>
      <c r="D9" s="156" t="s">
        <v>130</v>
      </c>
      <c r="E9" s="157"/>
      <c r="F9" s="158"/>
    </row>
    <row r="10" spans="1:6">
      <c r="A10" s="217"/>
      <c r="B10" s="693" t="e">
        <f>IF(#REF!=0,"",#REF!)</f>
        <v>#REF!</v>
      </c>
      <c r="C10" s="693"/>
      <c r="D10" s="156" t="s">
        <v>132</v>
      </c>
      <c r="E10" s="157"/>
      <c r="F10" s="158"/>
    </row>
    <row r="11" spans="1:6">
      <c r="A11" s="217"/>
      <c r="B11" s="693" t="e">
        <f>IF(#REF!=0,"",#REF!)</f>
        <v>#REF!</v>
      </c>
      <c r="C11" s="693"/>
      <c r="D11" s="156" t="s">
        <v>133</v>
      </c>
      <c r="E11" s="157"/>
      <c r="F11" s="158"/>
    </row>
    <row r="12" spans="1:6" ht="18" customHeight="1">
      <c r="A12" s="258"/>
      <c r="B12" s="258"/>
      <c r="C12" s="258"/>
      <c r="D12" s="259"/>
    </row>
    <row r="13" spans="1:6" ht="22.15" customHeight="1">
      <c r="A13" s="260" t="s">
        <v>149</v>
      </c>
      <c r="B13" s="685" t="s">
        <v>191</v>
      </c>
      <c r="C13" s="686"/>
      <c r="D13" s="261" t="s">
        <v>151</v>
      </c>
    </row>
    <row r="14" spans="1:6" ht="22.15" customHeight="1">
      <c r="A14" s="262" t="s">
        <v>145</v>
      </c>
      <c r="B14" s="717" t="s">
        <v>192</v>
      </c>
      <c r="C14" s="717"/>
      <c r="D14" s="263"/>
    </row>
    <row r="15" spans="1:6" ht="35.1" customHeight="1">
      <c r="A15" s="264"/>
      <c r="B15" s="701" t="str">
        <f>'Sch-3'!B15:C15</f>
        <v xml:space="preserve">Ex-works price of Plant and Equipment including Type Test Charges </v>
      </c>
      <c r="C15" s="702"/>
      <c r="D15" s="265" t="e">
        <f>#REF!*(1-Discount!O18)+#REF!*(1-Discount!O19)</f>
        <v>#REF!</v>
      </c>
      <c r="F15" s="266"/>
    </row>
    <row r="16" spans="1:6" ht="22.15" customHeight="1">
      <c r="A16" s="262" t="s">
        <v>140</v>
      </c>
      <c r="B16" s="717" t="s">
        <v>194</v>
      </c>
      <c r="C16" s="717"/>
      <c r="D16" s="267"/>
    </row>
    <row r="17" spans="1:6" ht="35.1" customHeight="1">
      <c r="A17" s="264"/>
      <c r="B17" s="701" t="s">
        <v>204</v>
      </c>
      <c r="C17" s="702"/>
      <c r="D17" s="268" t="e">
        <f>'Sch-3'!D17*(1-Discount!O20)</f>
        <v>#REF!</v>
      </c>
      <c r="F17" s="266"/>
    </row>
    <row r="18" spans="1:6" ht="22.15" customHeight="1">
      <c r="A18" s="262" t="s">
        <v>158</v>
      </c>
      <c r="B18" s="717" t="s">
        <v>205</v>
      </c>
      <c r="C18" s="717"/>
      <c r="D18" s="269"/>
    </row>
    <row r="19" spans="1:6" ht="30" customHeight="1">
      <c r="A19" s="270"/>
      <c r="B19" s="719" t="s">
        <v>206</v>
      </c>
      <c r="C19" s="720"/>
      <c r="D19" s="268" t="e">
        <f>'Sch-3'!D19*(1-Discount!O22)</f>
        <v>#REF!</v>
      </c>
    </row>
    <row r="20" spans="1:6" ht="22.15" customHeight="1">
      <c r="A20" s="262" t="s">
        <v>139</v>
      </c>
      <c r="B20" s="717" t="s">
        <v>207</v>
      </c>
      <c r="C20" s="717"/>
      <c r="D20" s="263"/>
    </row>
    <row r="21" spans="1:6" ht="30" customHeight="1">
      <c r="A21" s="271"/>
      <c r="B21" s="721" t="s">
        <v>208</v>
      </c>
      <c r="C21" s="722"/>
      <c r="D21" s="272" t="e">
        <f>'Sch-3'!D21*(1-Discount!O18)</f>
        <v>#REF!</v>
      </c>
    </row>
    <row r="22" spans="1:6" ht="51.75" customHeight="1">
      <c r="A22" s="271"/>
      <c r="B22" s="273"/>
      <c r="C22" s="274"/>
      <c r="D22" s="275" t="e">
        <f>IF('Sch-2 '!#REF!=0,"",'Sch-2 '!#REF!)</f>
        <v>#REF!</v>
      </c>
      <c r="F22" s="276"/>
    </row>
    <row r="23" spans="1:6" ht="30" customHeight="1">
      <c r="A23" s="262">
        <v>5</v>
      </c>
      <c r="B23" s="717" t="s">
        <v>198</v>
      </c>
      <c r="C23" s="717"/>
      <c r="D23" s="277"/>
    </row>
    <row r="24" spans="1:6" ht="30" customHeight="1">
      <c r="A24" s="271"/>
      <c r="B24" s="701" t="s">
        <v>209</v>
      </c>
      <c r="C24" s="702"/>
      <c r="D24" s="278" t="s">
        <v>199</v>
      </c>
    </row>
    <row r="25" spans="1:6" ht="28.5" customHeight="1">
      <c r="A25" s="696"/>
      <c r="B25" s="697" t="s">
        <v>210</v>
      </c>
      <c r="C25" s="697"/>
      <c r="D25" s="280" t="e">
        <f>SUM(D15,D17,D21)</f>
        <v>#REF!</v>
      </c>
    </row>
    <row r="26" spans="1:6" ht="51" customHeight="1">
      <c r="A26" s="696"/>
      <c r="B26" s="697"/>
      <c r="C26" s="697"/>
      <c r="D26" s="281" t="e">
        <f>D22</f>
        <v>#REF!</v>
      </c>
    </row>
    <row r="27" spans="1:6" ht="30" customHeight="1">
      <c r="A27" s="282"/>
      <c r="B27" s="283"/>
      <c r="C27" s="283"/>
      <c r="D27" s="284"/>
    </row>
    <row r="28" spans="1:6" ht="30" customHeight="1">
      <c r="A28" s="285" t="s">
        <v>110</v>
      </c>
      <c r="B28" s="286" t="e">
        <f>IF(#REF!=0,"",#REF!)</f>
        <v>#REF!</v>
      </c>
      <c r="C28" s="287"/>
      <c r="D28" s="288"/>
      <c r="F28" s="289"/>
    </row>
    <row r="29" spans="1:6" ht="30" customHeight="1">
      <c r="A29" s="285" t="s">
        <v>112</v>
      </c>
      <c r="B29" s="286" t="e">
        <f>IF(#REF!=0,"",#REF!)</f>
        <v>#REF!</v>
      </c>
      <c r="C29" s="287" t="s">
        <v>113</v>
      </c>
      <c r="D29" s="290" t="e">
        <f>IF(#REF!=0,"",#REF!)</f>
        <v>#REF!</v>
      </c>
      <c r="F29" s="252"/>
    </row>
    <row r="30" spans="1:6" ht="30" customHeight="1">
      <c r="A30" s="288"/>
      <c r="B30" s="253"/>
      <c r="C30" s="287" t="s">
        <v>114</v>
      </c>
      <c r="D30" s="290" t="e">
        <f>IF(#REF!=0,"",#REF!)</f>
        <v>#REF!</v>
      </c>
      <c r="F30" s="252"/>
    </row>
    <row r="31" spans="1:6" ht="30" customHeight="1">
      <c r="A31" s="288"/>
      <c r="B31" s="253"/>
      <c r="C31" s="287"/>
      <c r="D31" s="288"/>
      <c r="F31" s="289"/>
    </row>
    <row r="32" spans="1:6" ht="30" customHeight="1">
      <c r="A32" s="291"/>
      <c r="B32" s="291"/>
      <c r="C32" s="292"/>
      <c r="E32" s="293"/>
    </row>
  </sheetData>
  <sheetProtection formatColumns="0" formatRows="0" selectLockedCells="1" selectUnlockedCells="1"/>
  <customSheetViews>
    <customSheetView guid="{08A645C4-A23F-4400-B0CE-1685BC312A6F}" topLeftCell="A16">
      <selection activeCell="D25" sqref="D25"/>
      <pageMargins left="0.5" right="0.38" top="0.56999999999999995" bottom="0.47999999999999993" header="0.38" footer="0.23999999999999996"/>
      <printOptions horizontalCentered="1"/>
      <pageSetup paperSize="9" fitToHeight="0" orientation="portrait"/>
      <headerFooter alignWithMargins="0">
        <oddFooter>&amp;R&amp;"Book Antiqua,Bold"&amp;10Schedule-5/ Page &amp;P of &amp;N</oddFooter>
      </headerFooter>
    </customSheetView>
    <customSheetView guid="{E95B21C1-D936-4435-AF6F-90CF0B6A7506}" topLeftCell="A28">
      <selection activeCell="B28" sqref="B28:D30"/>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B0EE7D76-5806-4718-BDAD-3A3EA691E5E4}" topLeftCell="A7">
      <selection activeCell="F21" sqref="F21"/>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696D9240-6693-44E8-B9A4-2BFADD101EE2}">
      <selection activeCell="F21" sqref="F21"/>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58D82F59-8CF6-455F-B9F4-081499FDF243}" topLeftCell="A13">
      <selection activeCell="F21" sqref="F21"/>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B1277D53-29D6-4226-81E2-084FB62977B6}" topLeftCell="A28">
      <selection activeCell="B28" sqref="B28:D30"/>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C39F923C-6CD3-45D8-86F8-6C4D806DDD7E}" topLeftCell="A16">
      <selection activeCell="F45" sqref="F45"/>
      <pageMargins left="0.5" right="0.38" top="0.56999999999999995" bottom="0.47999999999999993" header="0.38" footer="0.23999999999999996"/>
      <printOptions horizontalCentered="1"/>
      <pageSetup paperSize="9" fitToHeight="0" orientation="portrait"/>
      <headerFooter alignWithMargins="0">
        <oddFooter>&amp;R&amp;"Book Antiqua,Bold"&amp;10Schedule-5/ Page &amp;P of &amp;N</oddFooter>
      </headerFooter>
    </customSheetView>
    <customSheetView guid="{9CA44E70-650F-49CD-967F-298619682CA2}" topLeftCell="A4">
      <selection activeCell="D21" sqref="D21"/>
      <pageMargins left="0.5" right="0.38" top="0.56999999999999995" bottom="0.47999999999999993" header="0.38" footer="0.23999999999999996"/>
      <printOptions horizontalCentered="1"/>
      <pageSetup paperSize="9" fitToHeight="0" orientation="portrait"/>
      <headerFooter alignWithMargins="0">
        <oddFooter>&amp;R&amp;"Book Antiqua,Bold"&amp;10Schedule-5/ Page &amp;P of &amp;N</oddFooter>
      </headerFooter>
    </customSheetView>
  </customSheetViews>
  <mergeCells count="19">
    <mergeCell ref="B11:C11"/>
    <mergeCell ref="A3:D3"/>
    <mergeCell ref="A4:D4"/>
    <mergeCell ref="B8:C8"/>
    <mergeCell ref="B9:C9"/>
    <mergeCell ref="B10:C10"/>
    <mergeCell ref="A25:A26"/>
    <mergeCell ref="B25:C26"/>
    <mergeCell ref="B13:C13"/>
    <mergeCell ref="B14:C14"/>
    <mergeCell ref="B15:C15"/>
    <mergeCell ref="B16:C16"/>
    <mergeCell ref="B17:C17"/>
    <mergeCell ref="B18:C18"/>
    <mergeCell ref="B19:C19"/>
    <mergeCell ref="B20:C20"/>
    <mergeCell ref="B21:C21"/>
    <mergeCell ref="B23:C23"/>
    <mergeCell ref="B24:C24"/>
  </mergeCells>
  <printOptions horizontalCentered="1"/>
  <pageMargins left="0.5" right="0.38" top="0.56999999999999995" bottom="0.47999999999999993" header="0.38" footer="0.23999999999999996"/>
  <pageSetup paperSize="9" fitToHeight="0" orientation="portrait"/>
  <headerFooter alignWithMargins="0">
    <oddFooter>&amp;R&amp;"Book Antiqua,Bold"&amp;10Schedule-5/ Page &amp;P of &amp;N</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1">
    <tabColor theme="1"/>
  </sheetPr>
  <dimension ref="A1:P28"/>
  <sheetViews>
    <sheetView showZeros="0" zoomScaleSheetLayoutView="100" workbookViewId="0">
      <selection activeCell="G25" sqref="G25"/>
    </sheetView>
  </sheetViews>
  <sheetFormatPr defaultColWidth="9" defaultRowHeight="16.5"/>
  <cols>
    <col min="1" max="1" width="11.375" style="207" customWidth="1"/>
    <col min="2" max="2" width="34.375" style="208" customWidth="1"/>
    <col min="3" max="3" width="8.625" style="208" customWidth="1"/>
    <col min="4" max="4" width="7.625" style="208" customWidth="1"/>
    <col min="5" max="5" width="13.625" style="208" customWidth="1"/>
    <col min="6" max="6" width="21.375" style="208" customWidth="1"/>
    <col min="7" max="7" width="17.625" style="105" customWidth="1"/>
    <col min="8" max="12" width="9" style="107"/>
    <col min="13" max="13" width="9" style="209"/>
    <col min="14" max="14" width="13.875" style="209" customWidth="1"/>
    <col min="15" max="15" width="13.625" style="209" customWidth="1"/>
    <col min="16" max="16" width="21.375" style="107" customWidth="1"/>
    <col min="17" max="16384" width="9" style="107"/>
  </cols>
  <sheetData>
    <row r="1" spans="1:16" ht="18" customHeight="1">
      <c r="A1" s="150" t="str">
        <f>Cover!B3</f>
        <v>Specification No.: ODP/BB/C&amp;M-3827/OT-09/RFx No. 5002003664/24-25</v>
      </c>
      <c r="B1" s="151"/>
      <c r="C1" s="151"/>
      <c r="D1" s="152"/>
      <c r="E1" s="152"/>
      <c r="F1" s="153" t="s">
        <v>211</v>
      </c>
    </row>
    <row r="2" spans="1:16" ht="18" customHeight="1">
      <c r="A2" s="154"/>
      <c r="B2" s="108"/>
      <c r="C2" s="108"/>
      <c r="D2" s="128"/>
      <c r="E2" s="128"/>
      <c r="F2" s="105"/>
    </row>
    <row r="3" spans="1:16" ht="55.5" customHeight="1">
      <c r="A3" s="732" t="str">
        <f>Cover!$B$2</f>
        <v>Construction of Academic cum Administrative Building for Govt. Industrial Training Institute (ITI) at Dharamgarh Sub-division of Kalahandi district under CSR initiative of POWERGRID</v>
      </c>
      <c r="B3" s="732"/>
      <c r="C3" s="732"/>
      <c r="D3" s="732"/>
      <c r="E3" s="732"/>
      <c r="F3" s="732"/>
      <c r="M3" s="240" t="s">
        <v>120</v>
      </c>
      <c r="O3" s="241" t="e">
        <f>Discount!G15/('Sch-3'!D15+'Sch-3'!D17+'Sch-3'!D19)</f>
        <v>#DIV/0!</v>
      </c>
    </row>
    <row r="4" spans="1:16" ht="22.15" customHeight="1">
      <c r="A4" s="652" t="s">
        <v>212</v>
      </c>
      <c r="B4" s="652"/>
      <c r="C4" s="652"/>
      <c r="D4" s="652"/>
      <c r="E4" s="652"/>
      <c r="F4" s="652"/>
      <c r="M4" s="240" t="s">
        <v>122</v>
      </c>
      <c r="O4" s="241">
        <f>Discount!G16</f>
        <v>0</v>
      </c>
    </row>
    <row r="5" spans="1:16" ht="18" customHeight="1">
      <c r="A5" s="210"/>
      <c r="B5" s="211"/>
      <c r="C5" s="211"/>
      <c r="D5" s="211"/>
      <c r="E5" s="211"/>
      <c r="F5" s="211"/>
      <c r="M5" s="240" t="s">
        <v>213</v>
      </c>
      <c r="O5" s="241" t="e">
        <f>Discount!G22/D21</f>
        <v>#DIV/0!</v>
      </c>
    </row>
    <row r="6" spans="1:16" ht="18" customHeight="1">
      <c r="A6" s="212" t="e">
        <f>#REF!</f>
        <v>#REF!</v>
      </c>
      <c r="B6" s="213"/>
      <c r="C6" s="213"/>
      <c r="D6" s="213"/>
      <c r="E6" s="155" t="s">
        <v>84</v>
      </c>
      <c r="M6" s="240" t="s">
        <v>214</v>
      </c>
      <c r="O6" s="241">
        <f>Discount!G28</f>
        <v>0</v>
      </c>
    </row>
    <row r="7" spans="1:16" ht="18" customHeight="1">
      <c r="A7" s="214" t="e">
        <f>#REF!</f>
        <v>#REF!</v>
      </c>
      <c r="B7" s="213"/>
      <c r="C7" s="213"/>
      <c r="D7" s="213"/>
      <c r="E7" s="215" t="s">
        <v>85</v>
      </c>
      <c r="M7" s="240" t="s">
        <v>125</v>
      </c>
      <c r="O7" s="241" t="e">
        <f>Discount!G29/('Sch-3'!D15+'Sch-3'!D17+'Sch-3'!D19)</f>
        <v>#DIV/0!</v>
      </c>
    </row>
    <row r="8" spans="1:16" ht="18" customHeight="1">
      <c r="A8" s="216" t="s">
        <v>147</v>
      </c>
      <c r="B8" s="716" t="e">
        <f>IF(#REF!=0,"",#REF!)</f>
        <v>#REF!</v>
      </c>
      <c r="C8" s="716"/>
      <c r="D8" s="716"/>
      <c r="E8" s="215" t="s">
        <v>87</v>
      </c>
      <c r="M8" s="240" t="s">
        <v>128</v>
      </c>
      <c r="O8" s="241">
        <f>Discount!G31</f>
        <v>0</v>
      </c>
    </row>
    <row r="9" spans="1:16" ht="18" customHeight="1">
      <c r="A9" s="216" t="s">
        <v>148</v>
      </c>
      <c r="B9" s="716" t="e">
        <f>IF(#REF!=0,"",#REF!)</f>
        <v>#REF!</v>
      </c>
      <c r="C9" s="716"/>
      <c r="D9" s="716"/>
      <c r="E9" s="215" t="s">
        <v>89</v>
      </c>
      <c r="M9" s="240" t="s">
        <v>131</v>
      </c>
      <c r="O9" s="241" t="e">
        <f>SUM(O3:O8)</f>
        <v>#DIV/0!</v>
      </c>
    </row>
    <row r="10" spans="1:16" ht="18" customHeight="1">
      <c r="A10" s="217"/>
      <c r="B10" s="716" t="e">
        <f>IF(#REF!=0,"",#REF!)</f>
        <v>#REF!</v>
      </c>
      <c r="C10" s="716"/>
      <c r="D10" s="716"/>
      <c r="E10" s="215" t="s">
        <v>90</v>
      </c>
    </row>
    <row r="11" spans="1:16" ht="18" customHeight="1">
      <c r="A11" s="217"/>
      <c r="B11" s="716" t="e">
        <f>IF(#REF!=0,"",#REF!)</f>
        <v>#REF!</v>
      </c>
      <c r="C11" s="716"/>
      <c r="D11" s="716"/>
      <c r="E11" s="215" t="s">
        <v>91</v>
      </c>
    </row>
    <row r="12" spans="1:16" ht="18" customHeight="1">
      <c r="B12" s="218"/>
      <c r="C12" s="218"/>
      <c r="D12" s="218"/>
      <c r="E12" s="219"/>
      <c r="F12" s="207"/>
    </row>
    <row r="14" spans="1:16" ht="33.75" customHeight="1">
      <c r="A14" s="220" t="s">
        <v>215</v>
      </c>
      <c r="B14" s="130" t="s">
        <v>216</v>
      </c>
      <c r="C14" s="221" t="s">
        <v>97</v>
      </c>
      <c r="D14" s="221" t="s">
        <v>217</v>
      </c>
      <c r="E14" s="221" t="s">
        <v>218</v>
      </c>
      <c r="F14" s="221" t="s">
        <v>219</v>
      </c>
      <c r="N14" s="725" t="s">
        <v>220</v>
      </c>
      <c r="O14" s="725"/>
      <c r="P14" s="242"/>
    </row>
    <row r="15" spans="1:16" s="206" customFormat="1">
      <c r="A15" s="222">
        <v>1</v>
      </c>
      <c r="B15" s="222">
        <v>2</v>
      </c>
      <c r="C15" s="222">
        <v>3</v>
      </c>
      <c r="D15" s="222">
        <v>4</v>
      </c>
      <c r="E15" s="223">
        <v>5</v>
      </c>
      <c r="F15" s="223" t="s">
        <v>137</v>
      </c>
      <c r="M15" s="243"/>
      <c r="N15" s="726">
        <v>3</v>
      </c>
      <c r="O15" s="726"/>
      <c r="P15" s="211"/>
    </row>
    <row r="16" spans="1:16">
      <c r="A16" s="224" t="e">
        <f>#REF!</f>
        <v>#REF!</v>
      </c>
      <c r="B16" s="225" t="e">
        <f>#REF!</f>
        <v>#REF!</v>
      </c>
      <c r="C16" s="224" t="e">
        <f>#REF!</f>
        <v>#REF!</v>
      </c>
      <c r="D16" s="224" t="e">
        <f>#REF!</f>
        <v>#REF!</v>
      </c>
      <c r="E16" s="226"/>
      <c r="F16" s="227"/>
      <c r="G16" s="228"/>
      <c r="N16" s="727"/>
      <c r="O16" s="727"/>
      <c r="P16" s="208"/>
    </row>
    <row r="17" spans="1:16" ht="35.1" customHeight="1">
      <c r="A17" s="224" t="e">
        <f>#REF!</f>
        <v>#REF!</v>
      </c>
      <c r="B17" s="225" t="e">
        <f>#REF!</f>
        <v>#REF!</v>
      </c>
      <c r="C17" s="224" t="e">
        <f>#REF!</f>
        <v>#REF!</v>
      </c>
      <c r="D17" s="224" t="e">
        <f>#REF!</f>
        <v>#REF!</v>
      </c>
      <c r="E17" s="229" t="e">
        <f>#REF!</f>
        <v>#REF!</v>
      </c>
      <c r="F17" s="230" t="e">
        <f>IF(E17=0,"Included",IF(ISERROR(D17*E17),E17,D17*E17))</f>
        <v>#REF!</v>
      </c>
      <c r="N17" s="728" t="e">
        <f>D17-(D17*$O$9)</f>
        <v>#REF!</v>
      </c>
      <c r="O17" s="728"/>
      <c r="P17" s="208"/>
    </row>
    <row r="18" spans="1:16" ht="35.1" customHeight="1">
      <c r="A18" s="224" t="e">
        <f>#REF!</f>
        <v>#REF!</v>
      </c>
      <c r="B18" s="225" t="e">
        <f>#REF!</f>
        <v>#REF!</v>
      </c>
      <c r="C18" s="224" t="e">
        <f>#REF!</f>
        <v>#REF!</v>
      </c>
      <c r="D18" s="224" t="e">
        <f>#REF!</f>
        <v>#REF!</v>
      </c>
      <c r="E18" s="229" t="e">
        <f>#REF!</f>
        <v>#REF!</v>
      </c>
      <c r="F18" s="230" t="e">
        <f>IF(E18=0,"Included",IF(ISERROR(D18*E18),E18,D18*E18))</f>
        <v>#REF!</v>
      </c>
      <c r="N18" s="729"/>
      <c r="O18" s="729"/>
      <c r="P18" s="208"/>
    </row>
    <row r="19" spans="1:16" ht="35.1" customHeight="1">
      <c r="A19" s="224" t="e">
        <f>#REF!</f>
        <v>#REF!</v>
      </c>
      <c r="B19" s="225" t="e">
        <f>#REF!</f>
        <v>#REF!</v>
      </c>
      <c r="C19" s="224" t="e">
        <f>#REF!</f>
        <v>#REF!</v>
      </c>
      <c r="D19" s="224" t="e">
        <f>#REF!</f>
        <v>#REF!</v>
      </c>
      <c r="E19" s="229" t="e">
        <f>#REF!</f>
        <v>#REF!</v>
      </c>
      <c r="F19" s="230" t="e">
        <f>IF(E19=0,"Included",IF(ISERROR(D19*E19),E19,D19*E19))</f>
        <v>#REF!</v>
      </c>
      <c r="N19" s="244"/>
      <c r="O19" s="244"/>
      <c r="P19" s="208"/>
    </row>
    <row r="20" spans="1:16" ht="35.1" customHeight="1">
      <c r="A20" s="224" t="e">
        <f>#REF!</f>
        <v>#REF!</v>
      </c>
      <c r="B20" s="225" t="e">
        <f>#REF!</f>
        <v>#REF!</v>
      </c>
      <c r="C20" s="224" t="e">
        <f>#REF!</f>
        <v>#REF!</v>
      </c>
      <c r="D20" s="224" t="e">
        <f>#REF!</f>
        <v>#REF!</v>
      </c>
      <c r="E20" s="229" t="e">
        <f>#REF!</f>
        <v>#REF!</v>
      </c>
      <c r="F20" s="230" t="e">
        <f>IF(E20=0,"Included",IF(ISERROR(D20*E20),E20,D20*E20))</f>
        <v>#REF!</v>
      </c>
      <c r="N20" s="244"/>
      <c r="O20" s="244"/>
      <c r="P20" s="208"/>
    </row>
    <row r="21" spans="1:16" ht="19.5" customHeight="1">
      <c r="A21" s="231"/>
      <c r="B21" s="730" t="s">
        <v>221</v>
      </c>
      <c r="C21" s="731"/>
      <c r="D21" s="731"/>
      <c r="E21" s="232"/>
      <c r="F21" s="233" t="e">
        <f>SUM(F17:F20)</f>
        <v>#REF!</v>
      </c>
      <c r="N21" s="728" t="e">
        <f>ROUND((#REF!+#REF!+#REF!),0)</f>
        <v>#REF!</v>
      </c>
      <c r="O21" s="728"/>
      <c r="P21" s="212"/>
    </row>
    <row r="22" spans="1:16">
      <c r="A22" s="234"/>
      <c r="B22" s="235"/>
      <c r="C22" s="235"/>
      <c r="D22" s="211"/>
      <c r="E22" s="211"/>
      <c r="F22" s="211"/>
      <c r="N22" s="245" t="s">
        <v>222</v>
      </c>
      <c r="O22" s="246" t="e">
        <f>D21-N21</f>
        <v>#REF!</v>
      </c>
    </row>
    <row r="23" spans="1:16" ht="33.75" customHeight="1">
      <c r="A23" s="723" t="s">
        <v>223</v>
      </c>
      <c r="B23" s="723"/>
      <c r="C23" s="723"/>
      <c r="D23" s="723"/>
      <c r="E23" s="724"/>
      <c r="F23" s="724"/>
      <c r="N23" s="245"/>
      <c r="O23" s="246"/>
    </row>
    <row r="24" spans="1:16">
      <c r="A24" s="234"/>
      <c r="B24" s="235"/>
      <c r="C24" s="235"/>
      <c r="D24" s="211"/>
      <c r="E24" s="211"/>
      <c r="F24" s="211"/>
      <c r="N24" s="245"/>
      <c r="O24" s="246"/>
    </row>
    <row r="25" spans="1:16" ht="33" customHeight="1">
      <c r="A25" s="236" t="s">
        <v>110</v>
      </c>
      <c r="B25" s="118" t="e">
        <f>#REF!</f>
        <v>#REF!</v>
      </c>
      <c r="C25" s="118"/>
      <c r="D25" s="237"/>
      <c r="E25" s="238" t="s">
        <v>111</v>
      </c>
      <c r="F25" s="110"/>
    </row>
    <row r="26" spans="1:16" ht="33" customHeight="1">
      <c r="A26" s="236" t="s">
        <v>112</v>
      </c>
      <c r="B26" s="239" t="e">
        <f>#REF!</f>
        <v>#REF!</v>
      </c>
      <c r="C26" s="239"/>
      <c r="D26" s="105"/>
      <c r="E26" s="238" t="s">
        <v>113</v>
      </c>
      <c r="F26" s="239" t="e">
        <f>#REF!</f>
        <v>#REF!</v>
      </c>
    </row>
    <row r="27" spans="1:16" ht="33" customHeight="1">
      <c r="A27" s="128"/>
      <c r="B27" s="108"/>
      <c r="C27" s="108"/>
      <c r="D27" s="105"/>
      <c r="E27" s="238" t="s">
        <v>114</v>
      </c>
      <c r="F27" s="239" t="e">
        <f>#REF!</f>
        <v>#REF!</v>
      </c>
    </row>
    <row r="28" spans="1:16" ht="33" customHeight="1">
      <c r="A28" s="128"/>
      <c r="B28" s="108"/>
      <c r="C28" s="108"/>
      <c r="D28" s="105"/>
      <c r="E28" s="238" t="s">
        <v>115</v>
      </c>
      <c r="F28" s="110"/>
    </row>
  </sheetData>
  <sheetProtection password="E848" sheet="1" objects="1" scenarios="1" formatColumns="0" formatRows="0" selectLockedCells="1" selectUnlockedCells="1"/>
  <customSheetViews>
    <customSheetView guid="{08A645C4-A23F-4400-B0CE-1685BC312A6F}"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E95B21C1-D936-4435-AF6F-90CF0B6A7506}"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B0EE7D76-5806-4718-BDAD-3A3EA691E5E4}"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696D9240-6693-44E8-B9A4-2BFADD101EE2}"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58D82F59-8CF6-455F-B9F4-081499FDF243}"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B1277D53-29D6-4226-81E2-084FB62977B6}"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C39F923C-6CD3-45D8-86F8-6C4D806DDD7E}"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9CA44E70-650F-49CD-967F-298619682CA2}"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s>
  <mergeCells count="15">
    <mergeCell ref="B11:D11"/>
    <mergeCell ref="A3:F3"/>
    <mergeCell ref="A4:F4"/>
    <mergeCell ref="B8:D8"/>
    <mergeCell ref="B9:D9"/>
    <mergeCell ref="B10:D10"/>
    <mergeCell ref="A23:D23"/>
    <mergeCell ref="E23:F23"/>
    <mergeCell ref="N14:O14"/>
    <mergeCell ref="N15:O15"/>
    <mergeCell ref="N16:O16"/>
    <mergeCell ref="N17:O17"/>
    <mergeCell ref="N18:O18"/>
    <mergeCell ref="B21:D21"/>
    <mergeCell ref="N21:O21"/>
  </mergeCells>
  <printOptions horizontalCentered="1"/>
  <pageMargins left="0.78740157480314998" right="0.38" top="0.61" bottom="0.57999999999999996" header="0.34" footer="0.36"/>
  <pageSetup paperSize="9" orientation="portrait" horizontalDpi="300" verticalDpi="300"/>
  <headerFooter alignWithMargins="0">
    <oddFooter>&amp;R&amp;"Book Antiqua,Bold"&amp;10Schedule-7/ Page &amp;P of &amp;N</oddFooter>
  </headerFooter>
  <colBreaks count="1" manualBreakCount="1">
    <brk id="6" max="1048575" man="1"/>
  </colBreak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tabColor indexed="11"/>
  </sheetPr>
  <dimension ref="A1:W41"/>
  <sheetViews>
    <sheetView showZeros="0" topLeftCell="A16" zoomScale="95" zoomScaleSheetLayoutView="100" workbookViewId="0">
      <selection activeCell="G20" sqref="G20"/>
    </sheetView>
  </sheetViews>
  <sheetFormatPr defaultColWidth="9" defaultRowHeight="16.5"/>
  <cols>
    <col min="1" max="2" width="6.625" style="143" customWidth="1"/>
    <col min="3" max="3" width="21.625" style="143" customWidth="1"/>
    <col min="4" max="4" width="13.375" style="143" customWidth="1"/>
    <col min="5" max="5" width="23.625" style="143" customWidth="1"/>
    <col min="6" max="6" width="11.875" style="143" customWidth="1"/>
    <col min="7" max="7" width="14.375" style="143" customWidth="1"/>
    <col min="8" max="8" width="14.25" style="144" hidden="1" customWidth="1"/>
    <col min="9" max="9" width="14.25" style="145" hidden="1" customWidth="1"/>
    <col min="10" max="10" width="20" style="146" hidden="1" customWidth="1"/>
    <col min="11" max="13" width="14.25" style="146" hidden="1" customWidth="1"/>
    <col min="14" max="14" width="38.125" style="146" hidden="1" customWidth="1"/>
    <col min="15" max="15" width="21.25" style="146" hidden="1" customWidth="1"/>
    <col min="16" max="16" width="14.25" style="146" hidden="1" customWidth="1"/>
    <col min="17" max="17" width="14.25" style="147" customWidth="1"/>
    <col min="18" max="23" width="9" style="147"/>
    <col min="24" max="16384" width="9" style="148"/>
  </cols>
  <sheetData>
    <row r="1" spans="1:23" s="141" customFormat="1" ht="40.15" customHeight="1">
      <c r="A1" s="751" t="s">
        <v>224</v>
      </c>
      <c r="B1" s="751"/>
      <c r="C1" s="751"/>
      <c r="D1" s="751"/>
      <c r="E1" s="751"/>
      <c r="F1" s="751"/>
      <c r="G1" s="751"/>
      <c r="H1" s="149"/>
      <c r="I1" s="191"/>
      <c r="J1" s="192"/>
      <c r="K1" s="192"/>
      <c r="L1" s="192"/>
      <c r="M1" s="192"/>
      <c r="N1" s="192"/>
      <c r="O1" s="192"/>
      <c r="P1" s="192"/>
      <c r="Q1" s="204"/>
      <c r="R1" s="204"/>
      <c r="S1" s="204"/>
      <c r="T1" s="204"/>
      <c r="U1" s="204"/>
      <c r="V1" s="204"/>
      <c r="W1" s="204"/>
    </row>
    <row r="2" spans="1:23" ht="18" customHeight="1">
      <c r="A2" s="150" t="str">
        <f>Cover!B3</f>
        <v>Specification No.: ODP/BB/C&amp;M-3827/OT-09/RFx No. 5002003664/24-25</v>
      </c>
      <c r="B2" s="150"/>
      <c r="C2" s="151"/>
      <c r="D2" s="152"/>
      <c r="E2" s="152"/>
      <c r="F2" s="152"/>
      <c r="G2" s="153" t="s">
        <v>225</v>
      </c>
    </row>
    <row r="3" spans="1:23" ht="18" customHeight="1">
      <c r="A3" s="154"/>
      <c r="B3" s="154"/>
      <c r="C3" s="108"/>
      <c r="D3" s="128"/>
      <c r="E3" s="128"/>
      <c r="F3" s="128"/>
      <c r="G3" s="105"/>
    </row>
    <row r="4" spans="1:23" ht="19.149999999999999" customHeight="1">
      <c r="A4" s="752" t="s">
        <v>226</v>
      </c>
      <c r="B4" s="752"/>
      <c r="C4" s="752"/>
      <c r="D4" s="752"/>
      <c r="E4" s="752"/>
      <c r="F4" s="752"/>
      <c r="G4" s="752"/>
    </row>
    <row r="5" spans="1:23" ht="21" customHeight="1">
      <c r="A5" s="105" t="s">
        <v>84</v>
      </c>
      <c r="B5" s="155"/>
      <c r="C5" s="133"/>
      <c r="D5" s="133"/>
      <c r="E5" s="133"/>
      <c r="F5" s="133"/>
      <c r="G5" s="133"/>
    </row>
    <row r="6" spans="1:23" ht="21" customHeight="1">
      <c r="A6" s="156" t="s">
        <v>203</v>
      </c>
      <c r="B6" s="157"/>
      <c r="C6" s="158"/>
      <c r="D6" s="133"/>
      <c r="E6" s="133"/>
      <c r="F6" s="133"/>
      <c r="G6" s="133"/>
    </row>
    <row r="7" spans="1:23" ht="21" customHeight="1">
      <c r="A7" s="156" t="s">
        <v>127</v>
      </c>
      <c r="B7" s="157"/>
      <c r="C7" s="158"/>
      <c r="D7" s="133"/>
      <c r="E7" s="133"/>
      <c r="F7" s="133"/>
      <c r="G7" s="133"/>
    </row>
    <row r="8" spans="1:23" ht="21" customHeight="1">
      <c r="A8" s="156" t="s">
        <v>130</v>
      </c>
      <c r="B8" s="157"/>
      <c r="C8" s="158"/>
      <c r="D8" s="133"/>
      <c r="E8" s="133"/>
      <c r="F8" s="133"/>
      <c r="G8" s="133"/>
    </row>
    <row r="9" spans="1:23" ht="21" customHeight="1">
      <c r="A9" s="156" t="s">
        <v>132</v>
      </c>
      <c r="B9" s="157"/>
      <c r="C9" s="158"/>
      <c r="D9" s="133"/>
      <c r="E9" s="133"/>
      <c r="F9" s="133"/>
      <c r="G9" s="133"/>
    </row>
    <row r="10" spans="1:23" ht="21" customHeight="1">
      <c r="A10" s="156" t="s">
        <v>133</v>
      </c>
      <c r="B10" s="157"/>
      <c r="C10" s="158"/>
      <c r="D10" s="133"/>
      <c r="E10" s="133"/>
      <c r="F10" s="133"/>
      <c r="G10" s="133"/>
    </row>
    <row r="11" spans="1:23" ht="21" customHeight="1">
      <c r="A11" s="133"/>
      <c r="B11" s="133"/>
      <c r="C11" s="133"/>
      <c r="D11" s="133"/>
      <c r="E11" s="133"/>
      <c r="F11" s="133"/>
      <c r="G11" s="133"/>
    </row>
    <row r="12" spans="1:23" ht="52.5" customHeight="1">
      <c r="A12" s="159" t="s">
        <v>227</v>
      </c>
      <c r="B12" s="159"/>
      <c r="C12" s="753" t="str">
        <f>Cover!$B$2</f>
        <v>Construction of Academic cum Administrative Building for Govt. Industrial Training Institute (ITI) at Dharamgarh Sub-division of Kalahandi district under CSR initiative of POWERGRID</v>
      </c>
      <c r="D12" s="753"/>
      <c r="E12" s="753"/>
      <c r="F12" s="753"/>
      <c r="G12" s="753"/>
    </row>
    <row r="13" spans="1:23" ht="21" customHeight="1">
      <c r="A13" s="160" t="s">
        <v>228</v>
      </c>
      <c r="B13" s="160"/>
      <c r="C13" s="161"/>
      <c r="D13" s="160"/>
      <c r="E13" s="160"/>
      <c r="F13" s="160"/>
      <c r="G13" s="160"/>
    </row>
    <row r="14" spans="1:23" ht="55.5" customHeight="1">
      <c r="A14" s="754" t="s">
        <v>229</v>
      </c>
      <c r="B14" s="754"/>
      <c r="C14" s="754"/>
      <c r="D14" s="754"/>
      <c r="E14" s="754"/>
      <c r="F14" s="754"/>
      <c r="G14" s="754"/>
      <c r="J14" s="755" t="s">
        <v>230</v>
      </c>
      <c r="K14" s="755"/>
      <c r="L14" s="755"/>
      <c r="M14" s="755"/>
      <c r="N14" s="193" t="s">
        <v>231</v>
      </c>
    </row>
    <row r="15" spans="1:23" ht="70.150000000000006" customHeight="1">
      <c r="B15" s="162">
        <v>1</v>
      </c>
      <c r="C15" s="733" t="s">
        <v>232</v>
      </c>
      <c r="D15" s="734"/>
      <c r="E15" s="734"/>
      <c r="F15" s="735"/>
      <c r="G15" s="163"/>
      <c r="I15" s="194" t="e">
        <f>#REF!+#REF!+#REF!</f>
        <v>#REF!</v>
      </c>
      <c r="J15" s="195" t="e">
        <f>IF(I15=0,0,G15/I15)</f>
        <v>#REF!</v>
      </c>
    </row>
    <row r="16" spans="1:23" ht="70.150000000000006" customHeight="1">
      <c r="B16" s="162">
        <v>2</v>
      </c>
      <c r="C16" s="733" t="s">
        <v>233</v>
      </c>
      <c r="D16" s="734"/>
      <c r="E16" s="734"/>
      <c r="F16" s="735"/>
      <c r="G16" s="164"/>
      <c r="I16" s="196" t="e">
        <f>#REF!+#REF!+#REF!</f>
        <v>#REF!</v>
      </c>
      <c r="J16" s="197">
        <f>G16</f>
        <v>0</v>
      </c>
    </row>
    <row r="17" spans="1:23" s="142" customFormat="1" ht="55.15" customHeight="1">
      <c r="B17" s="165">
        <v>3</v>
      </c>
      <c r="C17" s="738" t="s">
        <v>234</v>
      </c>
      <c r="D17" s="739"/>
      <c r="E17" s="739"/>
      <c r="F17" s="740"/>
      <c r="G17" s="166"/>
      <c r="H17" s="144"/>
      <c r="I17" s="144"/>
      <c r="J17" s="198"/>
      <c r="K17" s="198"/>
      <c r="L17" s="198"/>
      <c r="M17" s="198"/>
      <c r="N17" s="198"/>
      <c r="O17" s="198"/>
      <c r="P17" s="198"/>
      <c r="Q17" s="205"/>
      <c r="R17" s="205"/>
      <c r="S17" s="205"/>
      <c r="T17" s="205"/>
      <c r="U17" s="205"/>
      <c r="V17" s="205"/>
      <c r="W17" s="205"/>
    </row>
    <row r="18" spans="1:23" s="142" customFormat="1" ht="21" customHeight="1">
      <c r="B18" s="167"/>
      <c r="C18" s="168" t="s">
        <v>235</v>
      </c>
      <c r="D18" s="169"/>
      <c r="E18" s="170"/>
      <c r="F18" s="171" t="s">
        <v>236</v>
      </c>
      <c r="G18" s="172"/>
      <c r="H18" s="144"/>
      <c r="I18" s="199" t="e">
        <f>#REF!</f>
        <v>#REF!</v>
      </c>
      <c r="J18" s="200" t="e">
        <f>IF(I18=0,0,G18/I18)</f>
        <v>#REF!</v>
      </c>
      <c r="K18" s="198"/>
      <c r="L18" s="198"/>
      <c r="M18" s="198"/>
      <c r="N18" s="201" t="s">
        <v>237</v>
      </c>
      <c r="O18" s="200" t="e">
        <f>J15+J16+J18+J24</f>
        <v>#REF!</v>
      </c>
      <c r="P18" s="198"/>
      <c r="Q18" s="205"/>
      <c r="R18" s="205"/>
      <c r="S18" s="205"/>
      <c r="T18" s="205"/>
      <c r="U18" s="205"/>
      <c r="V18" s="205"/>
      <c r="W18" s="205"/>
    </row>
    <row r="19" spans="1:23" s="142" customFormat="1" ht="21" customHeight="1">
      <c r="B19" s="167"/>
      <c r="C19" s="168" t="s">
        <v>238</v>
      </c>
      <c r="D19" s="169"/>
      <c r="E19" s="170"/>
      <c r="F19" s="171" t="s">
        <v>236</v>
      </c>
      <c r="G19" s="172"/>
      <c r="H19" s="144"/>
      <c r="I19" s="199" t="e">
        <f>#REF!</f>
        <v>#REF!</v>
      </c>
      <c r="J19" s="200" t="e">
        <f>IF(I19=0,0,G19/I19)</f>
        <v>#REF!</v>
      </c>
      <c r="K19" s="198"/>
      <c r="L19" s="198"/>
      <c r="M19" s="198"/>
      <c r="N19" s="201" t="s">
        <v>239</v>
      </c>
      <c r="O19" s="200" t="e">
        <f>J15+J16+J19+J25</f>
        <v>#REF!</v>
      </c>
      <c r="P19" s="198"/>
      <c r="Q19" s="205"/>
      <c r="R19" s="205"/>
      <c r="S19" s="205"/>
      <c r="T19" s="205"/>
      <c r="U19" s="205"/>
      <c r="V19" s="205"/>
      <c r="W19" s="205"/>
    </row>
    <row r="20" spans="1:23" s="142" customFormat="1" ht="21" customHeight="1">
      <c r="B20" s="167"/>
      <c r="C20" s="168" t="s">
        <v>240</v>
      </c>
      <c r="D20" s="169"/>
      <c r="E20" s="170"/>
      <c r="F20" s="171" t="s">
        <v>236</v>
      </c>
      <c r="G20" s="172"/>
      <c r="H20" s="144"/>
      <c r="I20" s="199" t="e">
        <f>#REF!</f>
        <v>#REF!</v>
      </c>
      <c r="J20" s="200" t="e">
        <f>IF(I20=0,0,G20/I20)</f>
        <v>#REF!</v>
      </c>
      <c r="K20" s="198"/>
      <c r="L20" s="198"/>
      <c r="M20" s="198"/>
      <c r="N20" s="201" t="s">
        <v>240</v>
      </c>
      <c r="O20" s="200" t="e">
        <f>J15+J16+J20+J26</f>
        <v>#REF!</v>
      </c>
      <c r="P20" s="198"/>
      <c r="Q20" s="205"/>
      <c r="R20" s="205"/>
      <c r="S20" s="205"/>
      <c r="T20" s="205"/>
      <c r="U20" s="205"/>
      <c r="V20" s="205"/>
      <c r="W20" s="205"/>
    </row>
    <row r="21" spans="1:23" s="142" customFormat="1" ht="21" customHeight="1">
      <c r="B21" s="167"/>
      <c r="C21" s="168" t="s">
        <v>241</v>
      </c>
      <c r="D21" s="169"/>
      <c r="E21" s="170"/>
      <c r="F21" s="173" t="s">
        <v>236</v>
      </c>
      <c r="G21" s="172"/>
      <c r="H21" s="144"/>
      <c r="I21" s="144"/>
      <c r="J21" s="200">
        <f>IF(I21=0,0,G21/I21)</f>
        <v>0</v>
      </c>
      <c r="K21" s="198"/>
      <c r="L21" s="198"/>
      <c r="M21" s="198"/>
      <c r="N21" s="201" t="s">
        <v>241</v>
      </c>
      <c r="O21" s="200"/>
      <c r="P21" s="198"/>
      <c r="Q21" s="205"/>
      <c r="R21" s="205"/>
      <c r="S21" s="205"/>
      <c r="T21" s="205"/>
      <c r="U21" s="205"/>
      <c r="V21" s="205"/>
      <c r="W21" s="205"/>
    </row>
    <row r="22" spans="1:23" s="142" customFormat="1" ht="21" hidden="1" customHeight="1">
      <c r="B22" s="174"/>
      <c r="C22" s="175" t="s">
        <v>242</v>
      </c>
      <c r="D22" s="176"/>
      <c r="E22" s="170"/>
      <c r="F22" s="173" t="s">
        <v>236</v>
      </c>
      <c r="G22" s="177"/>
      <c r="H22" s="144"/>
      <c r="I22" s="199" t="e">
        <f>#REF!</f>
        <v>#REF!</v>
      </c>
      <c r="J22" s="200" t="e">
        <f>IF(I22=0,0,G22/I22)</f>
        <v>#REF!</v>
      </c>
      <c r="K22" s="198"/>
      <c r="L22" s="198"/>
      <c r="M22" s="198"/>
      <c r="N22" s="202" t="s">
        <v>242</v>
      </c>
      <c r="O22" s="200" t="e">
        <f>J15+J16+J22+J28</f>
        <v>#REF!</v>
      </c>
      <c r="P22" s="198"/>
      <c r="Q22" s="205"/>
      <c r="R22" s="205"/>
      <c r="S22" s="205"/>
      <c r="T22" s="205"/>
      <c r="U22" s="205"/>
      <c r="V22" s="205"/>
      <c r="W22" s="205"/>
    </row>
    <row r="23" spans="1:23" s="142" customFormat="1" ht="55.15" customHeight="1">
      <c r="B23" s="165">
        <v>4</v>
      </c>
      <c r="C23" s="741" t="s">
        <v>243</v>
      </c>
      <c r="D23" s="742"/>
      <c r="E23" s="742"/>
      <c r="F23" s="743"/>
      <c r="G23" s="166"/>
      <c r="H23" s="144"/>
      <c r="I23" s="144"/>
      <c r="J23" s="198"/>
      <c r="K23" s="198"/>
      <c r="L23" s="198"/>
      <c r="M23" s="198"/>
      <c r="N23" s="198"/>
      <c r="O23" s="198"/>
      <c r="P23" s="198"/>
      <c r="Q23" s="205"/>
      <c r="R23" s="205"/>
      <c r="S23" s="205"/>
      <c r="T23" s="205"/>
      <c r="U23" s="205"/>
      <c r="V23" s="205"/>
      <c r="W23" s="205"/>
    </row>
    <row r="24" spans="1:23" s="142" customFormat="1" ht="21" customHeight="1">
      <c r="A24" s="178"/>
      <c r="B24" s="167"/>
      <c r="C24" s="168" t="s">
        <v>235</v>
      </c>
      <c r="D24" s="169"/>
      <c r="E24" s="179"/>
      <c r="F24" s="171" t="s">
        <v>244</v>
      </c>
      <c r="G24" s="180"/>
      <c r="H24" s="144"/>
      <c r="I24" s="199" t="e">
        <f>#REF!</f>
        <v>#REF!</v>
      </c>
      <c r="J24" s="203">
        <f>G24</f>
        <v>0</v>
      </c>
      <c r="K24" s="198"/>
      <c r="L24" s="198"/>
      <c r="M24" s="198"/>
      <c r="N24" s="198"/>
      <c r="O24" s="198"/>
      <c r="P24" s="198"/>
      <c r="Q24" s="205"/>
      <c r="R24" s="205"/>
      <c r="S24" s="205"/>
      <c r="T24" s="205"/>
      <c r="U24" s="205"/>
      <c r="V24" s="205"/>
      <c r="W24" s="205"/>
    </row>
    <row r="25" spans="1:23" s="142" customFormat="1" ht="21" customHeight="1">
      <c r="A25" s="178"/>
      <c r="B25" s="167"/>
      <c r="C25" s="168" t="s">
        <v>238</v>
      </c>
      <c r="D25" s="169"/>
      <c r="E25" s="179"/>
      <c r="F25" s="171" t="s">
        <v>244</v>
      </c>
      <c r="G25" s="180"/>
      <c r="H25" s="144"/>
      <c r="I25" s="199" t="e">
        <f>#REF!</f>
        <v>#REF!</v>
      </c>
      <c r="J25" s="203">
        <f>G25</f>
        <v>0</v>
      </c>
      <c r="K25" s="198"/>
      <c r="L25" s="198"/>
      <c r="M25" s="198"/>
      <c r="N25" s="198"/>
      <c r="O25" s="198"/>
      <c r="P25" s="198"/>
      <c r="Q25" s="205"/>
      <c r="R25" s="205"/>
      <c r="S25" s="205"/>
      <c r="T25" s="205"/>
      <c r="U25" s="205"/>
      <c r="V25" s="205"/>
      <c r="W25" s="205"/>
    </row>
    <row r="26" spans="1:23" s="142" customFormat="1" ht="21" customHeight="1">
      <c r="A26" s="178"/>
      <c r="B26" s="167"/>
      <c r="C26" s="168" t="s">
        <v>240</v>
      </c>
      <c r="D26" s="169"/>
      <c r="E26" s="179"/>
      <c r="F26" s="171" t="s">
        <v>244</v>
      </c>
      <c r="G26" s="180"/>
      <c r="H26" s="144"/>
      <c r="I26" s="199" t="e">
        <f>#REF!</f>
        <v>#REF!</v>
      </c>
      <c r="J26" s="203">
        <f>G26</f>
        <v>0</v>
      </c>
      <c r="K26" s="198"/>
      <c r="L26" s="198"/>
      <c r="M26" s="198"/>
      <c r="N26" s="198"/>
      <c r="O26" s="198"/>
      <c r="P26" s="198"/>
      <c r="Q26" s="205"/>
      <c r="R26" s="205"/>
      <c r="S26" s="205"/>
      <c r="T26" s="205"/>
      <c r="U26" s="205"/>
      <c r="V26" s="205"/>
      <c r="W26" s="205"/>
    </row>
    <row r="27" spans="1:23" s="142" customFormat="1" ht="21" customHeight="1">
      <c r="A27" s="178"/>
      <c r="B27" s="167"/>
      <c r="C27" s="168" t="s">
        <v>241</v>
      </c>
      <c r="D27" s="169"/>
      <c r="E27" s="179"/>
      <c r="F27" s="171" t="s">
        <v>244</v>
      </c>
      <c r="G27" s="180"/>
      <c r="H27" s="144"/>
      <c r="I27" s="144"/>
      <c r="J27" s="203">
        <f>G27</f>
        <v>0</v>
      </c>
      <c r="K27" s="198"/>
      <c r="L27" s="198"/>
      <c r="M27" s="198"/>
      <c r="N27" s="198"/>
      <c r="O27" s="198"/>
      <c r="P27" s="198"/>
      <c r="Q27" s="205"/>
      <c r="R27" s="205"/>
      <c r="S27" s="205"/>
      <c r="T27" s="205"/>
      <c r="U27" s="205"/>
      <c r="V27" s="205"/>
      <c r="W27" s="205"/>
    </row>
    <row r="28" spans="1:23" s="142" customFormat="1" ht="21" hidden="1" customHeight="1">
      <c r="A28" s="178"/>
      <c r="B28" s="174"/>
      <c r="C28" s="175" t="s">
        <v>242</v>
      </c>
      <c r="D28" s="176"/>
      <c r="E28" s="181"/>
      <c r="F28" s="173" t="s">
        <v>244</v>
      </c>
      <c r="G28" s="182"/>
      <c r="H28" s="144"/>
      <c r="I28" s="199" t="e">
        <f>#REF!</f>
        <v>#REF!</v>
      </c>
      <c r="J28" s="203">
        <f>G28</f>
        <v>0</v>
      </c>
      <c r="K28" s="198"/>
      <c r="L28" s="198"/>
      <c r="M28" s="198"/>
      <c r="N28" s="198"/>
      <c r="O28" s="198"/>
      <c r="P28" s="198"/>
      <c r="Q28" s="205"/>
      <c r="R28" s="205"/>
      <c r="S28" s="205"/>
      <c r="T28" s="205"/>
      <c r="U28" s="205"/>
      <c r="V28" s="205"/>
      <c r="W28" s="205"/>
    </row>
    <row r="29" spans="1:23" s="142" customFormat="1" ht="41.25" customHeight="1">
      <c r="A29" s="178"/>
      <c r="B29" s="744" t="s">
        <v>245</v>
      </c>
      <c r="C29" s="744"/>
      <c r="D29" s="744"/>
      <c r="E29" s="744"/>
      <c r="F29" s="744"/>
      <c r="G29" s="744"/>
      <c r="H29" s="144"/>
      <c r="I29" s="199" t="e">
        <f>#REF!+#REF!+#REF!</f>
        <v>#REF!</v>
      </c>
      <c r="J29" s="200" t="e">
        <f>IF(I29=0,0,G29/I29)</f>
        <v>#REF!</v>
      </c>
      <c r="K29" s="198"/>
      <c r="L29" s="198"/>
      <c r="M29" s="198"/>
      <c r="N29" s="198"/>
      <c r="O29" s="198"/>
      <c r="P29" s="198"/>
      <c r="Q29" s="205"/>
      <c r="R29" s="205"/>
      <c r="S29" s="205"/>
      <c r="T29" s="205"/>
      <c r="U29" s="205"/>
      <c r="V29" s="205"/>
      <c r="W29" s="205"/>
    </row>
    <row r="30" spans="1:23" s="142" customFormat="1" ht="24.75" hidden="1" customHeight="1">
      <c r="A30" s="178"/>
      <c r="B30" s="183">
        <v>5</v>
      </c>
      <c r="C30" s="745" t="s">
        <v>246</v>
      </c>
      <c r="D30" s="746"/>
      <c r="E30" s="746"/>
      <c r="F30" s="746"/>
      <c r="G30" s="747"/>
      <c r="H30" s="144"/>
      <c r="I30" s="199"/>
      <c r="J30" s="200"/>
      <c r="K30" s="198"/>
      <c r="L30" s="198"/>
      <c r="M30" s="198"/>
      <c r="N30" s="198"/>
      <c r="O30" s="198"/>
      <c r="P30" s="198"/>
      <c r="Q30" s="205"/>
      <c r="R30" s="205"/>
      <c r="S30" s="205"/>
      <c r="T30" s="205"/>
      <c r="U30" s="205"/>
      <c r="V30" s="205"/>
      <c r="W30" s="205"/>
    </row>
    <row r="31" spans="1:23" s="142" customFormat="1" ht="61.5" hidden="1" customHeight="1">
      <c r="A31" s="178"/>
      <c r="B31" s="748"/>
      <c r="C31" s="749"/>
      <c r="D31" s="749"/>
      <c r="E31" s="749"/>
      <c r="F31" s="749"/>
      <c r="G31" s="750"/>
      <c r="H31" s="144"/>
      <c r="I31" s="199" t="e">
        <f>#REF!+#REF!+#REF!</f>
        <v>#REF!</v>
      </c>
      <c r="J31" s="203">
        <f>G31</f>
        <v>0</v>
      </c>
      <c r="K31" s="198"/>
      <c r="L31" s="198"/>
      <c r="M31" s="198"/>
      <c r="N31" s="198"/>
      <c r="O31" s="198"/>
      <c r="P31" s="198"/>
      <c r="Q31" s="205"/>
      <c r="R31" s="205"/>
      <c r="S31" s="205"/>
      <c r="T31" s="205"/>
      <c r="U31" s="205"/>
      <c r="V31" s="205"/>
      <c r="W31" s="205"/>
    </row>
    <row r="32" spans="1:23" s="142" customFormat="1" ht="48.75" customHeight="1">
      <c r="A32" s="178"/>
      <c r="B32" s="736"/>
      <c r="C32" s="736"/>
      <c r="D32" s="736"/>
      <c r="E32" s="736"/>
      <c r="F32" s="736"/>
      <c r="G32" s="736"/>
      <c r="H32" s="144"/>
      <c r="I32" s="144"/>
      <c r="J32" s="198"/>
      <c r="K32" s="198"/>
      <c r="L32" s="198"/>
      <c r="M32" s="198"/>
      <c r="N32" s="198"/>
      <c r="O32" s="198"/>
      <c r="P32" s="198"/>
      <c r="Q32" s="205"/>
      <c r="R32" s="205"/>
      <c r="S32" s="205"/>
      <c r="T32" s="205"/>
      <c r="U32" s="205"/>
      <c r="V32" s="205"/>
      <c r="W32" s="205"/>
    </row>
    <row r="33" spans="1:23" s="142" customFormat="1" ht="33" customHeight="1">
      <c r="A33" s="160" t="s">
        <v>247</v>
      </c>
      <c r="B33" s="184"/>
      <c r="C33" s="185"/>
      <c r="E33" s="186"/>
      <c r="F33" s="186"/>
      <c r="G33" s="187"/>
      <c r="H33" s="144"/>
      <c r="I33" s="144"/>
      <c r="J33" s="198"/>
      <c r="K33" s="198"/>
      <c r="L33" s="198"/>
      <c r="M33" s="198"/>
      <c r="N33" s="198"/>
      <c r="O33" s="198"/>
      <c r="P33" s="198"/>
      <c r="Q33" s="205"/>
      <c r="R33" s="205"/>
      <c r="S33" s="205"/>
      <c r="T33" s="205"/>
      <c r="U33" s="205"/>
      <c r="V33" s="205"/>
      <c r="W33" s="205"/>
    </row>
    <row r="34" spans="1:23" s="142" customFormat="1" ht="33" customHeight="1">
      <c r="A34" s="105" t="s">
        <v>248</v>
      </c>
      <c r="B34" s="184"/>
      <c r="C34" s="185"/>
      <c r="E34" s="186"/>
      <c r="F34" s="186"/>
      <c r="G34" s="187"/>
      <c r="H34" s="144"/>
      <c r="I34" s="144"/>
      <c r="J34" s="198"/>
      <c r="K34" s="198"/>
      <c r="L34" s="198"/>
      <c r="M34" s="198"/>
      <c r="N34" s="198"/>
      <c r="O34" s="198"/>
      <c r="P34" s="198"/>
      <c r="Q34" s="205"/>
      <c r="R34" s="205"/>
      <c r="S34" s="205"/>
      <c r="T34" s="205"/>
      <c r="U34" s="205"/>
      <c r="V34" s="205"/>
      <c r="W34" s="205"/>
    </row>
    <row r="35" spans="1:23" s="142" customFormat="1" ht="33" customHeight="1">
      <c r="B35" s="105"/>
      <c r="D35" s="107"/>
      <c r="E35" s="108"/>
      <c r="F35" s="108"/>
      <c r="G35" s="108"/>
      <c r="H35" s="188"/>
      <c r="I35" s="144"/>
      <c r="J35" s="198"/>
      <c r="K35" s="198"/>
      <c r="L35" s="198"/>
      <c r="M35" s="198"/>
      <c r="N35" s="198"/>
      <c r="O35" s="198"/>
      <c r="P35" s="198"/>
      <c r="Q35" s="205"/>
      <c r="R35" s="205"/>
      <c r="S35" s="205"/>
      <c r="T35" s="205"/>
      <c r="U35" s="205"/>
      <c r="V35" s="205"/>
      <c r="W35" s="205"/>
    </row>
    <row r="36" spans="1:23" ht="33" customHeight="1">
      <c r="A36" s="82"/>
      <c r="B36" s="82"/>
      <c r="C36" s="109"/>
      <c r="D36" s="108"/>
      <c r="E36" s="105"/>
      <c r="F36" s="105"/>
      <c r="G36" s="110" t="s">
        <v>249</v>
      </c>
      <c r="H36" s="146"/>
    </row>
    <row r="37" spans="1:23" ht="33" customHeight="1">
      <c r="A37" s="82"/>
      <c r="B37" s="82"/>
      <c r="C37" s="109"/>
      <c r="D37" s="108"/>
      <c r="E37" s="105"/>
      <c r="F37" s="105"/>
      <c r="G37" s="110" t="e">
        <f>"For and on behalf of "&amp;#REF!</f>
        <v>#REF!</v>
      </c>
      <c r="H37" s="146"/>
    </row>
    <row r="38" spans="1:23" ht="33" customHeight="1">
      <c r="A38" s="84"/>
      <c r="B38" s="84"/>
      <c r="C38" s="84"/>
      <c r="D38" s="111"/>
      <c r="E38" s="112"/>
      <c r="F38" s="112"/>
      <c r="G38" s="148"/>
      <c r="H38" s="189"/>
    </row>
    <row r="39" spans="1:23" ht="33" customHeight="1">
      <c r="A39" s="113" t="s">
        <v>250</v>
      </c>
      <c r="B39" s="113"/>
      <c r="C39" s="111" t="e">
        <f>#REF!</f>
        <v>#REF!</v>
      </c>
      <c r="D39" s="111"/>
      <c r="E39" s="112" t="s">
        <v>251</v>
      </c>
      <c r="F39" s="737" t="e">
        <f>#REF!</f>
        <v>#REF!</v>
      </c>
      <c r="G39" s="737"/>
      <c r="H39" s="146"/>
    </row>
    <row r="40" spans="1:23" ht="33" customHeight="1">
      <c r="A40" s="113" t="s">
        <v>252</v>
      </c>
      <c r="B40" s="113"/>
      <c r="C40" s="114" t="e">
        <f>#REF!</f>
        <v>#REF!</v>
      </c>
      <c r="D40" s="115"/>
      <c r="E40" s="112" t="s">
        <v>253</v>
      </c>
      <c r="F40" s="737" t="e">
        <f>#REF!</f>
        <v>#REF!</v>
      </c>
      <c r="G40" s="737"/>
      <c r="H40" s="146"/>
    </row>
    <row r="41" spans="1:23" ht="33" customHeight="1">
      <c r="A41" s="82"/>
      <c r="B41" s="82"/>
      <c r="C41" s="82"/>
      <c r="D41" s="82"/>
      <c r="E41" s="112"/>
      <c r="F41" s="112"/>
      <c r="G41" s="148"/>
      <c r="H41" s="190"/>
    </row>
  </sheetData>
  <sheetProtection formatColumns="0" formatRows="0" selectLockedCells="1"/>
  <customSheetViews>
    <customSheetView guid="{08A645C4-A23F-4400-B0CE-1685BC312A6F}" scale="95" zeroValues="0" printArea="1" hiddenRows="1" hiddenColumns="1" topLeftCell="A13">
      <selection activeCell="G24" sqref="G24:G26"/>
      <pageMargins left="0.72" right="0.49" top="0.62" bottom="0.52" header="0.32" footer="0.27"/>
      <pageSetup scale="96" orientation="portrait"/>
      <headerFooter alignWithMargins="0">
        <oddFooter>&amp;R&amp;"Book Antiqua,Bold"&amp;10Letter of Discount  / Page &amp;P of &amp;N</oddFooter>
      </headerFooter>
    </customSheetView>
    <customSheetView guid="{E95B21C1-D936-4435-AF6F-90CF0B6A7506}" zeroValues="0" hiddenRows="1" hiddenColumns="1" topLeftCell="A15">
      <selection activeCell="G15" sqref="G15"/>
      <pageMargins left="0.72" right="0.49" top="0.62" bottom="0.52" header="0.32" footer="0.27"/>
      <pageSetup scale="96" orientation="portrait"/>
      <headerFooter alignWithMargins="0">
        <oddFooter>&amp;R&amp;"Book Antiqua,Bold"&amp;10Letter of Discount  / Page &amp;P of &amp;N</oddFooter>
      </headerFooter>
    </customSheetView>
    <customSheetView guid="{B0EE7D76-5806-4718-BDAD-3A3EA691E5E4}" zeroValues="0" hiddenRows="1" hiddenColumns="1">
      <selection activeCell="G24" sqref="G24"/>
      <pageMargins left="0.72" right="0.49" top="0.62" bottom="0.52" header="0.32" footer="0.27"/>
      <pageSetup scale="96" orientation="portrait"/>
      <headerFooter alignWithMargins="0">
        <oddFooter>&amp;R&amp;"Book Antiqua,Bold"&amp;10Letter of Discount  / Page &amp;P of &amp;N</oddFooter>
      </headerFooter>
    </customSheetView>
    <customSheetView guid="{696D9240-6693-44E8-B9A4-2BFADD101EE2}" zeroValues="0" hiddenRows="1" hiddenColumns="1" topLeftCell="A4">
      <selection activeCell="G15" sqref="G15"/>
      <pageMargins left="0.72" right="0.49" top="0.62" bottom="0.52" header="0.32" footer="0.27"/>
      <pageSetup scale="96" orientation="portrait"/>
      <headerFooter alignWithMargins="0">
        <oddFooter>&amp;R&amp;"Book Antiqua,Bold"&amp;10Letter of Discount  / Page &amp;P of &amp;N</oddFooter>
      </headerFooter>
    </customSheetView>
    <customSheetView guid="{58D82F59-8CF6-455F-B9F4-081499FDF243}" zeroValues="0" hiddenRows="1" hiddenColumns="1">
      <selection activeCell="G24" sqref="G24"/>
      <pageMargins left="0.72" right="0.49" top="0.62" bottom="0.52" header="0.32" footer="0.27"/>
      <pageSetup scale="96" orientation="portrait"/>
      <headerFooter alignWithMargins="0">
        <oddFooter>&amp;R&amp;"Book Antiqua,Bold"&amp;10Letter of Discount  / Page &amp;P of &amp;N</oddFooter>
      </headerFooter>
    </customSheetView>
    <customSheetView guid="{B1277D53-29D6-4226-81E2-084FB62977B6}" zeroValues="0" hiddenRows="1" hiddenColumns="1" topLeftCell="A15">
      <selection activeCell="G15" sqref="G15"/>
      <pageMargins left="0.72" right="0.49" top="0.62" bottom="0.52" header="0.32" footer="0.27"/>
      <pageSetup scale="96" orientation="portrait"/>
      <headerFooter alignWithMargins="0">
        <oddFooter>&amp;R&amp;"Book Antiqua,Bold"&amp;10Letter of Discount  / Page &amp;P of &amp;N</oddFooter>
      </headerFooter>
    </customSheetView>
    <customSheetView guid="{C39F923C-6CD3-45D8-86F8-6C4D806DDD7E}" zeroValues="0" hiddenRows="1" hiddenColumns="1" topLeftCell="A13">
      <selection activeCell="G15" sqref="G15"/>
      <pageMargins left="0.72" right="0.49" top="0.62" bottom="0.52" header="0.32" footer="0.27"/>
      <pageSetup scale="96" orientation="portrait"/>
      <headerFooter alignWithMargins="0">
        <oddFooter>&amp;R&amp;"Book Antiqua,Bold"&amp;10Letter of Discount  / Page &amp;P of &amp;N</oddFooter>
      </headerFooter>
    </customSheetView>
    <customSheetView guid="{9CA44E70-650F-49CD-967F-298619682CA2}" zeroValues="0" hiddenRows="1" hiddenColumns="1" topLeftCell="A17">
      <selection activeCell="G28" sqref="G28"/>
      <pageMargins left="0.72" right="0.49" top="0.62" bottom="0.52" header="0.32" footer="0.27"/>
      <pageSetup scale="96" orientation="portrait"/>
      <headerFooter alignWithMargins="0">
        <oddFooter>&amp;R&amp;"Book Antiqua,Bold"&amp;10Letter of Discount  / Page &amp;P of &amp;N</oddFooter>
      </headerFooter>
    </customSheetView>
  </customSheetViews>
  <mergeCells count="15">
    <mergeCell ref="A1:G1"/>
    <mergeCell ref="A4:G4"/>
    <mergeCell ref="C12:G12"/>
    <mergeCell ref="A14:G14"/>
    <mergeCell ref="J14:M14"/>
    <mergeCell ref="C15:F15"/>
    <mergeCell ref="B32:G32"/>
    <mergeCell ref="F39:G39"/>
    <mergeCell ref="F40:G40"/>
    <mergeCell ref="C16:F16"/>
    <mergeCell ref="C17:F17"/>
    <mergeCell ref="C23:F23"/>
    <mergeCell ref="B29:G29"/>
    <mergeCell ref="C30:G30"/>
    <mergeCell ref="B31:G31"/>
  </mergeCells>
  <dataValidations count="2">
    <dataValidation operator="greaterThanOrEqual" allowBlank="1" showInputMessage="1" showErrorMessage="1" error="Enter numeric figures only." sqref="G18:G22" xr:uid="{00000000-0002-0000-0E00-000000000000}"/>
    <dataValidation type="decimal" allowBlank="1" showInputMessage="1" showErrorMessage="1" error="Enter in percent only." sqref="G24:G28" xr:uid="{00000000-0002-0000-0E00-000001000000}">
      <formula1>0</formula1>
      <formula2>1</formula2>
    </dataValidation>
  </dataValidations>
  <pageMargins left="0.72" right="0.49" top="0.62" bottom="0.52" header="0.32" footer="0.27"/>
  <pageSetup scale="96" orientation="portrait"/>
  <headerFooter alignWithMargins="0">
    <oddFooter>&amp;R&amp;"Book Antiqua,Bold"&amp;10Letter of Discount  / Page &amp;P of &amp;N</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indexed="35"/>
  </sheetPr>
  <dimension ref="A1:F21"/>
  <sheetViews>
    <sheetView zoomScaleSheetLayoutView="100" workbookViewId="0">
      <selection activeCell="D13" sqref="D13"/>
    </sheetView>
  </sheetViews>
  <sheetFormatPr defaultColWidth="9" defaultRowHeight="16.5"/>
  <cols>
    <col min="1" max="1" width="9" style="128"/>
    <col min="2" max="2" width="26.875" style="105" customWidth="1"/>
    <col min="3" max="3" width="22.875" style="105" customWidth="1"/>
    <col min="4" max="5" width="15.625" style="105" customWidth="1"/>
    <col min="6" max="16384" width="9" style="107"/>
  </cols>
  <sheetData>
    <row r="1" spans="1:6">
      <c r="A1" s="106"/>
      <c r="B1" s="129"/>
      <c r="C1" s="129"/>
      <c r="D1" s="129"/>
      <c r="E1" s="129"/>
    </row>
    <row r="2" spans="1:6" ht="22.15" customHeight="1">
      <c r="A2" s="756" t="s">
        <v>254</v>
      </c>
      <c r="B2" s="756"/>
      <c r="C2" s="756"/>
      <c r="D2" s="756"/>
      <c r="E2" s="107"/>
    </row>
    <row r="3" spans="1:6">
      <c r="A3" s="106"/>
      <c r="B3" s="129"/>
      <c r="C3" s="129"/>
      <c r="D3" s="129"/>
      <c r="E3" s="129"/>
    </row>
    <row r="4" spans="1:6" ht="30">
      <c r="A4" s="130" t="s">
        <v>255</v>
      </c>
      <c r="B4" s="131" t="s">
        <v>256</v>
      </c>
      <c r="C4" s="130" t="s">
        <v>257</v>
      </c>
      <c r="D4" s="130" t="s">
        <v>258</v>
      </c>
      <c r="E4" s="130" t="s">
        <v>259</v>
      </c>
    </row>
    <row r="5" spans="1:6" ht="18" customHeight="1">
      <c r="A5" s="479" t="s">
        <v>260</v>
      </c>
      <c r="B5" s="479" t="s">
        <v>261</v>
      </c>
      <c r="C5" s="479" t="s">
        <v>262</v>
      </c>
      <c r="D5" s="479" t="s">
        <v>263</v>
      </c>
      <c r="E5" s="479" t="s">
        <v>264</v>
      </c>
    </row>
    <row r="6" spans="1:6" ht="45" customHeight="1">
      <c r="A6" s="134">
        <v>1</v>
      </c>
      <c r="B6" s="135"/>
      <c r="C6" s="136"/>
      <c r="D6" s="137"/>
      <c r="E6" s="138">
        <f t="shared" ref="E6:E15" si="0">C6*D6</f>
        <v>0</v>
      </c>
    </row>
    <row r="7" spans="1:6" ht="45" customHeight="1">
      <c r="A7" s="134">
        <v>2</v>
      </c>
      <c r="B7" s="135"/>
      <c r="C7" s="136"/>
      <c r="D7" s="137"/>
      <c r="E7" s="138">
        <f t="shared" si="0"/>
        <v>0</v>
      </c>
    </row>
    <row r="8" spans="1:6" ht="45" customHeight="1">
      <c r="A8" s="134">
        <v>3</v>
      </c>
      <c r="B8" s="135"/>
      <c r="C8" s="136"/>
      <c r="D8" s="137"/>
      <c r="E8" s="138">
        <f t="shared" si="0"/>
        <v>0</v>
      </c>
    </row>
    <row r="9" spans="1:6" ht="45" customHeight="1">
      <c r="A9" s="134">
        <v>4</v>
      </c>
      <c r="B9" s="135"/>
      <c r="C9" s="136"/>
      <c r="D9" s="137"/>
      <c r="E9" s="138">
        <f t="shared" si="0"/>
        <v>0</v>
      </c>
    </row>
    <row r="10" spans="1:6" ht="45" customHeight="1">
      <c r="A10" s="134">
        <v>5</v>
      </c>
      <c r="B10" s="135"/>
      <c r="C10" s="136"/>
      <c r="D10" s="137"/>
      <c r="E10" s="138">
        <f t="shared" si="0"/>
        <v>0</v>
      </c>
    </row>
    <row r="11" spans="1:6" ht="45" customHeight="1">
      <c r="A11" s="134">
        <v>6</v>
      </c>
      <c r="B11" s="135"/>
      <c r="C11" s="136"/>
      <c r="D11" s="137"/>
      <c r="E11" s="138">
        <f t="shared" si="0"/>
        <v>0</v>
      </c>
    </row>
    <row r="12" spans="1:6" ht="45" customHeight="1">
      <c r="A12" s="134">
        <v>7</v>
      </c>
      <c r="B12" s="135"/>
      <c r="C12" s="136"/>
      <c r="D12" s="137"/>
      <c r="E12" s="138">
        <f t="shared" si="0"/>
        <v>0</v>
      </c>
    </row>
    <row r="13" spans="1:6" ht="45" customHeight="1">
      <c r="A13" s="134">
        <v>8</v>
      </c>
      <c r="B13" s="135"/>
      <c r="C13" s="136"/>
      <c r="D13" s="137"/>
      <c r="E13" s="138">
        <f t="shared" si="0"/>
        <v>0</v>
      </c>
    </row>
    <row r="14" spans="1:6" ht="45" customHeight="1">
      <c r="A14" s="134">
        <v>9</v>
      </c>
      <c r="B14" s="135"/>
      <c r="C14" s="136"/>
      <c r="D14" s="137"/>
      <c r="E14" s="138">
        <f t="shared" si="0"/>
        <v>0</v>
      </c>
    </row>
    <row r="15" spans="1:6" ht="45" customHeight="1">
      <c r="A15" s="134">
        <v>10</v>
      </c>
      <c r="B15" s="135"/>
      <c r="C15" s="136"/>
      <c r="D15" s="137"/>
      <c r="E15" s="138">
        <f t="shared" si="0"/>
        <v>0</v>
      </c>
    </row>
    <row r="16" spans="1:6" ht="45" customHeight="1">
      <c r="A16" s="132"/>
      <c r="B16" s="139" t="s">
        <v>265</v>
      </c>
      <c r="C16" s="139"/>
      <c r="D16" s="139"/>
      <c r="E16" s="139">
        <f>SUM(E6:E15)</f>
        <v>0</v>
      </c>
      <c r="F16" s="140"/>
    </row>
    <row r="17" ht="30" customHeight="1"/>
    <row r="18" ht="30" customHeight="1"/>
    <row r="19" ht="30" customHeight="1"/>
    <row r="20" ht="30" customHeight="1"/>
    <row r="21" ht="30" customHeight="1"/>
  </sheetData>
  <sheetProtection password="8665" sheet="1" formatColumns="0" formatRows="0" selectLockedCells="1"/>
  <customSheetViews>
    <customSheetView guid="{08A645C4-A23F-4400-B0CE-1685BC312A6F}">
      <selection activeCell="B6" sqref="B6"/>
      <pageMargins left="0.75" right="0.75" top="0.65" bottom="1" header="0.5" footer="0.5"/>
      <pageSetup orientation="portrait"/>
      <headerFooter alignWithMargins="0"/>
    </customSheetView>
    <customSheetView guid="{E95B21C1-D936-4435-AF6F-90CF0B6A7506}" showPageBreaks="1" printArea="1" view="pageBreakPreview" topLeftCell="A8">
      <selection activeCell="B8" sqref="B8"/>
      <pageMargins left="0.75" right="0.75" top="0.65" bottom="1" header="0.5" footer="0.5"/>
      <pageSetup orientation="portrait"/>
      <headerFooter alignWithMargins="0"/>
    </customSheetView>
    <customSheetView guid="{B0EE7D76-5806-4718-BDAD-3A3EA691E5E4}" scale="70">
      <selection activeCell="C6" sqref="C6:D6"/>
      <pageMargins left="0.75" right="0.75" top="0.65" bottom="1" header="0.5" footer="0.5"/>
      <pageSetup orientation="portrait"/>
      <headerFooter alignWithMargins="0"/>
    </customSheetView>
    <customSheetView guid="{696D9240-6693-44E8-B9A4-2BFADD101EE2}" scale="70">
      <selection activeCell="C6" sqref="C6:D6"/>
      <pageMargins left="0.75" right="0.75" top="0.65" bottom="1" header="0.5" footer="0.5"/>
      <pageSetup orientation="portrait"/>
      <headerFooter alignWithMargins="0"/>
    </customSheetView>
    <customSheetView guid="{58D82F59-8CF6-455F-B9F4-081499FDF243}" scale="70">
      <selection activeCell="C6" sqref="C6:D6"/>
      <pageMargins left="0.75" right="0.75" top="0.65" bottom="1" header="0.5" footer="0.5"/>
      <pageSetup orientation="portrait"/>
      <headerFooter alignWithMargins="0"/>
    </customSheetView>
    <customSheetView guid="{B1277D53-29D6-4226-81E2-084FB62977B6}" showPageBreaks="1" printArea="1" view="pageBreakPreview" topLeftCell="A8">
      <selection activeCell="B8" sqref="B8"/>
      <pageMargins left="0.75" right="0.75" top="0.65" bottom="1" header="0.5" footer="0.5"/>
      <pageSetup orientation="portrait"/>
      <headerFooter alignWithMargins="0"/>
    </customSheetView>
    <customSheetView guid="{C39F923C-6CD3-45D8-86F8-6C4D806DDD7E}" showPageBreaks="1" printArea="1" view="pageBreakPreview">
      <selection activeCell="F45" sqref="F45"/>
      <pageMargins left="0.75" right="0.75" top="0.65" bottom="1" header="0.5" footer="0.5"/>
      <pageSetup orientation="portrait"/>
      <headerFooter alignWithMargins="0"/>
    </customSheetView>
    <customSheetView guid="{9CA44E70-650F-49CD-967F-298619682CA2}" topLeftCell="A4">
      <selection activeCell="B6" sqref="B6"/>
      <pageMargins left="0.75" right="0.75" top="0.65" bottom="1" header="0.5" footer="0.5"/>
      <pageSetup orientation="portrait"/>
      <headerFooter alignWithMargins="0"/>
    </customSheetView>
  </customSheetViews>
  <mergeCells count="1">
    <mergeCell ref="A2:D2"/>
  </mergeCells>
  <pageMargins left="0.75" right="0.75" top="0.65" bottom="1" header="0.5" footer="0.5"/>
  <pageSetup orientation="portrait"/>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workbookViewId="0">
      <selection activeCell="D7" sqref="D7"/>
    </sheetView>
  </sheetViews>
  <sheetFormatPr defaultColWidth="9" defaultRowHeight="16.5"/>
  <cols>
    <col min="1" max="1" width="9" style="128"/>
    <col min="2" max="2" width="26.875" style="105" customWidth="1"/>
    <col min="3" max="3" width="22.875" style="105" customWidth="1"/>
    <col min="4" max="5" width="15.625" style="105" customWidth="1"/>
    <col min="6" max="16384" width="9" style="107"/>
  </cols>
  <sheetData>
    <row r="1" spans="1:6">
      <c r="A1" s="106"/>
      <c r="B1" s="129"/>
      <c r="C1" s="129"/>
      <c r="D1" s="129"/>
      <c r="E1" s="129"/>
    </row>
    <row r="2" spans="1:6" ht="22.15" customHeight="1">
      <c r="A2" s="756" t="s">
        <v>266</v>
      </c>
      <c r="B2" s="756"/>
      <c r="C2" s="756"/>
      <c r="D2" s="757"/>
      <c r="E2"/>
    </row>
    <row r="3" spans="1:6">
      <c r="A3" s="106"/>
      <c r="B3" s="129"/>
      <c r="C3" s="129"/>
      <c r="D3" s="129"/>
      <c r="E3" s="129"/>
    </row>
    <row r="4" spans="1:6" ht="30">
      <c r="A4" s="130" t="s">
        <v>255</v>
      </c>
      <c r="B4" s="131" t="s">
        <v>256</v>
      </c>
      <c r="C4" s="130" t="s">
        <v>267</v>
      </c>
      <c r="D4" s="130" t="s">
        <v>268</v>
      </c>
      <c r="E4" s="130" t="s">
        <v>269</v>
      </c>
    </row>
    <row r="5" spans="1:6" ht="18" customHeight="1">
      <c r="A5" s="479" t="s">
        <v>260</v>
      </c>
      <c r="B5" s="479" t="s">
        <v>261</v>
      </c>
      <c r="C5" s="479" t="s">
        <v>262</v>
      </c>
      <c r="D5" s="479" t="s">
        <v>263</v>
      </c>
      <c r="E5" s="479" t="s">
        <v>264</v>
      </c>
    </row>
    <row r="6" spans="1:6" ht="45" customHeight="1">
      <c r="A6" s="134">
        <v>1</v>
      </c>
      <c r="B6" s="135"/>
      <c r="C6" s="136"/>
      <c r="D6" s="137"/>
      <c r="E6" s="138">
        <f>C6*D6</f>
        <v>0</v>
      </c>
    </row>
    <row r="7" spans="1:6" ht="45" customHeight="1">
      <c r="A7" s="134">
        <v>2</v>
      </c>
      <c r="B7" s="135"/>
      <c r="C7" s="136"/>
      <c r="D7" s="137"/>
      <c r="E7" s="138">
        <f t="shared" ref="E7:E15" si="0">C7*D7</f>
        <v>0</v>
      </c>
    </row>
    <row r="8" spans="1:6" ht="45" customHeight="1">
      <c r="A8" s="134">
        <v>3</v>
      </c>
      <c r="B8" s="135"/>
      <c r="C8" s="136"/>
      <c r="D8" s="137"/>
      <c r="E8" s="138">
        <f t="shared" si="0"/>
        <v>0</v>
      </c>
    </row>
    <row r="9" spans="1:6" ht="45" customHeight="1">
      <c r="A9" s="134">
        <v>4</v>
      </c>
      <c r="B9" s="135"/>
      <c r="C9" s="136"/>
      <c r="D9" s="137"/>
      <c r="E9" s="138">
        <f t="shared" si="0"/>
        <v>0</v>
      </c>
    </row>
    <row r="10" spans="1:6" ht="45" customHeight="1">
      <c r="A10" s="134">
        <v>5</v>
      </c>
      <c r="B10" s="135"/>
      <c r="C10" s="136"/>
      <c r="D10" s="137"/>
      <c r="E10" s="138">
        <f t="shared" si="0"/>
        <v>0</v>
      </c>
    </row>
    <row r="11" spans="1:6" ht="45" customHeight="1">
      <c r="A11" s="134">
        <v>6</v>
      </c>
      <c r="B11" s="135"/>
      <c r="C11" s="136"/>
      <c r="D11" s="137"/>
      <c r="E11" s="138">
        <f t="shared" si="0"/>
        <v>0</v>
      </c>
    </row>
    <row r="12" spans="1:6" ht="45" customHeight="1">
      <c r="A12" s="134">
        <v>7</v>
      </c>
      <c r="B12" s="135"/>
      <c r="C12" s="136"/>
      <c r="D12" s="137"/>
      <c r="E12" s="138">
        <f t="shared" si="0"/>
        <v>0</v>
      </c>
    </row>
    <row r="13" spans="1:6" ht="45" customHeight="1">
      <c r="A13" s="134">
        <v>8</v>
      </c>
      <c r="B13" s="135"/>
      <c r="C13" s="136"/>
      <c r="D13" s="137"/>
      <c r="E13" s="138">
        <f t="shared" si="0"/>
        <v>0</v>
      </c>
    </row>
    <row r="14" spans="1:6" ht="45" customHeight="1">
      <c r="A14" s="134">
        <v>9</v>
      </c>
      <c r="B14" s="135"/>
      <c r="C14" s="136"/>
      <c r="D14" s="137"/>
      <c r="E14" s="138">
        <f t="shared" si="0"/>
        <v>0</v>
      </c>
    </row>
    <row r="15" spans="1:6" ht="45" customHeight="1">
      <c r="A15" s="134">
        <v>10</v>
      </c>
      <c r="B15" s="135"/>
      <c r="C15" s="136"/>
      <c r="D15" s="137"/>
      <c r="E15" s="138">
        <f t="shared" si="0"/>
        <v>0</v>
      </c>
    </row>
    <row r="16" spans="1:6" ht="45" customHeight="1">
      <c r="A16" s="132"/>
      <c r="B16" s="139" t="s">
        <v>265</v>
      </c>
      <c r="C16" s="139"/>
      <c r="D16" s="139"/>
      <c r="E16" s="139">
        <f>SUM(E6:E15)</f>
        <v>0</v>
      </c>
      <c r="F16" s="140"/>
    </row>
    <row r="17" ht="30" customHeight="1"/>
    <row r="18" ht="30" customHeight="1"/>
    <row r="19" ht="30" customHeight="1"/>
    <row r="20" ht="30" customHeight="1"/>
    <row r="21" ht="30" customHeight="1"/>
  </sheetData>
  <sheetProtection password="8665" sheet="1" formatColumns="0" formatRows="0" selectLockedCells="1"/>
  <customSheetViews>
    <customSheetView guid="{08A645C4-A23F-4400-B0CE-1685BC312A6F}">
      <selection activeCell="B6" sqref="B6"/>
      <pageMargins left="0.75" right="0.75" top="0.65" bottom="1" header="0.5" footer="0.5"/>
      <pageSetup orientation="portrait"/>
      <headerFooter alignWithMargins="0"/>
    </customSheetView>
    <customSheetView guid="{E95B21C1-D936-4435-AF6F-90CF0B6A7506}" scale="60" showPageBreaks="1" printArea="1" view="pageBreakPreview" topLeftCell="A7">
      <selection activeCell="C8" sqref="C8"/>
      <pageMargins left="0.75" right="0.75" top="0.65" bottom="1" header="0.5" footer="0.5"/>
      <pageSetup orientation="portrait"/>
      <headerFooter alignWithMargins="0"/>
    </customSheetView>
    <customSheetView guid="{B0EE7D76-5806-4718-BDAD-3A3EA691E5E4}" scale="90">
      <selection activeCell="C8" sqref="C8"/>
      <pageMargins left="0.75" right="0.75" top="0.65" bottom="1" header="0.5" footer="0.5"/>
      <pageSetup orientation="portrait"/>
      <headerFooter alignWithMargins="0"/>
    </customSheetView>
    <customSheetView guid="{696D9240-6693-44E8-B9A4-2BFADD101EE2}" scale="90">
      <selection activeCell="C8" sqref="C8"/>
      <pageMargins left="0.75" right="0.75" top="0.65" bottom="1" header="0.5" footer="0.5"/>
      <pageSetup orientation="portrait"/>
      <headerFooter alignWithMargins="0"/>
    </customSheetView>
    <customSheetView guid="{58D82F59-8CF6-455F-B9F4-081499FDF243}" scale="90">
      <selection activeCell="C8" sqref="C8"/>
      <pageMargins left="0.75" right="0.75" top="0.65" bottom="1" header="0.5" footer="0.5"/>
      <pageSetup orientation="portrait"/>
      <headerFooter alignWithMargins="0"/>
    </customSheetView>
    <customSheetView guid="{B1277D53-29D6-4226-81E2-084FB62977B6}" scale="60" showPageBreaks="1" printArea="1" view="pageBreakPreview" topLeftCell="A7">
      <selection activeCell="C8" sqref="C8"/>
      <pageMargins left="0.75" right="0.75" top="0.65" bottom="1" header="0.5" footer="0.5"/>
      <pageSetup orientation="portrait"/>
      <headerFooter alignWithMargins="0"/>
    </customSheetView>
    <customSheetView guid="{C39F923C-6CD3-45D8-86F8-6C4D806DDD7E}" scale="60" showPageBreaks="1" printArea="1" view="pageBreakPreview">
      <selection activeCell="F45" sqref="F45"/>
      <pageMargins left="0.75" right="0.75" top="0.65" bottom="1" header="0.5" footer="0.5"/>
      <pageSetup orientation="portrait"/>
      <headerFooter alignWithMargins="0"/>
    </customSheetView>
    <customSheetView guid="{9CA44E70-650F-49CD-967F-298619682CA2}" topLeftCell="A6">
      <selection activeCell="B6" sqref="B6"/>
      <pageMargins left="0.75" right="0.75" top="0.65" bottom="1" header="0.5" footer="0.5"/>
      <pageSetup orientation="portrait"/>
      <headerFooter alignWithMargins="0"/>
    </customSheetView>
  </customSheetViews>
  <mergeCells count="1">
    <mergeCell ref="A2:D2"/>
  </mergeCells>
  <pageMargins left="0.75" right="0.75" top="0.65" bottom="1" header="0.5" footer="0.5"/>
  <pageSetup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7"/>
  <sheetViews>
    <sheetView showGridLines="0" tabSelected="1" zoomScaleSheetLayoutView="100" workbookViewId="0">
      <selection activeCell="C5" sqref="C5:E5"/>
    </sheetView>
  </sheetViews>
  <sheetFormatPr defaultColWidth="8" defaultRowHeight="13.5"/>
  <cols>
    <col min="1" max="1" width="8.625" style="443" customWidth="1"/>
    <col min="2" max="2" width="11.125" style="443" customWidth="1"/>
    <col min="3" max="4" width="38.625" style="443" customWidth="1"/>
    <col min="5" max="5" width="14.875" style="443" customWidth="1"/>
    <col min="6" max="6" width="8.625" style="442" customWidth="1"/>
    <col min="7" max="9" width="8" style="442" customWidth="1"/>
    <col min="10" max="16384" width="8" style="444"/>
  </cols>
  <sheetData>
    <row r="1" spans="1:10" ht="30.75" customHeight="1">
      <c r="B1" s="614" t="s">
        <v>19</v>
      </c>
      <c r="C1" s="615"/>
      <c r="D1" s="615"/>
      <c r="E1" s="616"/>
      <c r="F1" s="445"/>
      <c r="G1" s="446"/>
      <c r="H1" s="446"/>
      <c r="I1" s="446"/>
      <c r="J1" s="460"/>
    </row>
    <row r="2" spans="1:10" ht="50.1" customHeight="1">
      <c r="A2" s="447"/>
      <c r="B2" s="617" t="str">
        <f>'Basic Data'!C5</f>
        <v>Construction of Academic cum Administrative Building for Govt. Industrial Training Institute (ITI) at Dharamgarh Sub-division of Kalahandi district under CSR initiative of POWERGRID</v>
      </c>
      <c r="C2" s="618"/>
      <c r="D2" s="618"/>
      <c r="E2" s="619"/>
      <c r="F2" s="446"/>
      <c r="G2" s="446"/>
      <c r="H2" s="446"/>
      <c r="I2" s="446"/>
      <c r="J2" s="460"/>
    </row>
    <row r="3" spans="1:10" ht="23.25" customHeight="1">
      <c r="A3" s="447"/>
      <c r="B3" s="620" t="str">
        <f>"Specification No.: "&amp;'Basic Data'!C7</f>
        <v>Specification No.: ODP/BB/C&amp;M-3827/OT-09/RFx No. 5002003664/24-25</v>
      </c>
      <c r="C3" s="621"/>
      <c r="D3" s="621"/>
      <c r="E3" s="622"/>
      <c r="F3" s="446"/>
      <c r="G3" s="446"/>
      <c r="H3" s="446"/>
      <c r="I3" s="446"/>
      <c r="J3" s="460"/>
    </row>
    <row r="4" spans="1:10" ht="30" customHeight="1">
      <c r="A4" s="447"/>
      <c r="B4" s="448">
        <v>1</v>
      </c>
      <c r="C4" s="623" t="s">
        <v>1544</v>
      </c>
      <c r="D4" s="623"/>
      <c r="E4" s="624"/>
      <c r="F4" s="446"/>
      <c r="G4" s="449"/>
      <c r="H4" s="449"/>
      <c r="I4" s="446"/>
      <c r="J4" s="460"/>
    </row>
    <row r="5" spans="1:10" ht="30" customHeight="1">
      <c r="A5" s="447"/>
      <c r="B5" s="448">
        <v>2</v>
      </c>
      <c r="C5" s="623" t="s">
        <v>512</v>
      </c>
      <c r="D5" s="623"/>
      <c r="E5" s="624"/>
      <c r="F5" s="446"/>
      <c r="G5" s="446"/>
      <c r="H5" s="446"/>
      <c r="I5" s="446"/>
      <c r="J5" s="460"/>
    </row>
    <row r="6" spans="1:10" s="442" customFormat="1" ht="30" customHeight="1">
      <c r="A6" s="447"/>
      <c r="B6" s="448">
        <v>3</v>
      </c>
      <c r="C6" s="623" t="s">
        <v>20</v>
      </c>
      <c r="D6" s="623"/>
      <c r="E6" s="624"/>
      <c r="F6" s="446"/>
      <c r="G6" s="446"/>
      <c r="H6" s="446"/>
      <c r="I6" s="446"/>
      <c r="J6" s="446"/>
    </row>
    <row r="7" spans="1:10" ht="52.5" hidden="1" customHeight="1">
      <c r="A7" s="447"/>
      <c r="B7" s="450">
        <v>4</v>
      </c>
      <c r="C7" s="623" t="s">
        <v>21</v>
      </c>
      <c r="D7" s="623"/>
      <c r="E7" s="624"/>
      <c r="F7" s="446"/>
      <c r="G7" s="446"/>
      <c r="H7" s="446"/>
      <c r="I7" s="446"/>
      <c r="J7" s="460"/>
    </row>
    <row r="8" spans="1:10" ht="12" customHeight="1">
      <c r="A8" s="447"/>
      <c r="B8" s="451"/>
      <c r="C8" s="447"/>
      <c r="D8" s="447"/>
      <c r="E8" s="452"/>
      <c r="F8" s="446"/>
      <c r="G8" s="446"/>
      <c r="H8" s="446"/>
      <c r="I8" s="446"/>
      <c r="J8" s="460"/>
    </row>
    <row r="9" spans="1:10" ht="20.25" customHeight="1">
      <c r="A9" s="447"/>
      <c r="B9" s="625"/>
      <c r="C9" s="626"/>
      <c r="D9" s="626"/>
      <c r="E9" s="627"/>
      <c r="F9" s="446"/>
      <c r="G9" s="446"/>
      <c r="H9" s="446"/>
      <c r="I9" s="446"/>
      <c r="J9" s="460"/>
    </row>
    <row r="10" spans="1:10" ht="33.75" hidden="1" customHeight="1">
      <c r="A10" s="447"/>
      <c r="B10" s="451"/>
      <c r="C10" s="447"/>
      <c r="D10" s="447"/>
      <c r="E10" s="453"/>
      <c r="F10" s="446"/>
      <c r="G10" s="446"/>
      <c r="H10" s="446"/>
      <c r="I10" s="446"/>
      <c r="J10" s="460"/>
    </row>
    <row r="11" spans="1:10" ht="24" customHeight="1">
      <c r="B11" s="628"/>
      <c r="C11" s="629"/>
      <c r="D11" s="629"/>
      <c r="E11" s="454"/>
    </row>
    <row r="12" spans="1:10" ht="16.149999999999999" customHeight="1">
      <c r="B12" s="630"/>
      <c r="C12" s="631"/>
      <c r="D12" s="631"/>
      <c r="E12" s="455"/>
      <c r="G12" s="446"/>
      <c r="H12" s="446"/>
      <c r="I12" s="446"/>
      <c r="J12" s="460"/>
    </row>
    <row r="13" spans="1:10" ht="24" customHeight="1">
      <c r="B13" s="628"/>
      <c r="C13" s="629"/>
      <c r="D13" s="629"/>
      <c r="E13" s="454"/>
      <c r="F13" s="456"/>
      <c r="G13" s="457"/>
      <c r="H13" s="457"/>
      <c r="I13" s="457"/>
      <c r="J13" s="457"/>
    </row>
    <row r="14" spans="1:10" ht="16.149999999999999" customHeight="1">
      <c r="B14" s="612"/>
      <c r="C14" s="613"/>
      <c r="D14" s="613"/>
      <c r="E14" s="458"/>
      <c r="F14" s="456"/>
      <c r="G14" s="457"/>
      <c r="H14" s="457"/>
      <c r="I14" s="457"/>
      <c r="J14" s="457"/>
    </row>
    <row r="15" spans="1:10" ht="15.75">
      <c r="A15" s="447"/>
      <c r="B15" s="459"/>
      <c r="C15" s="459"/>
      <c r="D15" s="459"/>
      <c r="E15" s="459"/>
      <c r="F15" s="446"/>
      <c r="G15" s="446"/>
      <c r="H15" s="446"/>
      <c r="I15" s="446"/>
      <c r="J15" s="460"/>
    </row>
    <row r="16" spans="1:10" ht="15.75">
      <c r="A16" s="447"/>
      <c r="B16" s="447"/>
      <c r="C16" s="447"/>
      <c r="D16" s="447"/>
      <c r="E16" s="447"/>
      <c r="F16" s="446"/>
      <c r="G16" s="446"/>
      <c r="H16" s="446"/>
      <c r="I16" s="446"/>
      <c r="J16" s="460"/>
    </row>
    <row r="17" spans="1:10" ht="15.75">
      <c r="A17" s="447"/>
      <c r="B17" s="447"/>
      <c r="C17" s="447"/>
      <c r="D17" s="447"/>
      <c r="E17" s="447"/>
      <c r="F17" s="446"/>
      <c r="G17" s="446"/>
      <c r="H17" s="446"/>
      <c r="I17" s="446"/>
      <c r="J17" s="460"/>
    </row>
  </sheetData>
  <sheetProtection algorithmName="SHA-512" hashValue="93tBD4YF0NY+DWwfX8Bj9nH1SXpPEidt9jqauB/eoQl0rS3N4ydpuzKrJzQ6ccQdqMEcEJaG71gswB+klND3oQ==" saltValue="yCsAvT3RCuD7gPs/o8Eojw==" spinCount="100000" sheet="1" formatColumns="0" formatRows="0" selectLockedCells="1"/>
  <customSheetViews>
    <customSheetView guid="{08A645C4-A23F-4400-B0CE-1685BC312A6F}" showGridLines="0" hiddenRows="1">
      <selection activeCell="B14" sqref="B14:D14"/>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 guid="{E95B21C1-D936-4435-AF6F-90CF0B6A7506}" showPageBreaks="1" showGridLines="0" printArea="1" hiddenRows="1">
      <selection activeCell="F4" sqref="F4"/>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 guid="{B0EE7D76-5806-4718-BDAD-3A3EA691E5E4}" showGridLines="0" hiddenRows="1">
      <selection activeCell="F4" sqref="F4"/>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 guid="{696D9240-6693-44E8-B9A4-2BFADD101EE2}" showGridLines="0" hiddenRows="1">
      <selection activeCell="F4" sqref="F4"/>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 guid="{4F65FF32-EC61-4022-A399-2986D7B6B8B3}" showGridLines="0" showRuler="0">
      <selection activeCell="B2" sqref="B2:E2"/>
      <pageMargins left="0.15748031496062992" right="0.23622047244094491" top="0.51181102362204722" bottom="0.98425196850393715" header="0.35433070866141736" footer="0.51181102362204722"/>
      <pageSetup paperSize="9" orientation="landscape"/>
      <headerFooter alignWithMargins="0"/>
    </customSheetView>
    <customSheetView guid="{58D82F59-8CF6-455F-B9F4-081499FDF243}" showGridLines="0" hiddenRows="1">
      <selection activeCell="F4" sqref="F4"/>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 guid="{B1277D53-29D6-4226-81E2-084FB62977B6}" showGridLines="0" hiddenRows="1">
      <selection activeCell="F4" sqref="F4"/>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 guid="{C39F923C-6CD3-45D8-86F8-6C4D806DDD7E}" showGridLines="0" hiddenRows="1">
      <selection activeCell="F45" sqref="F45"/>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 guid="{9CA44E70-650F-49CD-967F-298619682CA2}" showPageBreaks="1" showGridLines="0" printArea="1" hiddenRows="1">
      <selection activeCell="F45" sqref="F45"/>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s>
  <mergeCells count="12">
    <mergeCell ref="B14:D14"/>
    <mergeCell ref="B1:E1"/>
    <mergeCell ref="B2:E2"/>
    <mergeCell ref="B3:E3"/>
    <mergeCell ref="C4:E4"/>
    <mergeCell ref="C5:E5"/>
    <mergeCell ref="C6:E6"/>
    <mergeCell ref="C7:E7"/>
    <mergeCell ref="B9:E9"/>
    <mergeCell ref="B11:D11"/>
    <mergeCell ref="B12:D12"/>
    <mergeCell ref="B13:D13"/>
  </mergeCells>
  <printOptions horizontalCentered="1"/>
  <pageMargins left="0.15748031496062992" right="0.23622047244094491" top="0.78740157480314965" bottom="0.98425196850393715" header="0.35433070866141736" footer="0.51181102362204722"/>
  <pageSetup paperSize="9" orientation="landscape"/>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indexed="61"/>
  </sheetPr>
  <dimension ref="A1:G21"/>
  <sheetViews>
    <sheetView topLeftCell="A3" zoomScaleSheetLayoutView="100" workbookViewId="0">
      <selection activeCell="E12" sqref="E12"/>
    </sheetView>
  </sheetViews>
  <sheetFormatPr defaultColWidth="9" defaultRowHeight="16.5"/>
  <cols>
    <col min="1" max="1" width="7.625" style="128" customWidth="1"/>
    <col min="2" max="4" width="20.625" style="105" customWidth="1"/>
    <col min="5" max="5" width="9.625" style="105" customWidth="1"/>
    <col min="6" max="6" width="12.625" style="105" customWidth="1"/>
    <col min="7" max="16384" width="9" style="107"/>
  </cols>
  <sheetData>
    <row r="1" spans="1:7">
      <c r="A1" s="106"/>
      <c r="B1" s="129"/>
      <c r="C1" s="129"/>
      <c r="D1" s="129"/>
      <c r="E1" s="129"/>
      <c r="F1" s="129"/>
    </row>
    <row r="2" spans="1:7" ht="22.15" customHeight="1">
      <c r="A2" s="756" t="s">
        <v>270</v>
      </c>
      <c r="B2" s="756"/>
      <c r="C2" s="756"/>
      <c r="D2" s="756"/>
      <c r="E2" s="757"/>
      <c r="F2" s="107"/>
    </row>
    <row r="3" spans="1:7">
      <c r="A3" s="106"/>
      <c r="B3" s="129"/>
      <c r="C3" s="129"/>
      <c r="D3" s="129"/>
      <c r="E3" s="129"/>
      <c r="F3" s="129"/>
    </row>
    <row r="4" spans="1:7" ht="45">
      <c r="A4" s="130" t="s">
        <v>255</v>
      </c>
      <c r="B4" s="131" t="s">
        <v>256</v>
      </c>
      <c r="C4" s="130" t="s">
        <v>271</v>
      </c>
      <c r="D4" s="130" t="s">
        <v>272</v>
      </c>
      <c r="E4" s="130" t="s">
        <v>273</v>
      </c>
      <c r="F4" s="130" t="s">
        <v>274</v>
      </c>
    </row>
    <row r="5" spans="1:7" ht="18" customHeight="1">
      <c r="A5" s="479" t="s">
        <v>260</v>
      </c>
      <c r="B5" s="479" t="s">
        <v>261</v>
      </c>
      <c r="C5" s="479" t="s">
        <v>262</v>
      </c>
      <c r="D5" s="479" t="s">
        <v>263</v>
      </c>
      <c r="E5" s="480" t="s">
        <v>275</v>
      </c>
      <c r="F5" s="479" t="s">
        <v>276</v>
      </c>
    </row>
    <row r="6" spans="1:7" ht="45" customHeight="1">
      <c r="A6" s="134">
        <v>1</v>
      </c>
      <c r="B6" s="135"/>
      <c r="C6" s="136"/>
      <c r="D6" s="136"/>
      <c r="E6" s="137"/>
      <c r="F6" s="138">
        <f>C6*E6</f>
        <v>0</v>
      </c>
    </row>
    <row r="7" spans="1:7" ht="45" customHeight="1">
      <c r="A7" s="134">
        <v>2</v>
      </c>
      <c r="B7" s="135"/>
      <c r="C7" s="136"/>
      <c r="D7" s="136"/>
      <c r="E7" s="137"/>
      <c r="F7" s="138">
        <f t="shared" ref="F7:F15" si="0">C7*E7</f>
        <v>0</v>
      </c>
    </row>
    <row r="8" spans="1:7" ht="45" customHeight="1">
      <c r="A8" s="134">
        <v>3</v>
      </c>
      <c r="B8" s="135"/>
      <c r="C8" s="136"/>
      <c r="D8" s="136"/>
      <c r="E8" s="137"/>
      <c r="F8" s="138">
        <f t="shared" si="0"/>
        <v>0</v>
      </c>
    </row>
    <row r="9" spans="1:7" ht="45" customHeight="1">
      <c r="A9" s="134">
        <v>4</v>
      </c>
      <c r="B9" s="135"/>
      <c r="C9" s="136"/>
      <c r="D9" s="136"/>
      <c r="E9" s="137"/>
      <c r="F9" s="138">
        <f t="shared" si="0"/>
        <v>0</v>
      </c>
    </row>
    <row r="10" spans="1:7" ht="45" customHeight="1">
      <c r="A10" s="134">
        <v>5</v>
      </c>
      <c r="B10" s="135"/>
      <c r="C10" s="136"/>
      <c r="D10" s="136"/>
      <c r="E10" s="137"/>
      <c r="F10" s="138">
        <f t="shared" si="0"/>
        <v>0</v>
      </c>
    </row>
    <row r="11" spans="1:7" ht="45" customHeight="1">
      <c r="A11" s="134">
        <v>6</v>
      </c>
      <c r="B11" s="135"/>
      <c r="C11" s="136"/>
      <c r="D11" s="136"/>
      <c r="E11" s="137"/>
      <c r="F11" s="138">
        <f t="shared" si="0"/>
        <v>0</v>
      </c>
    </row>
    <row r="12" spans="1:7" ht="45" customHeight="1">
      <c r="A12" s="134">
        <v>7</v>
      </c>
      <c r="B12" s="135"/>
      <c r="C12" s="136"/>
      <c r="D12" s="136"/>
      <c r="E12" s="137"/>
      <c r="F12" s="138">
        <f t="shared" si="0"/>
        <v>0</v>
      </c>
    </row>
    <row r="13" spans="1:7" ht="45" customHeight="1">
      <c r="A13" s="134">
        <v>8</v>
      </c>
      <c r="B13" s="135"/>
      <c r="C13" s="136"/>
      <c r="D13" s="136"/>
      <c r="E13" s="137"/>
      <c r="F13" s="138">
        <f t="shared" si="0"/>
        <v>0</v>
      </c>
    </row>
    <row r="14" spans="1:7" ht="45" customHeight="1">
      <c r="A14" s="134">
        <v>9</v>
      </c>
      <c r="B14" s="135"/>
      <c r="C14" s="136"/>
      <c r="D14" s="136"/>
      <c r="E14" s="137"/>
      <c r="F14" s="138">
        <f t="shared" si="0"/>
        <v>0</v>
      </c>
    </row>
    <row r="15" spans="1:7" ht="45" customHeight="1">
      <c r="A15" s="134">
        <v>10</v>
      </c>
      <c r="B15" s="135"/>
      <c r="C15" s="136"/>
      <c r="D15" s="136"/>
      <c r="E15" s="137"/>
      <c r="F15" s="138">
        <f t="shared" si="0"/>
        <v>0</v>
      </c>
    </row>
    <row r="16" spans="1:7" ht="45" customHeight="1">
      <c r="A16" s="132"/>
      <c r="B16" s="139" t="s">
        <v>265</v>
      </c>
      <c r="C16" s="139"/>
      <c r="D16" s="139"/>
      <c r="E16" s="139"/>
      <c r="F16" s="139">
        <f>SUM(F6:F15)</f>
        <v>0</v>
      </c>
      <c r="G16" s="140"/>
    </row>
    <row r="17" ht="30" customHeight="1"/>
    <row r="18" ht="30" customHeight="1"/>
    <row r="19" ht="30" customHeight="1"/>
    <row r="20" ht="30" customHeight="1"/>
    <row r="21" ht="30" customHeight="1"/>
  </sheetData>
  <sheetProtection password="8665" sheet="1" formatColumns="0" formatRows="0" selectLockedCells="1"/>
  <customSheetViews>
    <customSheetView guid="{08A645C4-A23F-4400-B0CE-1685BC312A6F}">
      <selection activeCell="B6" sqref="B6"/>
      <pageMargins left="0.75" right="0.62" top="0.65" bottom="1" header="0.5" footer="0.5"/>
      <pageSetup orientation="portrait"/>
      <headerFooter alignWithMargins="0"/>
    </customSheetView>
    <customSheetView guid="{E95B21C1-D936-4435-AF6F-90CF0B6A7506}" showPageBreaks="1" printArea="1" view="pageBreakPreview" topLeftCell="A10">
      <selection activeCell="E7" sqref="E7"/>
      <pageMargins left="0.75" right="0.62" top="0.65" bottom="1" header="0.5" footer="0.5"/>
      <pageSetup orientation="portrait"/>
      <headerFooter alignWithMargins="0"/>
    </customSheetView>
    <customSheetView guid="{B0EE7D76-5806-4718-BDAD-3A3EA691E5E4}">
      <selection activeCell="C7" sqref="C7"/>
      <pageMargins left="0.75" right="0.62" top="0.65" bottom="1" header="0.5" footer="0.5"/>
      <pageSetup orientation="portrait"/>
      <headerFooter alignWithMargins="0"/>
    </customSheetView>
    <customSheetView guid="{696D9240-6693-44E8-B9A4-2BFADD101EE2}">
      <selection activeCell="C7" sqref="C7"/>
      <pageMargins left="0.75" right="0.62" top="0.65" bottom="1" header="0.5" footer="0.5"/>
      <pageSetup orientation="portrait"/>
      <headerFooter alignWithMargins="0"/>
    </customSheetView>
    <customSheetView guid="{58D82F59-8CF6-455F-B9F4-081499FDF243}">
      <selection activeCell="C7" sqref="C7"/>
      <pageMargins left="0.75" right="0.62" top="0.65" bottom="1" header="0.5" footer="0.5"/>
      <pageSetup orientation="portrait"/>
      <headerFooter alignWithMargins="0"/>
    </customSheetView>
    <customSheetView guid="{B1277D53-29D6-4226-81E2-084FB62977B6}" showPageBreaks="1" printArea="1" view="pageBreakPreview" topLeftCell="A10">
      <selection activeCell="E7" sqref="E7"/>
      <pageMargins left="0.75" right="0.62" top="0.65" bottom="1" header="0.5" footer="0.5"/>
      <pageSetup orientation="portrait"/>
      <headerFooter alignWithMargins="0"/>
    </customSheetView>
    <customSheetView guid="{C39F923C-6CD3-45D8-86F8-6C4D806DDD7E}" showPageBreaks="1" printArea="1" view="pageBreakPreview" topLeftCell="A4">
      <selection activeCell="F45" sqref="F45"/>
      <pageMargins left="0.75" right="0.62" top="0.65" bottom="1" header="0.5" footer="0.5"/>
      <pageSetup orientation="portrait"/>
      <headerFooter alignWithMargins="0"/>
    </customSheetView>
    <customSheetView guid="{9CA44E70-650F-49CD-967F-298619682CA2}" topLeftCell="A4">
      <selection activeCell="B6" sqref="B6"/>
      <pageMargins left="0.75" right="0.62" top="0.65" bottom="1" header="0.5" footer="0.5"/>
      <pageSetup orientation="portrait"/>
      <headerFooter alignWithMargins="0"/>
    </customSheetView>
  </customSheetViews>
  <mergeCells count="1">
    <mergeCell ref="A2:E2"/>
  </mergeCells>
  <pageMargins left="0.75" right="0.62" top="0.65" bottom="1" header="0.5" footer="0.5"/>
  <pageSetup orientation="portrait"/>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AO70"/>
  <sheetViews>
    <sheetView showZeros="0" view="pageBreakPreview" zoomScaleNormal="100" workbookViewId="0">
      <selection activeCell="C5" sqref="C5:F5"/>
    </sheetView>
  </sheetViews>
  <sheetFormatPr defaultColWidth="8" defaultRowHeight="16.5"/>
  <cols>
    <col min="1" max="1" width="9.375" style="82" customWidth="1"/>
    <col min="2" max="2" width="12.5" style="83" customWidth="1"/>
    <col min="3" max="3" width="12.875" style="82" customWidth="1"/>
    <col min="4" max="4" width="18.125" style="82" customWidth="1"/>
    <col min="5" max="5" width="23.125" style="82" customWidth="1"/>
    <col min="6" max="6" width="44.125" style="81" customWidth="1"/>
    <col min="7" max="8" width="8" style="81" customWidth="1"/>
    <col min="9" max="25" width="8" style="84" customWidth="1"/>
    <col min="26" max="27" width="8" style="85" customWidth="1"/>
    <col min="28" max="28" width="17.5" style="85" customWidth="1"/>
    <col min="29" max="29" width="12.125" style="85" customWidth="1"/>
    <col min="30" max="30" width="8" style="85" customWidth="1"/>
    <col min="31" max="31" width="8" style="86" customWidth="1"/>
    <col min="32" max="32" width="12" style="86" customWidth="1"/>
    <col min="33" max="35" width="8" style="85" customWidth="1"/>
    <col min="36" max="36" width="9.125" style="85" customWidth="1"/>
    <col min="37" max="41" width="8" style="85" customWidth="1"/>
    <col min="42" max="16384" width="8" style="84"/>
  </cols>
  <sheetData>
    <row r="1" spans="1:36">
      <c r="A1" s="87" t="str">
        <f>Cover!B3</f>
        <v>Specification No.: ODP/BB/C&amp;M-3827/OT-09/RFx No. 5002003664/24-25</v>
      </c>
      <c r="B1" s="87"/>
      <c r="C1" s="88"/>
      <c r="D1" s="88"/>
      <c r="E1" s="88"/>
      <c r="F1" s="89" t="s">
        <v>277</v>
      </c>
      <c r="Z1" s="85">
        <f>'Names of Bidder'!D6</f>
        <v>0</v>
      </c>
      <c r="AE1" s="86">
        <v>1</v>
      </c>
      <c r="AF1" s="86" t="s">
        <v>278</v>
      </c>
      <c r="AI1" s="86">
        <v>1</v>
      </c>
      <c r="AJ1" s="85" t="s">
        <v>279</v>
      </c>
    </row>
    <row r="2" spans="1:36">
      <c r="B2" s="82"/>
      <c r="F2" s="82"/>
      <c r="Z2" s="85" t="e">
        <f>'Names of Bidder'!AA6</f>
        <v>#REF!</v>
      </c>
      <c r="AE2" s="86">
        <v>2</v>
      </c>
      <c r="AF2" s="86" t="s">
        <v>280</v>
      </c>
      <c r="AI2" s="86">
        <v>2</v>
      </c>
      <c r="AJ2" s="85" t="s">
        <v>281</v>
      </c>
    </row>
    <row r="3" spans="1:36" ht="15">
      <c r="A3" s="766" t="s">
        <v>282</v>
      </c>
      <c r="B3" s="766"/>
      <c r="C3" s="766"/>
      <c r="D3" s="766"/>
      <c r="E3" s="766"/>
      <c r="F3" s="766"/>
      <c r="AE3" s="86">
        <v>3</v>
      </c>
      <c r="AF3" s="86" t="s">
        <v>283</v>
      </c>
      <c r="AI3" s="86">
        <v>3</v>
      </c>
      <c r="AJ3" s="85" t="s">
        <v>284</v>
      </c>
    </row>
    <row r="4" spans="1:36" ht="15">
      <c r="A4" s="90"/>
      <c r="B4" s="90"/>
      <c r="C4" s="90"/>
      <c r="D4" s="90"/>
      <c r="E4" s="90"/>
      <c r="F4" s="90"/>
      <c r="AE4" s="86">
        <v>4</v>
      </c>
      <c r="AF4" s="86" t="s">
        <v>285</v>
      </c>
      <c r="AI4" s="86">
        <v>4</v>
      </c>
      <c r="AJ4" s="85" t="s">
        <v>286</v>
      </c>
    </row>
    <row r="5" spans="1:36">
      <c r="A5" s="83" t="s">
        <v>287</v>
      </c>
      <c r="C5" s="767"/>
      <c r="D5" s="767"/>
      <c r="E5" s="767"/>
      <c r="F5" s="767"/>
      <c r="AE5" s="86">
        <v>5</v>
      </c>
      <c r="AF5" s="86" t="s">
        <v>285</v>
      </c>
      <c r="AI5" s="86">
        <v>5</v>
      </c>
      <c r="AJ5" s="85" t="s">
        <v>288</v>
      </c>
    </row>
    <row r="6" spans="1:36">
      <c r="A6" s="83" t="s">
        <v>289</v>
      </c>
      <c r="B6" s="768">
        <f>'Names of Bidder'!D21</f>
        <v>0</v>
      </c>
      <c r="C6" s="768"/>
      <c r="F6" s="82"/>
      <c r="AE6" s="86">
        <v>6</v>
      </c>
      <c r="AF6" s="86" t="s">
        <v>285</v>
      </c>
      <c r="AG6" s="127">
        <f>DAY(B6)</f>
        <v>0</v>
      </c>
      <c r="AI6" s="86">
        <v>6</v>
      </c>
      <c r="AJ6" s="85" t="s">
        <v>290</v>
      </c>
    </row>
    <row r="7" spans="1:36">
      <c r="A7" s="83"/>
      <c r="B7" s="91"/>
      <c r="C7" s="91"/>
      <c r="F7" s="82"/>
      <c r="AE7" s="86">
        <v>7</v>
      </c>
      <c r="AF7" s="86" t="s">
        <v>285</v>
      </c>
      <c r="AG7" s="127">
        <f>MONTH(B6)</f>
        <v>1</v>
      </c>
      <c r="AI7" s="86">
        <v>7</v>
      </c>
      <c r="AJ7" s="85" t="s">
        <v>291</v>
      </c>
    </row>
    <row r="8" spans="1:36">
      <c r="A8" s="92" t="str">
        <f>'[1]Sch-1'!K6</f>
        <v>To:</v>
      </c>
      <c r="B8" s="93"/>
      <c r="F8" s="94"/>
      <c r="AE8" s="86">
        <v>8</v>
      </c>
      <c r="AF8" s="86" t="s">
        <v>285</v>
      </c>
      <c r="AG8" s="127" t="str">
        <f>LOOKUP(AG7,AI1:AI12,AJ1:AJ12)</f>
        <v>January</v>
      </c>
      <c r="AI8" s="86">
        <v>8</v>
      </c>
      <c r="AJ8" s="85" t="s">
        <v>292</v>
      </c>
    </row>
    <row r="9" spans="1:36">
      <c r="A9" s="92" t="s">
        <v>527</v>
      </c>
      <c r="B9" s="92"/>
      <c r="F9" s="94"/>
      <c r="AE9" s="86">
        <v>9</v>
      </c>
      <c r="AF9" s="86" t="s">
        <v>285</v>
      </c>
      <c r="AG9" s="127">
        <f>YEAR(B6)</f>
        <v>1900</v>
      </c>
      <c r="AI9" s="86">
        <v>9</v>
      </c>
      <c r="AJ9" s="85" t="s">
        <v>293</v>
      </c>
    </row>
    <row r="10" spans="1:36">
      <c r="A10" s="92" t="str">
        <f>'[1]Sch-1'!K8</f>
        <v xml:space="preserve">POWER GRID CORPORATION OF INDIA LIMITED, </v>
      </c>
      <c r="B10" s="92"/>
      <c r="F10" s="94"/>
      <c r="AE10" s="86">
        <v>10</v>
      </c>
      <c r="AF10" s="86" t="s">
        <v>285</v>
      </c>
      <c r="AI10" s="86">
        <v>10</v>
      </c>
      <c r="AJ10" s="85" t="s">
        <v>294</v>
      </c>
    </row>
    <row r="11" spans="1:36">
      <c r="A11" s="92" t="str">
        <f>'[1]Sch-1'!K9</f>
        <v>ODISHA PROJECTS</v>
      </c>
      <c r="B11" s="92"/>
      <c r="F11" s="94"/>
      <c r="AE11" s="86">
        <v>11</v>
      </c>
      <c r="AF11" s="86" t="s">
        <v>285</v>
      </c>
      <c r="AI11" s="86">
        <v>11</v>
      </c>
      <c r="AJ11" s="85" t="s">
        <v>295</v>
      </c>
    </row>
    <row r="12" spans="1:36">
      <c r="A12" s="92" t="str">
        <f>'[1]Sch-1'!K10</f>
        <v>PLOT NO.-4, UNIT-41, NILADRI VIHAR</v>
      </c>
      <c r="B12" s="92"/>
      <c r="F12" s="94"/>
      <c r="AE12" s="86">
        <v>12</v>
      </c>
      <c r="AF12" s="86" t="s">
        <v>285</v>
      </c>
      <c r="AI12" s="86">
        <v>12</v>
      </c>
      <c r="AJ12" s="85" t="s">
        <v>296</v>
      </c>
    </row>
    <row r="13" spans="1:36">
      <c r="A13" s="92" t="str">
        <f>'[1]Sch-1'!K11</f>
        <v>CHANDRASHEKHARPUR, BHUBANESWAR-751021</v>
      </c>
      <c r="B13" s="92"/>
      <c r="F13" s="94"/>
      <c r="AE13" s="86">
        <v>13</v>
      </c>
      <c r="AF13" s="86" t="s">
        <v>285</v>
      </c>
    </row>
    <row r="14" spans="1:36" ht="49.5" customHeight="1">
      <c r="A14" s="83"/>
      <c r="F14" s="94"/>
      <c r="AE14" s="86">
        <v>14</v>
      </c>
      <c r="AF14" s="86" t="s">
        <v>285</v>
      </c>
    </row>
    <row r="15" spans="1:36" ht="64.5" customHeight="1">
      <c r="A15" s="95" t="s">
        <v>297</v>
      </c>
      <c r="B15" s="96"/>
      <c r="C15" s="764" t="str">
        <f>Cover!B2</f>
        <v>Construction of Academic cum Administrative Building for Govt. Industrial Training Institute (ITI) at Dharamgarh Sub-division of Kalahandi district under CSR initiative of POWERGRID</v>
      </c>
      <c r="D15" s="764"/>
      <c r="E15" s="764"/>
      <c r="F15" s="764"/>
      <c r="AE15" s="86">
        <v>15</v>
      </c>
      <c r="AF15" s="86" t="s">
        <v>285</v>
      </c>
    </row>
    <row r="16" spans="1:36" ht="33" customHeight="1">
      <c r="A16" s="97" t="s">
        <v>298</v>
      </c>
      <c r="B16" s="82"/>
      <c r="C16" s="94"/>
      <c r="D16" s="94"/>
      <c r="E16" s="94"/>
      <c r="F16" s="94"/>
      <c r="AE16" s="86">
        <v>16</v>
      </c>
      <c r="AF16" s="86" t="s">
        <v>285</v>
      </c>
    </row>
    <row r="17" spans="1:41" ht="120" customHeight="1">
      <c r="A17" s="98">
        <v>1</v>
      </c>
      <c r="B17" s="763" t="str">
        <f>Z17&amp;AA17</f>
        <v>In continuation of First Envelope of our Bid, we hereby submit the Second Envelope of the Bid, both of which shall be read together and in conjunction with each other, and shall be construed as an integral part of our Bid. Accordingly, we the undersigned, offer to supply goods as per provision of Technical Specification) under the above-named package in full conformity with the said Bidding Documents for the sum of Rs.  or such other sums as may be determined in accordance with the terms and conditions of the Bidding Documents.</v>
      </c>
      <c r="C17" s="763"/>
      <c r="D17" s="763"/>
      <c r="E17" s="763"/>
      <c r="F17" s="763"/>
      <c r="Z17" s="123" t="s">
        <v>299</v>
      </c>
      <c r="AA17" s="481" t="s">
        <v>300</v>
      </c>
      <c r="AB17" s="124" t="e">
        <f>'Sch-5 After Discount'!D25</f>
        <v>#REF!</v>
      </c>
      <c r="AC17" s="125" t="e">
        <f>" ("&amp;'N to W'!A4&amp;")"</f>
        <v>#REF!</v>
      </c>
      <c r="AE17" s="86">
        <v>17</v>
      </c>
      <c r="AF17" s="86" t="s">
        <v>285</v>
      </c>
    </row>
    <row r="18" spans="1:41" ht="43.5" customHeight="1">
      <c r="B18" s="769" t="s">
        <v>301</v>
      </c>
      <c r="C18" s="769"/>
      <c r="D18" s="769"/>
      <c r="E18" s="769"/>
      <c r="F18" s="769"/>
      <c r="AE18" s="86">
        <v>18</v>
      </c>
      <c r="AF18" s="86" t="s">
        <v>285</v>
      </c>
    </row>
    <row r="19" spans="1:41" s="81" customFormat="1" ht="33" customHeight="1">
      <c r="A19" s="99">
        <v>2</v>
      </c>
      <c r="B19" s="770" t="s">
        <v>302</v>
      </c>
      <c r="C19" s="770"/>
      <c r="D19" s="770"/>
      <c r="E19" s="770"/>
      <c r="F19" s="770"/>
      <c r="Z19" s="126"/>
      <c r="AA19" s="126"/>
      <c r="AB19" s="126"/>
      <c r="AC19" s="126"/>
      <c r="AD19" s="126"/>
      <c r="AE19" s="86">
        <v>19</v>
      </c>
      <c r="AF19" s="86" t="s">
        <v>285</v>
      </c>
      <c r="AG19" s="126"/>
      <c r="AH19" s="126"/>
      <c r="AI19" s="126"/>
      <c r="AJ19" s="126"/>
      <c r="AK19" s="126"/>
      <c r="AL19" s="126"/>
      <c r="AM19" s="126"/>
      <c r="AN19" s="126"/>
      <c r="AO19" s="126"/>
    </row>
    <row r="20" spans="1:41" ht="45" customHeight="1">
      <c r="A20" s="98">
        <v>2.1</v>
      </c>
      <c r="B20" s="763" t="s">
        <v>303</v>
      </c>
      <c r="C20" s="763"/>
      <c r="D20" s="763"/>
      <c r="E20" s="763"/>
      <c r="F20" s="763"/>
      <c r="AE20" s="86">
        <v>20</v>
      </c>
      <c r="AF20" s="86" t="s">
        <v>285</v>
      </c>
    </row>
    <row r="21" spans="1:41" ht="36.75" customHeight="1">
      <c r="B21" s="100" t="str">
        <f>"Schedule 1A to 1O "</f>
        <v xml:space="preserve">Schedule 1A to 1O </v>
      </c>
      <c r="C21" s="101"/>
      <c r="D21" s="771" t="s">
        <v>304</v>
      </c>
      <c r="E21" s="771"/>
      <c r="F21" s="771"/>
      <c r="AE21" s="86">
        <v>21</v>
      </c>
      <c r="AF21" s="86" t="s">
        <v>278</v>
      </c>
    </row>
    <row r="22" spans="1:41" ht="30.75" customHeight="1">
      <c r="B22" s="100" t="str">
        <f>"Schedule 2("&amp;'Basic Data'!C9&amp;") "</f>
        <v xml:space="preserve">Schedule 2() </v>
      </c>
      <c r="C22" s="101"/>
      <c r="D22" s="772" t="s">
        <v>305</v>
      </c>
      <c r="E22" s="773"/>
      <c r="F22" s="773"/>
      <c r="AE22" s="86">
        <v>22</v>
      </c>
      <c r="AF22" s="86" t="s">
        <v>285</v>
      </c>
    </row>
    <row r="23" spans="1:41" ht="33" customHeight="1">
      <c r="B23" s="100" t="str">
        <f>"Schedule 3("&amp;'Basic Data'!C9&amp;") "</f>
        <v xml:space="preserve">Schedule 3() </v>
      </c>
      <c r="C23" s="101"/>
      <c r="D23" s="101" t="s">
        <v>306</v>
      </c>
      <c r="E23" s="101"/>
      <c r="F23" s="102"/>
      <c r="H23" s="103">
        <f>'Names of Bidder'!D6</f>
        <v>0</v>
      </c>
      <c r="AE23" s="86">
        <v>23</v>
      </c>
      <c r="AF23" s="86" t="s">
        <v>285</v>
      </c>
    </row>
    <row r="24" spans="1:41" ht="33" hidden="1" customHeight="1">
      <c r="B24" s="100" t="str">
        <f>"Schedule 4("&amp;'Basic Data'!C9&amp;") "</f>
        <v xml:space="preserve">Schedule 4() </v>
      </c>
      <c r="C24" s="101"/>
      <c r="D24" s="101" t="s">
        <v>307</v>
      </c>
      <c r="E24" s="101"/>
      <c r="F24" s="102"/>
      <c r="AE24" s="86">
        <v>24</v>
      </c>
      <c r="AF24" s="86" t="s">
        <v>285</v>
      </c>
    </row>
    <row r="25" spans="1:41" ht="33" hidden="1" customHeight="1">
      <c r="B25" s="100" t="str">
        <f>"Schedule 5("&amp;'Basic Data'!C9&amp;") "</f>
        <v xml:space="preserve">Schedule 5() </v>
      </c>
      <c r="C25" s="101"/>
      <c r="D25" s="101" t="s">
        <v>308</v>
      </c>
      <c r="E25" s="101"/>
      <c r="F25" s="102"/>
      <c r="AE25" s="86">
        <v>25</v>
      </c>
      <c r="AF25" s="86" t="s">
        <v>285</v>
      </c>
    </row>
    <row r="26" spans="1:41" ht="33" hidden="1" customHeight="1">
      <c r="B26" s="100" t="str">
        <f>"Schedule 6("&amp;'Basic Data'!C10&amp;") "</f>
        <v xml:space="preserve">Schedule 6() </v>
      </c>
      <c r="C26" s="101"/>
      <c r="D26" s="101" t="s">
        <v>309</v>
      </c>
      <c r="E26" s="101"/>
      <c r="F26" s="102"/>
    </row>
    <row r="27" spans="1:41" ht="104.25" customHeight="1">
      <c r="A27" s="104">
        <v>2.2000000000000002</v>
      </c>
      <c r="B27" s="763" t="s">
        <v>310</v>
      </c>
      <c r="C27" s="763"/>
      <c r="D27" s="763"/>
      <c r="E27" s="763"/>
      <c r="F27" s="763"/>
      <c r="AE27" s="86">
        <v>28</v>
      </c>
      <c r="AF27" s="86" t="s">
        <v>285</v>
      </c>
    </row>
    <row r="28" spans="1:41" ht="67.5" customHeight="1">
      <c r="A28" s="104">
        <v>2.2999999999999998</v>
      </c>
      <c r="B28" s="763" t="s">
        <v>311</v>
      </c>
      <c r="C28" s="763"/>
      <c r="D28" s="763"/>
      <c r="E28" s="763"/>
      <c r="F28" s="763"/>
      <c r="AE28" s="86">
        <v>29</v>
      </c>
      <c r="AF28" s="86" t="s">
        <v>285</v>
      </c>
    </row>
    <row r="29" spans="1:41" ht="149.25" customHeight="1">
      <c r="A29" s="104">
        <v>2.4</v>
      </c>
      <c r="B29" s="763" t="s">
        <v>312</v>
      </c>
      <c r="C29" s="763"/>
      <c r="D29" s="763"/>
      <c r="E29" s="763"/>
      <c r="F29" s="763"/>
      <c r="AE29" s="86">
        <v>30</v>
      </c>
      <c r="AF29" s="86" t="s">
        <v>285</v>
      </c>
    </row>
    <row r="30" spans="1:41" ht="90.75" customHeight="1">
      <c r="A30" s="104">
        <v>2.5</v>
      </c>
      <c r="B30" s="763" t="s">
        <v>313</v>
      </c>
      <c r="C30" s="763"/>
      <c r="D30" s="763"/>
      <c r="E30" s="763"/>
      <c r="F30" s="763"/>
      <c r="AE30" s="86">
        <v>31</v>
      </c>
      <c r="AF30" s="86" t="s">
        <v>278</v>
      </c>
    </row>
    <row r="31" spans="1:41" ht="89.25" customHeight="1">
      <c r="A31" s="98">
        <v>3</v>
      </c>
      <c r="B31" s="763" t="s">
        <v>314</v>
      </c>
      <c r="C31" s="763"/>
      <c r="D31" s="763"/>
      <c r="E31" s="763"/>
      <c r="F31" s="763"/>
    </row>
    <row r="32" spans="1:41" ht="69" customHeight="1">
      <c r="A32" s="104">
        <v>3.1</v>
      </c>
      <c r="B32" s="763" t="s">
        <v>315</v>
      </c>
      <c r="C32" s="763"/>
      <c r="D32" s="763"/>
      <c r="E32" s="763"/>
      <c r="F32" s="763"/>
    </row>
    <row r="33" spans="1:41" ht="81" customHeight="1">
      <c r="A33" s="104">
        <v>3.2</v>
      </c>
      <c r="B33" s="763" t="s">
        <v>316</v>
      </c>
      <c r="C33" s="763"/>
      <c r="D33" s="763"/>
      <c r="E33" s="763"/>
      <c r="F33" s="763"/>
    </row>
    <row r="34" spans="1:41" ht="45.75" customHeight="1">
      <c r="A34" s="104">
        <v>3.3</v>
      </c>
      <c r="B34" s="764" t="s">
        <v>317</v>
      </c>
      <c r="C34" s="764"/>
      <c r="D34" s="764"/>
      <c r="E34" s="764"/>
      <c r="F34" s="764"/>
    </row>
    <row r="35" spans="1:41" ht="70.5" hidden="1" customHeight="1">
      <c r="A35" s="98">
        <v>4</v>
      </c>
      <c r="B35" s="763" t="s">
        <v>318</v>
      </c>
      <c r="C35" s="763"/>
      <c r="D35" s="763"/>
      <c r="E35" s="763"/>
      <c r="F35" s="763"/>
    </row>
    <row r="36" spans="1:41" ht="98.25" customHeight="1">
      <c r="A36" s="98">
        <v>4</v>
      </c>
      <c r="B36" s="763" t="s">
        <v>319</v>
      </c>
      <c r="C36" s="763"/>
      <c r="D36" s="763"/>
      <c r="E36" s="763"/>
      <c r="F36" s="763"/>
    </row>
    <row r="37" spans="1:41" ht="21" customHeight="1">
      <c r="B37" s="105"/>
      <c r="C37" s="105"/>
      <c r="D37" s="105"/>
      <c r="E37" s="106"/>
      <c r="F37" s="106"/>
    </row>
    <row r="38" spans="1:41" ht="21" customHeight="1">
      <c r="B38" s="105" t="s">
        <v>248</v>
      </c>
      <c r="C38" s="107"/>
      <c r="D38" s="108"/>
      <c r="E38" s="108"/>
      <c r="F38" s="108"/>
    </row>
    <row r="39" spans="1:41" ht="21" customHeight="1">
      <c r="B39" s="109"/>
      <c r="C39" s="108"/>
      <c r="D39" s="108"/>
      <c r="E39" s="105"/>
      <c r="F39" s="110" t="s">
        <v>249</v>
      </c>
    </row>
    <row r="40" spans="1:41" ht="21" customHeight="1">
      <c r="B40" s="109"/>
      <c r="C40" s="108"/>
      <c r="D40" s="105"/>
      <c r="E40" s="105"/>
      <c r="F40" s="110" t="str">
        <f>"For and on behalf of "&amp;'Names of Bidder'!D8</f>
        <v xml:space="preserve">For and on behalf of </v>
      </c>
    </row>
    <row r="41" spans="1:41" ht="25.15" customHeight="1">
      <c r="A41" s="84"/>
      <c r="B41" s="84"/>
      <c r="C41" s="111"/>
      <c r="D41" s="84"/>
      <c r="E41" s="112"/>
      <c r="F41" s="83"/>
    </row>
    <row r="42" spans="1:41" ht="25.15" customHeight="1">
      <c r="A42" s="113" t="s">
        <v>250</v>
      </c>
      <c r="B42" s="765">
        <f>'Names of Bidder'!D21</f>
        <v>0</v>
      </c>
      <c r="C42" s="765"/>
      <c r="D42" s="84"/>
      <c r="E42" s="112" t="s">
        <v>251</v>
      </c>
      <c r="F42" s="114">
        <f>'Names of Bidder'!D18</f>
        <v>0</v>
      </c>
    </row>
    <row r="43" spans="1:41" ht="25.15" customHeight="1">
      <c r="A43" s="113" t="s">
        <v>252</v>
      </c>
      <c r="B43" s="114">
        <f>'Names of Bidder'!D22</f>
        <v>0</v>
      </c>
      <c r="C43" s="115"/>
      <c r="D43" s="84"/>
      <c r="E43" s="112" t="s">
        <v>253</v>
      </c>
      <c r="F43" s="114">
        <f>'Names of Bidder'!D19</f>
        <v>0</v>
      </c>
    </row>
    <row r="44" spans="1:41" ht="25.15" customHeight="1">
      <c r="B44" s="82"/>
      <c r="D44" s="84"/>
      <c r="E44" s="112"/>
      <c r="F44" s="82"/>
    </row>
    <row r="45" spans="1:41" s="81" customFormat="1" ht="33" customHeight="1">
      <c r="A45" s="116" t="s">
        <v>320</v>
      </c>
      <c r="B45" s="117"/>
      <c r="C45" s="118"/>
      <c r="D45" s="105"/>
      <c r="E45" s="110"/>
      <c r="F45" s="119"/>
      <c r="H45" s="120"/>
      <c r="Z45" s="126"/>
      <c r="AA45" s="126"/>
      <c r="AB45" s="126"/>
      <c r="AC45" s="126"/>
      <c r="AD45" s="126"/>
      <c r="AE45" s="86"/>
      <c r="AF45" s="86"/>
      <c r="AG45" s="126"/>
      <c r="AH45" s="126"/>
      <c r="AI45" s="126"/>
      <c r="AJ45" s="126"/>
      <c r="AK45" s="126"/>
      <c r="AL45" s="126"/>
      <c r="AM45" s="126"/>
      <c r="AN45" s="126"/>
      <c r="AO45" s="126"/>
    </row>
    <row r="46" spans="1:41" s="81" customFormat="1" ht="33" customHeight="1">
      <c r="A46" s="760" t="s">
        <v>321</v>
      </c>
      <c r="B46" s="760"/>
      <c r="C46" s="760"/>
      <c r="D46" s="121"/>
      <c r="E46" s="121"/>
      <c r="F46" s="121"/>
      <c r="H46" s="120"/>
      <c r="Z46" s="126"/>
      <c r="AA46" s="126"/>
      <c r="AB46" s="126"/>
      <c r="AC46" s="126"/>
      <c r="AD46" s="126"/>
      <c r="AE46" s="86"/>
      <c r="AF46" s="86"/>
      <c r="AG46" s="126"/>
      <c r="AH46" s="126"/>
      <c r="AI46" s="126"/>
      <c r="AJ46" s="126"/>
      <c r="AK46" s="126"/>
      <c r="AL46" s="126"/>
      <c r="AM46" s="126"/>
      <c r="AN46" s="126"/>
      <c r="AO46" s="126"/>
    </row>
    <row r="47" spans="1:41" s="81" customFormat="1" ht="33" customHeight="1">
      <c r="A47" s="761"/>
      <c r="B47" s="761"/>
      <c r="C47" s="761"/>
      <c r="D47" s="121"/>
      <c r="E47" s="121"/>
      <c r="F47" s="121"/>
      <c r="H47" s="120"/>
      <c r="Z47" s="126"/>
      <c r="AA47" s="126"/>
      <c r="AB47" s="126"/>
      <c r="AC47" s="126"/>
      <c r="AD47" s="126"/>
      <c r="AE47" s="86"/>
      <c r="AF47" s="86"/>
      <c r="AG47" s="126"/>
      <c r="AH47" s="126"/>
      <c r="AI47" s="126"/>
      <c r="AJ47" s="126"/>
      <c r="AK47" s="126"/>
      <c r="AL47" s="126"/>
      <c r="AM47" s="126"/>
      <c r="AN47" s="126"/>
      <c r="AO47" s="126"/>
    </row>
    <row r="48" spans="1:41" s="81" customFormat="1" ht="33" customHeight="1">
      <c r="A48" s="762"/>
      <c r="B48" s="762"/>
      <c r="C48" s="762"/>
      <c r="D48" s="121"/>
      <c r="E48" s="121"/>
      <c r="F48" s="121"/>
      <c r="H48" s="120"/>
      <c r="Z48" s="126"/>
      <c r="AA48" s="126"/>
      <c r="AB48" s="126"/>
      <c r="AC48" s="126"/>
      <c r="AD48" s="126"/>
      <c r="AE48" s="86"/>
      <c r="AF48" s="86"/>
      <c r="AG48" s="126"/>
      <c r="AH48" s="126"/>
      <c r="AI48" s="126"/>
      <c r="AJ48" s="126"/>
      <c r="AK48" s="126"/>
      <c r="AL48" s="126"/>
      <c r="AM48" s="126"/>
      <c r="AN48" s="126"/>
      <c r="AO48" s="126"/>
    </row>
    <row r="49" spans="1:41" s="81" customFormat="1" ht="33" customHeight="1">
      <c r="A49" s="759" t="s">
        <v>322</v>
      </c>
      <c r="B49" s="759"/>
      <c r="C49" s="759"/>
      <c r="D49" s="121"/>
      <c r="E49" s="121"/>
      <c r="F49" s="121"/>
      <c r="H49" s="120"/>
      <c r="Z49" s="126"/>
      <c r="AA49" s="126"/>
      <c r="AB49" s="126"/>
      <c r="AC49" s="126"/>
      <c r="AD49" s="126"/>
      <c r="AE49" s="86"/>
      <c r="AF49" s="86"/>
      <c r="AG49" s="126"/>
      <c r="AH49" s="126"/>
      <c r="AI49" s="126"/>
      <c r="AJ49" s="126"/>
      <c r="AK49" s="126"/>
      <c r="AL49" s="126"/>
      <c r="AM49" s="126"/>
      <c r="AN49" s="126"/>
      <c r="AO49" s="126"/>
    </row>
    <row r="50" spans="1:41" s="81" customFormat="1" ht="33" customHeight="1">
      <c r="A50" s="759" t="s">
        <v>323</v>
      </c>
      <c r="B50" s="759"/>
      <c r="C50" s="759"/>
      <c r="D50" s="121"/>
      <c r="E50" s="121"/>
      <c r="F50" s="121"/>
      <c r="H50" s="120"/>
      <c r="Z50" s="126"/>
      <c r="AA50" s="126"/>
      <c r="AB50" s="126"/>
      <c r="AC50" s="126"/>
      <c r="AD50" s="126"/>
      <c r="AE50" s="86"/>
      <c r="AF50" s="86"/>
      <c r="AG50" s="126"/>
      <c r="AH50" s="126"/>
      <c r="AI50" s="126"/>
      <c r="AJ50" s="126"/>
      <c r="AK50" s="126"/>
      <c r="AL50" s="126"/>
      <c r="AM50" s="126"/>
      <c r="AN50" s="126"/>
      <c r="AO50" s="126"/>
    </row>
    <row r="51" spans="1:41" s="81" customFormat="1" ht="33" customHeight="1">
      <c r="A51" s="759" t="s">
        <v>324</v>
      </c>
      <c r="B51" s="759"/>
      <c r="C51" s="759"/>
      <c r="D51" s="121"/>
      <c r="E51" s="121"/>
      <c r="F51" s="121"/>
      <c r="H51" s="120"/>
      <c r="Z51" s="126"/>
      <c r="AA51" s="126"/>
      <c r="AB51" s="126"/>
      <c r="AC51" s="126"/>
      <c r="AD51" s="126"/>
      <c r="AE51" s="86"/>
      <c r="AF51" s="86"/>
      <c r="AG51" s="126"/>
      <c r="AH51" s="126"/>
      <c r="AI51" s="126"/>
      <c r="AJ51" s="126"/>
      <c r="AK51" s="126"/>
      <c r="AL51" s="126"/>
      <c r="AM51" s="126"/>
      <c r="AN51" s="126"/>
      <c r="AO51" s="126"/>
    </row>
    <row r="52" spans="1:41" s="81" customFormat="1" ht="33" customHeight="1">
      <c r="A52" s="760" t="s">
        <v>325</v>
      </c>
      <c r="B52" s="760"/>
      <c r="C52" s="760"/>
      <c r="D52" s="121"/>
      <c r="E52" s="121"/>
      <c r="F52" s="121"/>
      <c r="H52" s="120"/>
      <c r="Z52" s="126"/>
      <c r="AA52" s="126"/>
      <c r="AB52" s="126"/>
      <c r="AC52" s="126"/>
      <c r="AD52" s="126"/>
      <c r="AE52" s="86"/>
      <c r="AF52" s="86"/>
      <c r="AG52" s="126"/>
      <c r="AH52" s="126"/>
      <c r="AI52" s="126"/>
      <c r="AJ52" s="126"/>
      <c r="AK52" s="126"/>
      <c r="AL52" s="126"/>
      <c r="AM52" s="126"/>
      <c r="AN52" s="126"/>
      <c r="AO52" s="126"/>
    </row>
    <row r="53" spans="1:41" s="81" customFormat="1" ht="33" customHeight="1">
      <c r="A53" s="761"/>
      <c r="B53" s="761"/>
      <c r="C53" s="761"/>
      <c r="D53" s="121"/>
      <c r="E53" s="121"/>
      <c r="F53" s="121"/>
      <c r="H53" s="120"/>
      <c r="Z53" s="126"/>
      <c r="AA53" s="126"/>
      <c r="AB53" s="126"/>
      <c r="AC53" s="126"/>
      <c r="AD53" s="126"/>
      <c r="AE53" s="86"/>
      <c r="AF53" s="86"/>
      <c r="AG53" s="126"/>
      <c r="AH53" s="126"/>
      <c r="AI53" s="126"/>
      <c r="AJ53" s="126"/>
      <c r="AK53" s="126"/>
      <c r="AL53" s="126"/>
      <c r="AM53" s="126"/>
      <c r="AN53" s="126"/>
      <c r="AO53" s="126"/>
    </row>
    <row r="54" spans="1:41" s="81" customFormat="1" ht="33" customHeight="1">
      <c r="A54" s="762"/>
      <c r="B54" s="762"/>
      <c r="C54" s="762"/>
      <c r="D54" s="758"/>
      <c r="E54" s="758"/>
      <c r="F54" s="758"/>
      <c r="H54" s="120"/>
      <c r="Z54" s="126"/>
      <c r="AA54" s="126"/>
      <c r="AB54" s="126"/>
      <c r="AC54" s="126"/>
      <c r="AD54" s="126"/>
      <c r="AE54" s="86"/>
      <c r="AF54" s="86"/>
      <c r="AG54" s="126"/>
      <c r="AH54" s="126"/>
      <c r="AI54" s="126"/>
      <c r="AJ54" s="126"/>
      <c r="AK54" s="126"/>
      <c r="AL54" s="126"/>
      <c r="AM54" s="126"/>
      <c r="AN54" s="126"/>
      <c r="AO54" s="126"/>
    </row>
    <row r="55" spans="1:41" s="81" customFormat="1" ht="33" customHeight="1">
      <c r="A55" s="116"/>
      <c r="B55" s="116"/>
      <c r="C55" s="116"/>
      <c r="D55" s="122"/>
      <c r="E55" s="122"/>
      <c r="F55" s="122"/>
      <c r="H55" s="120"/>
      <c r="Z55" s="126"/>
      <c r="AA55" s="126"/>
      <c r="AB55" s="126"/>
      <c r="AC55" s="126"/>
      <c r="AD55" s="126"/>
      <c r="AE55" s="86"/>
      <c r="AF55" s="86"/>
      <c r="AG55" s="126"/>
      <c r="AH55" s="126"/>
      <c r="AI55" s="126"/>
      <c r="AJ55" s="126"/>
      <c r="AK55" s="126"/>
      <c r="AL55" s="126"/>
      <c r="AM55" s="126"/>
      <c r="AN55" s="126"/>
      <c r="AO55" s="126"/>
    </row>
    <row r="56" spans="1:41" s="81" customFormat="1" ht="33" customHeight="1">
      <c r="A56" s="120"/>
      <c r="B56" s="83"/>
      <c r="C56" s="82"/>
      <c r="D56" s="82"/>
      <c r="E56" s="82"/>
      <c r="H56" s="120"/>
      <c r="Z56" s="126"/>
      <c r="AA56" s="126"/>
      <c r="AB56" s="126"/>
      <c r="AC56" s="126"/>
      <c r="AD56" s="126"/>
      <c r="AE56" s="86"/>
      <c r="AF56" s="86"/>
      <c r="AG56" s="126"/>
      <c r="AH56" s="126"/>
      <c r="AI56" s="126"/>
      <c r="AJ56" s="126"/>
      <c r="AK56" s="126"/>
      <c r="AL56" s="126"/>
      <c r="AM56" s="126"/>
      <c r="AN56" s="126"/>
      <c r="AO56" s="126"/>
    </row>
    <row r="57" spans="1:41" s="81" customFormat="1" ht="33" customHeight="1">
      <c r="A57" s="120"/>
      <c r="B57" s="83"/>
      <c r="C57" s="82"/>
      <c r="D57" s="82"/>
      <c r="E57" s="82"/>
      <c r="H57" s="120"/>
      <c r="Z57" s="126"/>
      <c r="AA57" s="126"/>
      <c r="AB57" s="126"/>
      <c r="AC57" s="126"/>
      <c r="AD57" s="126"/>
      <c r="AE57" s="86"/>
      <c r="AF57" s="86"/>
      <c r="AG57" s="126"/>
      <c r="AH57" s="126"/>
      <c r="AI57" s="126"/>
      <c r="AJ57" s="126"/>
      <c r="AK57" s="126"/>
      <c r="AL57" s="126"/>
      <c r="AM57" s="126"/>
      <c r="AN57" s="126"/>
      <c r="AO57" s="126"/>
    </row>
    <row r="58" spans="1:41" s="81" customFormat="1" ht="33" customHeight="1">
      <c r="A58" s="120"/>
      <c r="B58" s="83"/>
      <c r="C58" s="82"/>
      <c r="D58" s="82"/>
      <c r="E58" s="82"/>
      <c r="H58" s="120"/>
      <c r="Z58" s="126"/>
      <c r="AA58" s="126"/>
      <c r="AB58" s="126"/>
      <c r="AC58" s="126"/>
      <c r="AD58" s="126"/>
      <c r="AE58" s="86"/>
      <c r="AF58" s="86"/>
      <c r="AG58" s="126"/>
      <c r="AH58" s="126"/>
      <c r="AI58" s="126"/>
      <c r="AJ58" s="126"/>
      <c r="AK58" s="126"/>
      <c r="AL58" s="126"/>
      <c r="AM58" s="126"/>
      <c r="AN58" s="126"/>
      <c r="AO58" s="126"/>
    </row>
    <row r="59" spans="1:41">
      <c r="A59" s="83"/>
    </row>
    <row r="60" spans="1:41">
      <c r="A60" s="83"/>
    </row>
    <row r="61" spans="1:41">
      <c r="A61" s="83"/>
    </row>
    <row r="62" spans="1:41">
      <c r="A62" s="83"/>
    </row>
    <row r="63" spans="1:41">
      <c r="A63" s="83"/>
    </row>
    <row r="64" spans="1:41">
      <c r="A64" s="83"/>
    </row>
    <row r="65" spans="1:1">
      <c r="A65" s="83"/>
    </row>
    <row r="66" spans="1:1">
      <c r="A66" s="83"/>
    </row>
    <row r="67" spans="1:1">
      <c r="A67" s="83"/>
    </row>
    <row r="68" spans="1:1">
      <c r="A68" s="83"/>
    </row>
    <row r="69" spans="1:1">
      <c r="A69" s="83"/>
    </row>
    <row r="70" spans="1:1">
      <c r="A70" s="83"/>
    </row>
  </sheetData>
  <sheetProtection algorithmName="SHA-512" hashValue="FnVbc9x1t3rFl89lqbOE/ArOWePh09l5nWawcj0YaiSQYNHweLIXqd3bFQIk51eDEV05wQMklI5AHVBmFGdUWA==" saltValue="YLgvuzfvboSkKjUHQ5DH3Q==" spinCount="100000" sheet="1" objects="1" formatColumns="0" formatRows="0" selectLockedCells="1"/>
  <customSheetViews>
    <customSheetView guid="{08A645C4-A23F-4400-B0CE-1685BC312A6F}" zeroValues="0" printArea="1" hiddenRows="1">
      <selection activeCell="F45" sqref="F45"/>
      <rowBreaks count="2" manualBreakCount="2">
        <brk id="26" max="5" man="1"/>
        <brk id="33" max="5" man="1"/>
      </rowBreaks>
      <pageMargins left="0.75" right="0.77" top="0.73" bottom="0.75" header="0.52" footer="0.45"/>
      <pageSetup scale="95" orientation="portrait"/>
      <headerFooter alignWithMargins="0"/>
    </customSheetView>
    <customSheetView guid="{E95B21C1-D936-4435-AF6F-90CF0B6A7506}" zeroValues="0" hiddenRows="1">
      <selection activeCell="D54" sqref="D54:F54"/>
      <rowBreaks count="2" manualBreakCount="2">
        <brk id="26" max="5" man="1"/>
        <brk id="33" max="5" man="1"/>
      </rowBreaks>
      <pageMargins left="0.75" right="0.77" top="0.73" bottom="0.75" header="0.52" footer="0.45"/>
      <pageSetup scale="95" orientation="portrait"/>
      <headerFooter alignWithMargins="0">
        <oddFooter>&amp;L&amp;8Tower Package-P238-TW04, TL associated with Phase-I Generation Project in Orissa (Part-C)&amp;R&amp;"Book Antiqua,Bold"&amp;8Attachment-13 TW04  / Page &amp;P of &amp;N</oddFooter>
      </headerFooter>
    </customSheetView>
    <customSheetView guid="{B0EE7D76-5806-4718-BDAD-3A3EA691E5E4}" showPageBreaks="1" zeroValues="0" printArea="1" hiddenRows="1" view="pageBreakPreview">
      <selection activeCell="C5" sqref="C5:F5"/>
      <rowBreaks count="2" manualBreakCount="2">
        <brk id="25" max="5" man="1"/>
        <brk id="33" max="5" man="1"/>
      </rowBreaks>
      <pageMargins left="0.75" right="0.77" top="0.73" bottom="0.75" header="0.52" footer="0.45"/>
      <pageSetup orientation="portrait"/>
      <headerFooter alignWithMargins="0">
        <oddFooter>&amp;L&amp;8Tower Package-P238-TW04, TL associated with Phase-I Generation Project in Orissa (Part-C)&amp;R&amp;"Book Antiqua,Bold"&amp;8Attachment-13 TW04  / Page &amp;P of &amp;N</oddFooter>
      </headerFooter>
    </customSheetView>
    <customSheetView guid="{696D9240-6693-44E8-B9A4-2BFADD101EE2}" zeroValues="0" hiddenRows="1">
      <selection activeCell="C5" sqref="C5:F5"/>
      <pageMargins left="0.75" right="0.77" top="0.73" bottom="0.75" header="0.52" footer="0.45"/>
      <pageSetup orientation="portrait"/>
      <headerFooter alignWithMargins="0">
        <oddFooter>&amp;L&amp;8Tower Package-P238-TW04, TL associated with Phase-I Generation Project in Orissa (Part-C)&amp;R&amp;"Book Antiqua,Bold"&amp;8Attachment-13 TW04  / Page &amp;P of &amp;N</oddFooter>
      </headerFooter>
    </customSheetView>
    <customSheetView guid="{58D82F59-8CF6-455F-B9F4-081499FDF243}" showPageBreaks="1" zeroValues="0" printArea="1" hiddenRows="1" view="pageBreakPreview">
      <selection activeCell="C5" sqref="C5:F5"/>
      <rowBreaks count="2" manualBreakCount="2">
        <brk id="25" max="5" man="1"/>
        <brk id="33" max="5" man="1"/>
      </rowBreaks>
      <pageMargins left="0.75" right="0.77" top="0.73" bottom="0.75" header="0.52" footer="0.45"/>
      <pageSetup orientation="portrait"/>
      <headerFooter alignWithMargins="0">
        <oddFooter>&amp;L&amp;8Tower Package-P238-TW04, TL associated with Phase-I Generation Project in Orissa (Part-C)&amp;R&amp;"Book Antiqua,Bold"&amp;8Attachment-13 TW04  / Page &amp;P of &amp;N</oddFooter>
      </headerFooter>
    </customSheetView>
    <customSheetView guid="{B1277D53-29D6-4226-81E2-084FB62977B6}" zeroValues="0" hiddenRows="1">
      <selection activeCell="D54" sqref="D54:F54"/>
      <rowBreaks count="2" manualBreakCount="2">
        <brk id="26" max="5" man="1"/>
        <brk id="33" max="5" man="1"/>
      </rowBreaks>
      <pageMargins left="0.75" right="0.77" top="0.73" bottom="0.75" header="0.52" footer="0.45"/>
      <pageSetup scale="95" orientation="portrait"/>
      <headerFooter alignWithMargins="0">
        <oddFooter>&amp;L&amp;8Tower Package-P238-TW04, TL associated with Phase-I Generation Project in Orissa (Part-C)&amp;R&amp;"Book Antiqua,Bold"&amp;8Attachment-13 TW04  / Page &amp;P of &amp;N</oddFooter>
      </headerFooter>
    </customSheetView>
    <customSheetView guid="{C39F923C-6CD3-45D8-86F8-6C4D806DDD7E}" zeroValues="0" hiddenRows="1">
      <selection activeCell="F45" sqref="F45"/>
      <rowBreaks count="2" manualBreakCount="2">
        <brk id="26" max="5" man="1"/>
        <brk id="33" max="5" man="1"/>
      </rowBreaks>
      <pageMargins left="0.75" right="0.77" top="0.73" bottom="0.75" header="0.52" footer="0.45"/>
      <pageSetup scale="95" orientation="portrait"/>
      <headerFooter alignWithMargins="0"/>
    </customSheetView>
    <customSheetView guid="{9CA44E70-650F-49CD-967F-298619682CA2}" zeroValues="0" hiddenRows="1">
      <selection activeCell="F45" sqref="F45"/>
      <rowBreaks count="2" manualBreakCount="2">
        <brk id="26" max="5" man="1"/>
        <brk id="33" max="5" man="1"/>
      </rowBreaks>
      <pageMargins left="0.75" right="0.77" top="0.73" bottom="0.75" header="0.52" footer="0.45"/>
      <pageSetup scale="95" orientation="portrait"/>
      <headerFooter alignWithMargins="0"/>
    </customSheetView>
  </customSheetViews>
  <mergeCells count="31">
    <mergeCell ref="B28:F28"/>
    <mergeCell ref="A3:F3"/>
    <mergeCell ref="C5:F5"/>
    <mergeCell ref="B6:C6"/>
    <mergeCell ref="C15:F15"/>
    <mergeCell ref="B17:F17"/>
    <mergeCell ref="B18:F18"/>
    <mergeCell ref="B19:F19"/>
    <mergeCell ref="B20:F20"/>
    <mergeCell ref="D21:F21"/>
    <mergeCell ref="D22:F22"/>
    <mergeCell ref="B27:F27"/>
    <mergeCell ref="A48:C48"/>
    <mergeCell ref="B29:F29"/>
    <mergeCell ref="B30:F30"/>
    <mergeCell ref="B31:F31"/>
    <mergeCell ref="B32:F32"/>
    <mergeCell ref="B33:F33"/>
    <mergeCell ref="B34:F34"/>
    <mergeCell ref="B35:F35"/>
    <mergeCell ref="B36:F36"/>
    <mergeCell ref="B42:C42"/>
    <mergeCell ref="A46:C46"/>
    <mergeCell ref="A47:C47"/>
    <mergeCell ref="D54:F54"/>
    <mergeCell ref="A49:C49"/>
    <mergeCell ref="A50:C50"/>
    <mergeCell ref="A51:C51"/>
    <mergeCell ref="A52:C52"/>
    <mergeCell ref="A53:C53"/>
    <mergeCell ref="A54:C54"/>
  </mergeCells>
  <pageMargins left="0.75" right="0.77" top="0.73" bottom="0.75" header="0.52" footer="0.45"/>
  <pageSetup scale="75" orientation="portrait" r:id="rId1"/>
  <headerFooter alignWithMargins="0"/>
  <rowBreaks count="2" manualBreakCount="2">
    <brk id="26" max="5" man="1"/>
    <brk id="33" max="5"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L43"/>
  <sheetViews>
    <sheetView view="pageBreakPreview" topLeftCell="A31" zoomScaleNormal="100" workbookViewId="0">
      <selection activeCell="H12" sqref="H12"/>
    </sheetView>
  </sheetViews>
  <sheetFormatPr defaultColWidth="8" defaultRowHeight="16.5"/>
  <cols>
    <col min="1" max="1" width="7.5" style="31" customWidth="1"/>
    <col min="2" max="2" width="46.875" style="31" customWidth="1"/>
    <col min="3" max="3" width="2.25" style="31" customWidth="1"/>
    <col min="4" max="4" width="17.625" style="32" customWidth="1"/>
    <col min="5" max="5" width="4.125" style="32" customWidth="1"/>
    <col min="6" max="6" width="17.625" style="32" customWidth="1"/>
    <col min="7" max="7" width="29.625" style="30" customWidth="1"/>
    <col min="8" max="8" width="15.25" style="30" customWidth="1"/>
    <col min="9" max="9" width="8.875" style="30" bestFit="1" customWidth="1"/>
    <col min="10" max="11" width="8" style="30"/>
    <col min="12" max="12" width="14" style="30" customWidth="1"/>
    <col min="13" max="16384" width="8" style="30"/>
  </cols>
  <sheetData>
    <row r="1" spans="1:8" ht="16.149999999999999" customHeight="1">
      <c r="B1" s="787" t="s">
        <v>326</v>
      </c>
      <c r="C1" s="788"/>
      <c r="D1" s="788"/>
      <c r="E1" s="788"/>
      <c r="F1" s="788"/>
    </row>
    <row r="2" spans="1:8" ht="16.149999999999999" customHeight="1">
      <c r="B2" s="33"/>
      <c r="C2" s="34"/>
      <c r="D2" s="35"/>
      <c r="E2" s="35"/>
      <c r="F2" s="35"/>
    </row>
    <row r="3" spans="1:8" s="28" customFormat="1" ht="16.149999999999999" customHeight="1">
      <c r="A3" s="31"/>
      <c r="B3" s="31"/>
      <c r="C3" s="31"/>
      <c r="D3" s="789" t="s">
        <v>327</v>
      </c>
      <c r="E3" s="789"/>
      <c r="F3" s="789"/>
    </row>
    <row r="4" spans="1:8" s="28" customFormat="1" ht="20.25" customHeight="1">
      <c r="A4" s="790" t="s">
        <v>328</v>
      </c>
      <c r="B4" s="790"/>
      <c r="C4" s="790"/>
      <c r="D4" s="791" t="e">
        <f>#REF!</f>
        <v>#REF!</v>
      </c>
      <c r="E4" s="791"/>
      <c r="F4" s="791"/>
    </row>
    <row r="5" spans="1:8" s="29" customFormat="1" ht="21" customHeight="1">
      <c r="A5" s="37" t="s">
        <v>149</v>
      </c>
      <c r="B5" s="792" t="s">
        <v>329</v>
      </c>
      <c r="C5" s="793"/>
      <c r="D5" s="38" t="s">
        <v>330</v>
      </c>
      <c r="E5" s="794" t="s">
        <v>331</v>
      </c>
      <c r="F5" s="795"/>
    </row>
    <row r="6" spans="1:8" s="28" customFormat="1" ht="36" customHeight="1">
      <c r="A6" s="41">
        <v>1</v>
      </c>
      <c r="B6" s="42" t="s">
        <v>332</v>
      </c>
      <c r="C6" s="43"/>
      <c r="D6" s="44">
        <f>'Sch-3'!D15</f>
        <v>0</v>
      </c>
      <c r="E6" s="45" t="s">
        <v>333</v>
      </c>
      <c r="F6" s="46">
        <f>D6</f>
        <v>0</v>
      </c>
      <c r="G6" s="47"/>
    </row>
    <row r="7" spans="1:8" s="28" customFormat="1" ht="34.5" customHeight="1">
      <c r="A7" s="41">
        <v>2</v>
      </c>
      <c r="B7" s="42" t="s">
        <v>334</v>
      </c>
      <c r="C7" s="43"/>
      <c r="D7" s="44">
        <f>'Sch-3'!D17</f>
        <v>0</v>
      </c>
      <c r="E7" s="45"/>
      <c r="F7" s="46">
        <f>D7</f>
        <v>0</v>
      </c>
      <c r="G7" s="47"/>
    </row>
    <row r="8" spans="1:8" s="28" customFormat="1" ht="21" customHeight="1">
      <c r="A8" s="41">
        <v>3</v>
      </c>
      <c r="B8" s="42" t="s">
        <v>335</v>
      </c>
      <c r="C8" s="43"/>
      <c r="D8" s="48">
        <f>'Sch-3'!D19</f>
        <v>0</v>
      </c>
      <c r="E8" s="39"/>
      <c r="F8" s="40">
        <f>D8</f>
        <v>0</v>
      </c>
      <c r="G8" s="47"/>
    </row>
    <row r="9" spans="1:8" s="28" customFormat="1" ht="21" customHeight="1">
      <c r="A9" s="41">
        <v>4</v>
      </c>
      <c r="B9" s="42" t="s">
        <v>336</v>
      </c>
      <c r="C9" s="43"/>
      <c r="D9" s="48" t="s">
        <v>199</v>
      </c>
      <c r="E9" s="45"/>
      <c r="F9" s="40" t="str">
        <f>D9</f>
        <v>Not Applicable</v>
      </c>
    </row>
    <row r="10" spans="1:8" s="28" customFormat="1" ht="21" customHeight="1">
      <c r="A10" s="41">
        <v>5</v>
      </c>
      <c r="B10" s="42" t="s">
        <v>337</v>
      </c>
      <c r="C10" s="43"/>
      <c r="D10" s="49">
        <f>SUM(D6,D7,D8)</f>
        <v>0</v>
      </c>
      <c r="E10" s="45"/>
      <c r="F10" s="50">
        <f>SUM(F6,F7,F8)</f>
        <v>0</v>
      </c>
    </row>
    <row r="11" spans="1:8" s="28" customFormat="1" ht="21" customHeight="1">
      <c r="A11" s="41">
        <v>6</v>
      </c>
      <c r="B11" s="51" t="s">
        <v>338</v>
      </c>
      <c r="C11" s="52" t="s">
        <v>333</v>
      </c>
      <c r="D11" s="44" t="e">
        <f>H11</f>
        <v>#REF!</v>
      </c>
      <c r="E11" s="53" t="s">
        <v>333</v>
      </c>
      <c r="F11" s="46" t="e">
        <f>D11</f>
        <v>#REF!</v>
      </c>
      <c r="H11" s="54" t="e">
        <f>ROUND((#REF!-'Sch-1 Dis'!G23)+(#REF!-'Sch-2 Dis'!G17),0)</f>
        <v>#REF!</v>
      </c>
    </row>
    <row r="12" spans="1:8" s="28" customFormat="1" ht="22.15" customHeight="1">
      <c r="A12" s="41">
        <v>7</v>
      </c>
      <c r="B12" s="51" t="s">
        <v>339</v>
      </c>
      <c r="C12" s="43"/>
      <c r="D12" s="38" t="e">
        <f>D10-D11</f>
        <v>#REF!</v>
      </c>
      <c r="E12" s="45"/>
      <c r="F12" s="50" t="e">
        <f>F10-F11</f>
        <v>#REF!</v>
      </c>
      <c r="G12" s="55"/>
    </row>
    <row r="13" spans="1:8" s="28" customFormat="1" ht="22.15" customHeight="1">
      <c r="A13" s="41">
        <v>8</v>
      </c>
      <c r="B13" s="42" t="s">
        <v>340</v>
      </c>
      <c r="C13" s="43"/>
      <c r="D13" s="44"/>
      <c r="E13" s="45"/>
      <c r="F13" s="46"/>
    </row>
    <row r="14" spans="1:8" s="28" customFormat="1" ht="22.15" customHeight="1">
      <c r="A14" s="41" t="s">
        <v>333</v>
      </c>
      <c r="B14" s="42" t="s">
        <v>341</v>
      </c>
      <c r="C14" s="56"/>
      <c r="D14" s="57" t="e">
        <f>'Sch-4 Dis'!D14:E14</f>
        <v>#REF!</v>
      </c>
      <c r="E14" s="58"/>
      <c r="F14" s="40" t="e">
        <f>F32</f>
        <v>#REF!</v>
      </c>
      <c r="G14" s="47"/>
    </row>
    <row r="15" spans="1:8" s="28" customFormat="1" ht="22.15" customHeight="1">
      <c r="A15" s="41"/>
      <c r="B15" s="42" t="s">
        <v>342</v>
      </c>
      <c r="C15" s="43"/>
      <c r="D15" s="57" t="e">
        <f>'Sch-4 Dis'!D17:E17</f>
        <v>#REF!</v>
      </c>
      <c r="E15" s="59"/>
      <c r="F15" s="40" t="e">
        <f>F34</f>
        <v>#REF!</v>
      </c>
      <c r="G15" s="47"/>
    </row>
    <row r="16" spans="1:8" s="28" customFormat="1" ht="22.15" customHeight="1">
      <c r="A16" s="41"/>
      <c r="B16" s="42" t="s">
        <v>343</v>
      </c>
      <c r="C16" s="43"/>
      <c r="D16" s="57" t="e">
        <f>'Sch-4 Dis'!D22:E22</f>
        <v>#REF!</v>
      </c>
      <c r="E16" s="59"/>
      <c r="F16" s="40" t="e">
        <f>F35</f>
        <v>#REF!</v>
      </c>
      <c r="G16" s="47"/>
    </row>
    <row r="17" spans="1:12" s="28" customFormat="1" ht="22.15" customHeight="1">
      <c r="A17" s="41"/>
      <c r="B17" s="42" t="s">
        <v>344</v>
      </c>
      <c r="C17" s="43"/>
      <c r="D17" s="57" t="e">
        <f>SUM('Sch-4 Dis'!D27:E27,'Sch-4 Dis'!D30:E30)</f>
        <v>#REF!</v>
      </c>
      <c r="E17" s="59"/>
      <c r="F17" s="40" t="e">
        <f>F38</f>
        <v>#REF!</v>
      </c>
      <c r="G17" s="47"/>
    </row>
    <row r="18" spans="1:12" s="28" customFormat="1" ht="22.15" customHeight="1">
      <c r="A18" s="41"/>
      <c r="B18" s="42" t="s">
        <v>345</v>
      </c>
      <c r="C18" s="43"/>
      <c r="D18" s="48" t="e">
        <f>'Sch-2 '!#REF!</f>
        <v>#REF!</v>
      </c>
      <c r="E18" s="39"/>
      <c r="F18" s="40" t="e">
        <f>F36</f>
        <v>#REF!</v>
      </c>
    </row>
    <row r="19" spans="1:12" s="28" customFormat="1" ht="27" customHeight="1">
      <c r="A19" s="41"/>
      <c r="B19" s="42" t="s">
        <v>346</v>
      </c>
      <c r="C19" s="60"/>
      <c r="D19" s="61" t="e">
        <f>SUM(D14,D15,D16,D17,D18)</f>
        <v>#REF!</v>
      </c>
      <c r="E19" s="62"/>
      <c r="F19" s="60" t="e">
        <f>SUM(F14:F18)</f>
        <v>#REF!</v>
      </c>
      <c r="G19" s="47"/>
    </row>
    <row r="20" spans="1:12" s="28" customFormat="1" ht="33.75" customHeight="1">
      <c r="A20" s="41">
        <v>8</v>
      </c>
      <c r="B20" s="42" t="s">
        <v>347</v>
      </c>
      <c r="C20" s="43"/>
      <c r="D20" s="38" t="e">
        <f>D10+D19</f>
        <v>#REF!</v>
      </c>
      <c r="E20" s="63" t="s">
        <v>333</v>
      </c>
      <c r="F20" s="64" t="e">
        <f>F10+F19</f>
        <v>#REF!</v>
      </c>
      <c r="G20" s="47"/>
    </row>
    <row r="21" spans="1:12" s="28" customFormat="1" ht="51" customHeight="1">
      <c r="A21" s="41">
        <v>9</v>
      </c>
      <c r="B21" s="42" t="s">
        <v>348</v>
      </c>
      <c r="C21" s="43"/>
      <c r="D21" s="44" t="e">
        <f>#REF!</f>
        <v>#REF!</v>
      </c>
      <c r="E21" s="45"/>
      <c r="F21" s="46" t="e">
        <f>D21</f>
        <v>#REF!</v>
      </c>
    </row>
    <row r="22" spans="1:12" s="28" customFormat="1" ht="23.25" customHeight="1">
      <c r="A22" s="65" t="s">
        <v>333</v>
      </c>
      <c r="B22" s="66" t="s">
        <v>333</v>
      </c>
      <c r="C22" s="66"/>
      <c r="D22" s="67"/>
      <c r="E22" s="68"/>
      <c r="F22" s="69"/>
    </row>
    <row r="23" spans="1:12" s="28" customFormat="1" ht="18.75" customHeight="1">
      <c r="A23" s="70" t="s">
        <v>349</v>
      </c>
      <c r="B23" s="774" t="s">
        <v>350</v>
      </c>
      <c r="C23" s="774"/>
      <c r="D23" s="774"/>
      <c r="E23" s="774"/>
      <c r="F23" s="778"/>
    </row>
    <row r="24" spans="1:12" s="28" customFormat="1" ht="18.75" customHeight="1">
      <c r="A24" s="70"/>
      <c r="B24" s="779" t="e">
        <f>H24&amp;" "&amp;G24&amp;" "&amp;I24&amp;" "&amp;J24&amp;"%"&amp;" as"&amp;" "&amp;K24&amp;" "&amp;L24</f>
        <v>#REF!</v>
      </c>
      <c r="C24" s="780"/>
      <c r="D24" s="780"/>
      <c r="E24" s="780"/>
      <c r="F24" s="781"/>
      <c r="G24" s="71" t="e">
        <f>IF('Sch-2 '!D15=0,"",'Sch-2 '!D15)</f>
        <v>#REF!</v>
      </c>
      <c r="H24" s="11" t="s">
        <v>351</v>
      </c>
      <c r="I24" s="11" t="e">
        <f>IF(J24="","","@")</f>
        <v>#REF!</v>
      </c>
      <c r="J24" s="79" t="e">
        <f>IF('Sch-2 '!#REF!*100=0,"",'Sch-2 '!#REF!*100)</f>
        <v>#REF!</v>
      </c>
      <c r="K24" s="26" t="e">
        <f>IF(OR(L24=0,L24=""),"","Rs.")</f>
        <v>#REF!</v>
      </c>
      <c r="L24" s="27" t="e">
        <f>IF(D14=0,"",D14)</f>
        <v>#REF!</v>
      </c>
    </row>
    <row r="25" spans="1:12" s="28" customFormat="1" ht="19.5" customHeight="1">
      <c r="B25" s="779" t="e">
        <f>H25&amp;" "&amp;G25&amp;" "&amp;I25&amp;" "&amp;J25&amp;"%"&amp;" as"&amp;" "&amp;K25&amp;" "&amp;L25</f>
        <v>#REF!</v>
      </c>
      <c r="C25" s="780"/>
      <c r="D25" s="780"/>
      <c r="E25" s="780"/>
      <c r="F25" s="781"/>
      <c r="G25" s="71">
        <f>IF('Sch-2 '!D17=0,"",'Sch-2 '!D17)</f>
        <v>0.7505999999999996</v>
      </c>
      <c r="H25" s="11" t="s">
        <v>352</v>
      </c>
      <c r="I25" s="11" t="e">
        <f>IF(J25="","","@")</f>
        <v>#REF!</v>
      </c>
      <c r="J25" s="79" t="e">
        <f>IF('Sch-2 '!#REF!*100=0,"",'Sch-2 '!#REF!*100)</f>
        <v>#REF!</v>
      </c>
      <c r="K25" s="26" t="e">
        <f>IF(OR(L25=0,L25=""),"","Rs.")</f>
        <v>#REF!</v>
      </c>
      <c r="L25" s="27" t="e">
        <f>IF(D15=0,"",D15)</f>
        <v>#REF!</v>
      </c>
    </row>
    <row r="26" spans="1:12" s="28" customFormat="1" ht="19.5" customHeight="1">
      <c r="B26" s="779" t="e">
        <f>H26&amp;" "&amp;G26&amp;" "&amp;I26&amp;" "&amp;J26&amp;"%"&amp;" as"&amp;" "&amp;K26&amp;" "&amp;L26</f>
        <v>#REF!</v>
      </c>
      <c r="C26" s="780"/>
      <c r="D26" s="780"/>
      <c r="E26" s="780"/>
      <c r="F26" s="781"/>
      <c r="G26" s="71" t="e">
        <f>IF('Sch-2 '!#REF!=0,"",'Sch-2 '!#REF!)</f>
        <v>#REF!</v>
      </c>
      <c r="H26" s="11" t="s">
        <v>353</v>
      </c>
      <c r="I26" s="11" t="e">
        <f>IF(J26="","","@")</f>
        <v>#REF!</v>
      </c>
      <c r="J26" s="79" t="e">
        <f>IF('Sch-2 '!#REF!*100=0,"",'Sch-2 '!#REF!*100)</f>
        <v>#REF!</v>
      </c>
      <c r="K26" s="26" t="e">
        <f>IF(OR(L26=0,L26=""),"","Rs.")</f>
        <v>#REF!</v>
      </c>
      <c r="L26" s="27" t="e">
        <f>IF(D16=0,"",D16)</f>
        <v>#REF!</v>
      </c>
    </row>
    <row r="27" spans="1:12" s="28" customFormat="1" ht="19.5" customHeight="1">
      <c r="B27" s="779" t="e">
        <f>H27&amp;" "&amp;G27&amp;" "&amp;I27&amp;" "&amp;J27&amp;" as"&amp;" "&amp;K27&amp;" "&amp;L27</f>
        <v>#REF!</v>
      </c>
      <c r="C27" s="780"/>
      <c r="D27" s="780"/>
      <c r="E27" s="780"/>
      <c r="F27" s="781"/>
      <c r="G27" s="71" t="e">
        <f>IF('Sch-2 '!#REF!=0,"",'Sch-2 '!#REF!)</f>
        <v>#REF!</v>
      </c>
      <c r="H27" s="11" t="s">
        <v>354</v>
      </c>
      <c r="I27" s="11"/>
      <c r="J27" s="25"/>
      <c r="K27" s="26" t="e">
        <f>IF(OR(L27=0,L27=""),"","Rs.")</f>
        <v>#REF!</v>
      </c>
      <c r="L27" s="27" t="e">
        <f>IF(D17=0,"",D17)</f>
        <v>#REF!</v>
      </c>
    </row>
    <row r="28" spans="1:12" s="28" customFormat="1" ht="19.5" customHeight="1">
      <c r="B28" s="779" t="e">
        <f>H28&amp;" "&amp;G28&amp;" "&amp;I28&amp;" "&amp;J28&amp;" as"&amp;" "&amp;K28&amp;" "&amp;L28</f>
        <v>#REF!</v>
      </c>
      <c r="C28" s="780"/>
      <c r="D28" s="780"/>
      <c r="E28" s="780"/>
      <c r="F28" s="781"/>
      <c r="G28" s="71" t="e">
        <f>IF('Sch-2 '!#REF!=0,"",'Sch-2 '!#REF!)</f>
        <v>#REF!</v>
      </c>
      <c r="H28" s="26" t="s">
        <v>355</v>
      </c>
      <c r="I28" s="26"/>
      <c r="J28" s="26"/>
      <c r="K28" s="26" t="e">
        <f>IF(OR(L28=0,L28=""),"","Rs.")</f>
        <v>#REF!</v>
      </c>
      <c r="L28" s="80" t="e">
        <f>IF(D18=0,"",D18)</f>
        <v>#REF!</v>
      </c>
    </row>
    <row r="29" spans="1:12" s="28" customFormat="1" ht="19.5" customHeight="1">
      <c r="B29" s="782"/>
      <c r="C29" s="782"/>
      <c r="D29" s="782"/>
      <c r="E29" s="782"/>
      <c r="F29" s="783"/>
    </row>
    <row r="30" spans="1:12" ht="59.25" customHeight="1">
      <c r="A30" s="72" t="s">
        <v>356</v>
      </c>
      <c r="B30" s="784" t="s">
        <v>357</v>
      </c>
      <c r="C30" s="785"/>
      <c r="D30" s="785"/>
      <c r="E30" s="785"/>
      <c r="F30" s="786"/>
    </row>
    <row r="31" spans="1:12" s="28" customFormat="1" ht="19.5" customHeight="1">
      <c r="A31" s="73" t="s">
        <v>141</v>
      </c>
      <c r="B31" s="774" t="s">
        <v>358</v>
      </c>
      <c r="C31" s="774"/>
      <c r="D31" s="774"/>
      <c r="E31" s="26" t="s">
        <v>359</v>
      </c>
      <c r="F31" s="27" t="e">
        <f>#REF!</f>
        <v>#REF!</v>
      </c>
    </row>
    <row r="32" spans="1:12" s="28" customFormat="1" ht="19.5" customHeight="1">
      <c r="A32" s="73" t="s">
        <v>143</v>
      </c>
      <c r="B32" s="11" t="s">
        <v>360</v>
      </c>
      <c r="C32" s="11"/>
      <c r="D32" s="74">
        <v>0.10299999999999999</v>
      </c>
      <c r="E32" s="26" t="s">
        <v>359</v>
      </c>
      <c r="F32" s="27" t="e">
        <f>ROUND(D32*F31,0)</f>
        <v>#REF!</v>
      </c>
      <c r="H32" s="774"/>
      <c r="I32" s="774"/>
      <c r="J32" s="774"/>
    </row>
    <row r="33" spans="1:10" s="28" customFormat="1" ht="19.5" customHeight="1">
      <c r="A33" s="73" t="s">
        <v>144</v>
      </c>
      <c r="B33" s="11" t="s">
        <v>361</v>
      </c>
      <c r="C33" s="11"/>
      <c r="D33" s="75" t="e">
        <f>'Sch-4 Dis'!C19</f>
        <v>#REF!</v>
      </c>
      <c r="E33" s="26"/>
      <c r="F33" s="27" t="e">
        <f>D33</f>
        <v>#REF!</v>
      </c>
      <c r="H33" s="26"/>
      <c r="I33" s="26"/>
      <c r="J33" s="26"/>
    </row>
    <row r="34" spans="1:10" s="28" customFormat="1" ht="19.5" customHeight="1">
      <c r="A34" s="73" t="s">
        <v>362</v>
      </c>
      <c r="B34" s="11" t="s">
        <v>363</v>
      </c>
      <c r="D34" s="74">
        <v>0</v>
      </c>
      <c r="E34" s="26" t="s">
        <v>359</v>
      </c>
      <c r="F34" s="27" t="e">
        <f>ROUND((F33+(F33*D32))*D34,0)</f>
        <v>#REF!</v>
      </c>
    </row>
    <row r="35" spans="1:10" s="28" customFormat="1" ht="19.5" customHeight="1">
      <c r="A35" s="73" t="s">
        <v>364</v>
      </c>
      <c r="B35" s="11" t="s">
        <v>365</v>
      </c>
      <c r="C35" s="26"/>
      <c r="D35" s="74">
        <v>0</v>
      </c>
      <c r="E35" s="26"/>
      <c r="F35" s="27" t="e">
        <f>ROUND(((F31-F33)+((F31-F33)*D32))*D35,0)</f>
        <v>#REF!</v>
      </c>
    </row>
    <row r="36" spans="1:10" s="28" customFormat="1" ht="19.5" customHeight="1">
      <c r="A36" s="73" t="s">
        <v>366</v>
      </c>
      <c r="B36" s="26" t="s">
        <v>367</v>
      </c>
      <c r="C36" s="26"/>
      <c r="D36" s="26"/>
      <c r="E36" s="26" t="s">
        <v>359</v>
      </c>
      <c r="F36" s="76" t="e">
        <f>L28</f>
        <v>#REF!</v>
      </c>
    </row>
    <row r="37" spans="1:10" s="28" customFormat="1" ht="19.5" customHeight="1">
      <c r="A37" s="73" t="s">
        <v>368</v>
      </c>
      <c r="B37" s="774" t="s">
        <v>369</v>
      </c>
      <c r="C37" s="774"/>
      <c r="D37" s="774"/>
      <c r="E37" s="26" t="s">
        <v>359</v>
      </c>
      <c r="F37" s="77" t="e">
        <f>SUM(F31,F32,F34,F35,F36)</f>
        <v>#REF!</v>
      </c>
    </row>
    <row r="38" spans="1:10" s="28" customFormat="1" ht="19.5" customHeight="1">
      <c r="A38" s="73" t="s">
        <v>370</v>
      </c>
      <c r="B38" s="26" t="s">
        <v>371</v>
      </c>
      <c r="C38" s="26"/>
      <c r="D38" s="74"/>
      <c r="E38" s="26" t="s">
        <v>359</v>
      </c>
      <c r="F38" s="76" t="e">
        <f>ROUND(D38*F37,0)</f>
        <v>#REF!</v>
      </c>
    </row>
    <row r="39" spans="1:10" s="28" customFormat="1" ht="19.5" customHeight="1">
      <c r="A39" s="73"/>
      <c r="B39" s="26"/>
      <c r="C39" s="26"/>
      <c r="D39" s="26"/>
      <c r="E39" s="26"/>
      <c r="F39" s="78"/>
    </row>
    <row r="40" spans="1:10" s="28" customFormat="1" ht="15" customHeight="1">
      <c r="A40" s="73"/>
      <c r="B40" s="26"/>
      <c r="C40" s="26"/>
      <c r="D40" s="26"/>
      <c r="E40" s="26"/>
      <c r="F40" s="78"/>
    </row>
    <row r="41" spans="1:10" s="28" customFormat="1" ht="15" customHeight="1">
      <c r="A41" s="73"/>
      <c r="B41" s="26"/>
      <c r="C41" s="26"/>
      <c r="D41" s="26"/>
      <c r="E41" s="26"/>
      <c r="F41" s="78"/>
    </row>
    <row r="42" spans="1:10" s="28" customFormat="1" ht="19.5" customHeight="1">
      <c r="A42" s="73"/>
      <c r="B42" s="26"/>
      <c r="C42" s="26"/>
      <c r="D42" s="26"/>
      <c r="E42" s="26"/>
      <c r="F42" s="78"/>
    </row>
    <row r="43" spans="1:10" ht="49.5" customHeight="1">
      <c r="A43" s="775" t="str">
        <f>Cover!B2</f>
        <v>Construction of Academic cum Administrative Building for Govt. Industrial Training Institute (ITI) at Dharamgarh Sub-division of Kalahandi district under CSR initiative of POWERGRID</v>
      </c>
      <c r="B43" s="775"/>
      <c r="C43" s="775"/>
      <c r="D43" s="776" t="s">
        <v>372</v>
      </c>
      <c r="E43" s="777"/>
      <c r="F43" s="36" t="s">
        <v>373</v>
      </c>
    </row>
  </sheetData>
  <sheetProtection selectLockedCells="1" selectUnlockedCells="1"/>
  <customSheetViews>
    <customSheetView guid="{08A645C4-A23F-4400-B0CE-1685BC312A6F}" showPageBreaks="1" printArea="1" state="hidden" view="pageBreakPreview" topLeftCell="A25">
      <selection activeCell="F21" sqref="F21"/>
      <pageMargins left="0.79000000000000015" right="0.37" top="0.65" bottom="0.45" header="0.38" footer="0"/>
      <printOptions horizontalCentered="1"/>
      <pageSetup paperSize="9" scale="87" fitToHeight="0" orientation="portrait" horizontalDpi="1200" verticalDpi="1200"/>
      <headerFooter alignWithMargins="0">
        <oddFooter xml:space="preserve">&amp;R
</oddFooter>
      </headerFooter>
    </customSheetView>
    <customSheetView guid="{E95B21C1-D936-4435-AF6F-90CF0B6A7506}" showPageBreaks="1" printArea="1" state="hidden" view="pageBreakPreview" topLeftCell="A25">
      <selection activeCell="F21" sqref="F21"/>
      <pageMargins left="0.79000000000000015" right="0.37" top="0.65" bottom="0.45" header="0.38" footer="0"/>
      <printOptions horizontalCentered="1"/>
      <pageSetup paperSize="9" scale="87" fitToHeight="0" orientation="portrait" horizontalDpi="1200" verticalDpi="1200"/>
      <headerFooter alignWithMargins="0">
        <oddFooter xml:space="preserve">&amp;R
</oddFooter>
      </headerFooter>
    </customSheetView>
    <customSheetView guid="{B1277D53-29D6-4226-81E2-084FB62977B6}" showPageBreaks="1" printArea="1" state="hidden" view="pageBreakPreview" topLeftCell="A25">
      <selection activeCell="F21" sqref="F21"/>
      <pageMargins left="0.79000000000000015" right="0.37" top="0.65" bottom="0.45" header="0.38" footer="0"/>
      <printOptions horizontalCentered="1"/>
      <pageSetup paperSize="9" scale="87" fitToHeight="0" orientation="portrait" horizontalDpi="1200" verticalDpi="1200"/>
      <headerFooter alignWithMargins="0">
        <oddFooter xml:space="preserve">&amp;R
</oddFooter>
      </headerFooter>
    </customSheetView>
    <customSheetView guid="{C39F923C-6CD3-45D8-86F8-6C4D806DDD7E}" showPageBreaks="1" printArea="1" state="hidden" view="pageBreakPreview" topLeftCell="A25">
      <selection activeCell="F21" sqref="F21"/>
      <pageMargins left="0.79000000000000015" right="0.37" top="0.65" bottom="0.45" header="0.38" footer="0"/>
      <printOptions horizontalCentered="1"/>
      <pageSetup paperSize="9" scale="87" fitToHeight="0" orientation="portrait" horizontalDpi="1200" verticalDpi="1200"/>
      <headerFooter alignWithMargins="0">
        <oddFooter xml:space="preserve">&amp;R
</oddFooter>
      </headerFooter>
    </customSheetView>
    <customSheetView guid="{9CA44E70-650F-49CD-967F-298619682CA2}" showPageBreaks="1" printArea="1" state="hidden" view="pageBreakPreview" topLeftCell="A25">
      <selection activeCell="F21" sqref="F21"/>
      <pageMargins left="0.79000000000000015" right="0.37" top="0.65" bottom="0.45" header="0.38" footer="0"/>
      <printOptions horizontalCentered="1"/>
      <pageSetup paperSize="9" scale="87" fitToHeight="0" orientation="portrait" horizontalDpi="1200" verticalDpi="1200"/>
      <headerFooter alignWithMargins="0">
        <oddFooter xml:space="preserve">&amp;R
</oddFooter>
      </headerFooter>
    </customSheetView>
  </customSheetViews>
  <mergeCells count="19">
    <mergeCell ref="B1:F1"/>
    <mergeCell ref="D3:F3"/>
    <mergeCell ref="A4:C4"/>
    <mergeCell ref="D4:F4"/>
    <mergeCell ref="B5:C5"/>
    <mergeCell ref="E5:F5"/>
    <mergeCell ref="H32:J32"/>
    <mergeCell ref="B37:D37"/>
    <mergeCell ref="A43:C43"/>
    <mergeCell ref="D43:E43"/>
    <mergeCell ref="B23:F23"/>
    <mergeCell ref="B24:F24"/>
    <mergeCell ref="B25:F25"/>
    <mergeCell ref="B26:F26"/>
    <mergeCell ref="B27:F27"/>
    <mergeCell ref="B28:F28"/>
    <mergeCell ref="B29:F29"/>
    <mergeCell ref="B30:F30"/>
    <mergeCell ref="B31:D31"/>
  </mergeCells>
  <printOptions horizontalCentered="1"/>
  <pageMargins left="0.79000000000000015" right="0.37" top="0.65" bottom="0.45" header="0.38" footer="0"/>
  <pageSetup paperSize="9" scale="87" fitToHeight="0" orientation="portrait" horizontalDpi="1200" verticalDpi="1200" r:id="rId1"/>
  <headerFooter alignWithMargins="0">
    <oddFooter xml:space="preserve">&amp;R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L26"/>
  <sheetViews>
    <sheetView view="pageBreakPreview" topLeftCell="B7" zoomScale="80" zoomScaleNormal="100" workbookViewId="0">
      <selection activeCell="I10" sqref="I10"/>
    </sheetView>
  </sheetViews>
  <sheetFormatPr defaultRowHeight="16.5"/>
  <cols>
    <col min="1" max="1" width="7.5" customWidth="1"/>
    <col min="2" max="2" width="13" customWidth="1"/>
    <col min="3" max="3" width="44.625" style="9" customWidth="1"/>
    <col min="4" max="4" width="34.625" customWidth="1"/>
    <col min="5" max="5" width="26.5" customWidth="1"/>
    <col min="7" max="7" width="15.25" customWidth="1"/>
    <col min="12" max="12" width="18.25" customWidth="1"/>
  </cols>
  <sheetData>
    <row r="1" spans="1:12" ht="33">
      <c r="G1" s="10" t="e">
        <f>'Q &amp; C'!G24</f>
        <v>#REF!</v>
      </c>
      <c r="H1" s="11" t="str">
        <f>'Q &amp; C'!H24</f>
        <v xml:space="preserve">Excise Duty </v>
      </c>
      <c r="I1" s="11" t="e">
        <f>'Q &amp; C'!I24</f>
        <v>#REF!</v>
      </c>
      <c r="J1" s="25" t="e">
        <f>'Q &amp; C'!J24</f>
        <v>#REF!</v>
      </c>
      <c r="K1" s="26" t="e">
        <f>'Q &amp; C'!K24</f>
        <v>#REF!</v>
      </c>
      <c r="L1" s="27" t="e">
        <f>'Q &amp; C'!L24</f>
        <v>#REF!</v>
      </c>
    </row>
    <row r="2" spans="1:12">
      <c r="A2" s="12" t="s">
        <v>149</v>
      </c>
      <c r="B2" s="12" t="s">
        <v>374</v>
      </c>
      <c r="C2" s="13" t="s">
        <v>375</v>
      </c>
      <c r="D2" s="12" t="s">
        <v>376</v>
      </c>
      <c r="E2" s="12" t="s">
        <v>377</v>
      </c>
      <c r="G2" s="14">
        <f>'Q &amp; C'!G25</f>
        <v>0.7505999999999996</v>
      </c>
      <c r="H2" s="14" t="str">
        <f>'Q &amp; C'!H25</f>
        <v xml:space="preserve">CST </v>
      </c>
      <c r="I2" s="14" t="e">
        <f>'Q &amp; C'!I25</f>
        <v>#REF!</v>
      </c>
      <c r="J2" s="14" t="e">
        <f>'Q &amp; C'!J25</f>
        <v>#REF!</v>
      </c>
      <c r="K2" s="14" t="e">
        <f>'Q &amp; C'!K25</f>
        <v>#REF!</v>
      </c>
      <c r="L2" s="14" t="e">
        <f>'Q &amp; C'!L25</f>
        <v>#REF!</v>
      </c>
    </row>
    <row r="3" spans="1:12" ht="23.25" customHeight="1">
      <c r="A3" s="15">
        <v>1</v>
      </c>
      <c r="B3" s="16" t="s">
        <v>378</v>
      </c>
      <c r="C3" s="17" t="s">
        <v>379</v>
      </c>
      <c r="D3" s="18"/>
      <c r="E3" s="18"/>
      <c r="G3" s="14" t="e">
        <f>'Q &amp; C'!G26</f>
        <v>#REF!</v>
      </c>
      <c r="H3" s="14" t="str">
        <f>'Q &amp; C'!H26</f>
        <v xml:space="preserve">VAT </v>
      </c>
      <c r="I3" s="14" t="e">
        <f>'Q &amp; C'!I26</f>
        <v>#REF!</v>
      </c>
      <c r="J3" s="14" t="e">
        <f>'Q &amp; C'!J26</f>
        <v>#REF!</v>
      </c>
      <c r="K3" s="14" t="e">
        <f>'Q &amp; C'!K26</f>
        <v>#REF!</v>
      </c>
      <c r="L3" s="14" t="e">
        <f>'Q &amp; C'!L26</f>
        <v>#REF!</v>
      </c>
    </row>
    <row r="4" spans="1:12" ht="30" customHeight="1">
      <c r="A4" s="18"/>
      <c r="B4" s="18"/>
      <c r="C4" s="19" t="s">
        <v>380</v>
      </c>
      <c r="D4" s="16" t="e">
        <f>H1&amp;" "&amp;G1&amp;" "&amp;I1&amp;" "&amp;J1&amp;"%"&amp;" as"&amp;" "&amp;K1&amp;" "&amp;L1</f>
        <v>#REF!</v>
      </c>
      <c r="E4" s="16"/>
      <c r="G4" s="14" t="e">
        <f>'Q &amp; C'!G27</f>
        <v>#REF!</v>
      </c>
      <c r="H4" s="14" t="str">
        <f>'Q &amp; C'!H27</f>
        <v>Entry Tax/ Octroi</v>
      </c>
      <c r="K4" s="14" t="e">
        <f>'Q &amp; C'!K27</f>
        <v>#REF!</v>
      </c>
      <c r="L4" s="14" t="e">
        <f>'Q &amp; C'!L27</f>
        <v>#REF!</v>
      </c>
    </row>
    <row r="5" spans="1:12" ht="40.5" customHeight="1">
      <c r="A5" s="18"/>
      <c r="B5" s="18"/>
      <c r="C5" s="19" t="s">
        <v>381</v>
      </c>
      <c r="D5" s="16" t="e">
        <f>H2&amp;" "&amp;G2&amp;" "&amp;I2&amp;" "&amp;J2&amp;"%"&amp;" as"&amp;" "&amp;K2&amp;" "&amp;L2</f>
        <v>#REF!</v>
      </c>
      <c r="E5" s="16"/>
      <c r="G5" s="14" t="e">
        <f>'Q &amp; C'!G28</f>
        <v>#REF!</v>
      </c>
      <c r="H5" s="14" t="str">
        <f>'Q &amp; C'!H28</f>
        <v xml:space="preserve">Others </v>
      </c>
      <c r="K5" s="14" t="e">
        <f>'Q &amp; C'!K28</f>
        <v>#REF!</v>
      </c>
      <c r="L5" s="14" t="e">
        <f>'Q &amp; C'!L28</f>
        <v>#REF!</v>
      </c>
    </row>
    <row r="6" spans="1:12" ht="42" customHeight="1">
      <c r="A6" s="18"/>
      <c r="B6" s="18"/>
      <c r="C6" s="19" t="s">
        <v>382</v>
      </c>
      <c r="D6" s="16" t="e">
        <f>H3&amp;" "&amp;G3&amp;" "&amp;I3&amp;" "&amp;J3&amp;"%"&amp;" as"&amp;" "&amp;K3&amp;" "&amp;L3</f>
        <v>#REF!</v>
      </c>
      <c r="E6" s="16"/>
      <c r="G6" s="14"/>
      <c r="H6" s="14"/>
      <c r="I6" s="14"/>
      <c r="J6" s="14"/>
      <c r="K6" s="14"/>
      <c r="L6" s="14"/>
    </row>
    <row r="7" spans="1:12" ht="59.25" customHeight="1">
      <c r="A7" s="18"/>
      <c r="B7" s="18"/>
      <c r="C7" s="19" t="s">
        <v>383</v>
      </c>
      <c r="D7" s="16" t="e">
        <f>H4&amp;" "&amp;G4&amp;" "&amp;I4&amp;" "&amp;J4&amp;" as"&amp;" "&amp;K4&amp;" "&amp;L4</f>
        <v>#REF!</v>
      </c>
      <c r="E7" s="16"/>
    </row>
    <row r="8" spans="1:12" ht="27">
      <c r="A8" s="18"/>
      <c r="B8" s="18"/>
      <c r="C8" s="19" t="s">
        <v>384</v>
      </c>
      <c r="D8" s="16" t="e">
        <f>H5&amp;" "&amp;G5&amp;" "&amp;I5&amp;" "&amp;J5&amp;" as"&amp;" "&amp;K5&amp;" "&amp;L5</f>
        <v>#REF!</v>
      </c>
      <c r="E8" s="16"/>
    </row>
    <row r="9" spans="1:12" ht="40.5">
      <c r="A9" s="18"/>
      <c r="B9" s="18"/>
      <c r="C9" s="19" t="s">
        <v>385</v>
      </c>
      <c r="D9" s="16"/>
      <c r="E9" s="16"/>
    </row>
    <row r="10" spans="1:12" ht="94.5">
      <c r="A10" s="18"/>
      <c r="B10" s="18"/>
      <c r="C10" s="19" t="s">
        <v>386</v>
      </c>
      <c r="D10" s="16"/>
      <c r="E10" s="16"/>
    </row>
    <row r="11" spans="1:12" ht="67.5">
      <c r="A11" s="18"/>
      <c r="B11" s="18"/>
      <c r="C11" s="19" t="s">
        <v>387</v>
      </c>
      <c r="D11" s="16"/>
      <c r="E11" s="16"/>
    </row>
    <row r="12" spans="1:12" ht="99">
      <c r="A12" s="20">
        <v>2</v>
      </c>
      <c r="B12" s="21" t="s">
        <v>388</v>
      </c>
      <c r="C12" s="22" t="s">
        <v>389</v>
      </c>
      <c r="D12" s="21"/>
      <c r="E12" s="21"/>
    </row>
    <row r="13" spans="1:12">
      <c r="C13" s="23"/>
      <c r="D13" s="23"/>
      <c r="E13" s="23"/>
    </row>
    <row r="14" spans="1:12">
      <c r="C14" s="23"/>
      <c r="D14" s="23"/>
      <c r="E14" s="23"/>
    </row>
    <row r="15" spans="1:12">
      <c r="C15" s="23"/>
      <c r="D15" s="23"/>
      <c r="E15" s="23"/>
    </row>
    <row r="16" spans="1:12">
      <c r="C16" s="23"/>
      <c r="D16" s="23"/>
      <c r="E16" s="23"/>
    </row>
    <row r="17" spans="3:5">
      <c r="C17" s="23"/>
      <c r="D17" s="23"/>
      <c r="E17" s="24"/>
    </row>
    <row r="18" spans="3:5">
      <c r="C18" s="23"/>
      <c r="D18" s="23"/>
      <c r="E18" s="23"/>
    </row>
    <row r="19" spans="3:5">
      <c r="C19" s="23"/>
      <c r="D19" s="23"/>
      <c r="E19" s="23"/>
    </row>
    <row r="20" spans="3:5">
      <c r="C20" s="23"/>
      <c r="D20" s="23"/>
      <c r="E20" s="23"/>
    </row>
    <row r="21" spans="3:5">
      <c r="C21" s="23"/>
      <c r="D21" s="23"/>
      <c r="E21" s="23"/>
    </row>
    <row r="22" spans="3:5">
      <c r="C22" s="23"/>
      <c r="D22" s="23"/>
      <c r="E22" s="23"/>
    </row>
    <row r="23" spans="3:5">
      <c r="C23" s="23"/>
      <c r="D23" s="23"/>
      <c r="E23" s="23"/>
    </row>
    <row r="24" spans="3:5">
      <c r="C24" s="23"/>
      <c r="D24" s="23"/>
      <c r="E24" s="23"/>
    </row>
    <row r="25" spans="3:5">
      <c r="C25" s="23"/>
      <c r="D25" s="23"/>
      <c r="E25" s="23"/>
    </row>
    <row r="26" spans="3:5">
      <c r="C26" s="23"/>
      <c r="D26" s="23"/>
      <c r="E26" s="23"/>
    </row>
  </sheetData>
  <customSheetViews>
    <customSheetView guid="{08A645C4-A23F-4400-B0CE-1685BC312A6F}" scale="80" showPageBreaks="1" printArea="1" state="hidden" view="pageBreakPreview" topLeftCell="B7">
      <selection activeCell="I10" sqref="I10"/>
      <pageMargins left="0.7" right="0.7" top="0.75" bottom="0.75" header="0.3" footer="0.3"/>
      <pageSetup scale="99" orientation="landscape"/>
    </customSheetView>
    <customSheetView guid="{E95B21C1-D936-4435-AF6F-90CF0B6A7506}" scale="80" showPageBreaks="1" printArea="1" state="hidden" view="pageBreakPreview" topLeftCell="B7">
      <selection activeCell="I10" sqref="I10"/>
      <pageMargins left="0.7" right="0.7" top="0.75" bottom="0.75" header="0.3" footer="0.3"/>
      <pageSetup scale="99" orientation="landscape"/>
    </customSheetView>
    <customSheetView guid="{B1277D53-29D6-4226-81E2-084FB62977B6}" scale="80" showPageBreaks="1" printArea="1" state="hidden" view="pageBreakPreview" topLeftCell="B7">
      <selection activeCell="I10" sqref="I10"/>
      <pageMargins left="0.7" right="0.7" top="0.75" bottom="0.75" header="0.3" footer="0.3"/>
      <pageSetup scale="99" orientation="landscape"/>
    </customSheetView>
    <customSheetView guid="{C39F923C-6CD3-45D8-86F8-6C4D806DDD7E}" scale="80" showPageBreaks="1" printArea="1" state="hidden" view="pageBreakPreview" topLeftCell="B7">
      <selection activeCell="I10" sqref="I10"/>
      <pageMargins left="0.7" right="0.7" top="0.75" bottom="0.75" header="0.3" footer="0.3"/>
      <pageSetup scale="99" orientation="landscape"/>
    </customSheetView>
    <customSheetView guid="{9CA44E70-650F-49CD-967F-298619682CA2}" scale="80" showPageBreaks="1" printArea="1" state="hidden" view="pageBreakPreview" topLeftCell="B7">
      <selection activeCell="I10" sqref="I10"/>
      <pageMargins left="0.7" right="0.7" top="0.75" bottom="0.75" header="0.3" footer="0.3"/>
      <pageSetup scale="99" orientation="landscape"/>
    </customSheetView>
  </customSheetViews>
  <pageMargins left="0.7" right="0.7" top="0.75" bottom="0.75" header="0.3" footer="0.3"/>
  <pageSetup scale="9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indexed="8"/>
  </sheetPr>
  <dimension ref="A1:D112"/>
  <sheetViews>
    <sheetView workbookViewId="0">
      <selection activeCell="E8" sqref="E8"/>
    </sheetView>
  </sheetViews>
  <sheetFormatPr defaultColWidth="8" defaultRowHeight="12.75"/>
  <cols>
    <col min="1" max="1" width="11.625" style="2" customWidth="1"/>
    <col min="2" max="2" width="10.375" style="2" customWidth="1"/>
    <col min="3" max="16384" width="8" style="2"/>
  </cols>
  <sheetData>
    <row r="1" spans="1:4" s="1" customFormat="1" ht="30" customHeight="1">
      <c r="A1" s="796" t="e">
        <f>'Bid Form 2nd Envelope'!AB17</f>
        <v>#REF!</v>
      </c>
      <c r="B1" s="796"/>
    </row>
    <row r="2" spans="1:4" s="1" customFormat="1" ht="30" customHeight="1"/>
    <row r="3" spans="1:4">
      <c r="A3" s="1"/>
    </row>
    <row r="4" spans="1:4">
      <c r="A4" s="3" t="e">
        <f>IF(OR((A1&gt;9999999999),(A1&lt;0)),"Invalid Entry - More than 1000 crore OR -ve value",IF(A1=0,"Rs. Zero Only ",+CONCATENATE("Rs. ",B11,D11,B10,D10,B9,D9,B8,D8,B7,D7,B6," Only")))</f>
        <v>#REF!</v>
      </c>
    </row>
    <row r="5" spans="1:4">
      <c r="A5" s="1"/>
    </row>
    <row r="6" spans="1:4">
      <c r="A6" s="4" t="e">
        <f>-INT(A1/100)*100+ROUND(A1,0)</f>
        <v>#REF!</v>
      </c>
      <c r="B6" s="2" t="e">
        <f t="shared" ref="B6:B11" si="0">IF(A6=0,"",LOOKUP(A6,$A$13:$A$112,$B$13:$B$112))</f>
        <v>#REF!</v>
      </c>
      <c r="D6" s="3"/>
    </row>
    <row r="7" spans="1:4">
      <c r="A7" s="4" t="e">
        <f>-INT(A1/1000)*10+INT(A1/100)</f>
        <v>#REF!</v>
      </c>
      <c r="B7" s="2" t="e">
        <f t="shared" si="0"/>
        <v>#REF!</v>
      </c>
      <c r="D7" s="3" t="e">
        <f>+IF(B7="",""," Hundred ")</f>
        <v>#REF!</v>
      </c>
    </row>
    <row r="8" spans="1:4">
      <c r="A8" s="4" t="e">
        <f>-INT(A1/100000)*100+INT(A1/1000)</f>
        <v>#REF!</v>
      </c>
      <c r="B8" s="2" t="e">
        <f t="shared" si="0"/>
        <v>#REF!</v>
      </c>
      <c r="D8" s="3" t="e">
        <f>IF((B8=""),IF(C8="",""," Thousand ")," Thousand ")</f>
        <v>#REF!</v>
      </c>
    </row>
    <row r="9" spans="1:4">
      <c r="A9" s="4" t="e">
        <f>-INT(A1/10000000)*100+INT(A1/100000)</f>
        <v>#REF!</v>
      </c>
      <c r="B9" s="2" t="e">
        <f t="shared" si="0"/>
        <v>#REF!</v>
      </c>
      <c r="D9" s="3" t="e">
        <f>IF((B9=""),IF(C9="",""," Lac ")," Lac ")</f>
        <v>#REF!</v>
      </c>
    </row>
    <row r="10" spans="1:4">
      <c r="A10" s="4" t="e">
        <f>-INT(A1/1000000000)*100+INT(A1/10000000)</f>
        <v>#REF!</v>
      </c>
      <c r="B10" s="5" t="e">
        <f t="shared" si="0"/>
        <v>#REF!</v>
      </c>
      <c r="D10" s="3" t="e">
        <f>IF((B10=""),IF(C10="",""," Crore ")," Crore ")</f>
        <v>#REF!</v>
      </c>
    </row>
    <row r="11" spans="1:4">
      <c r="A11" s="6" t="e">
        <f>-INT(A1/10000000000)*1000+INT(A1/1000000000)</f>
        <v>#REF!</v>
      </c>
      <c r="B11" s="5" t="e">
        <f t="shared" si="0"/>
        <v>#REF!</v>
      </c>
      <c r="D11" s="3" t="e">
        <f>IF((B11=""),IF(C11="",""," Hundred ")," Hundred ")</f>
        <v>#REF!</v>
      </c>
    </row>
    <row r="13" spans="1:4">
      <c r="A13" s="7">
        <v>1</v>
      </c>
      <c r="B13" s="8" t="s">
        <v>390</v>
      </c>
    </row>
    <row r="14" spans="1:4">
      <c r="A14" s="7">
        <v>2</v>
      </c>
      <c r="B14" s="8" t="s">
        <v>391</v>
      </c>
    </row>
    <row r="15" spans="1:4">
      <c r="A15" s="7">
        <v>3</v>
      </c>
      <c r="B15" s="8" t="s">
        <v>392</v>
      </c>
    </row>
    <row r="16" spans="1:4">
      <c r="A16" s="7">
        <v>4</v>
      </c>
      <c r="B16" s="8" t="s">
        <v>393</v>
      </c>
    </row>
    <row r="17" spans="1:2">
      <c r="A17" s="7">
        <v>5</v>
      </c>
      <c r="B17" s="8" t="s">
        <v>394</v>
      </c>
    </row>
    <row r="18" spans="1:2">
      <c r="A18" s="7">
        <v>6</v>
      </c>
      <c r="B18" s="8" t="s">
        <v>395</v>
      </c>
    </row>
    <row r="19" spans="1:2">
      <c r="A19" s="7">
        <v>7</v>
      </c>
      <c r="B19" s="8" t="s">
        <v>396</v>
      </c>
    </row>
    <row r="20" spans="1:2">
      <c r="A20" s="7">
        <v>8</v>
      </c>
      <c r="B20" s="8" t="s">
        <v>397</v>
      </c>
    </row>
    <row r="21" spans="1:2">
      <c r="A21" s="7">
        <v>9</v>
      </c>
      <c r="B21" s="8" t="s">
        <v>398</v>
      </c>
    </row>
    <row r="22" spans="1:2">
      <c r="A22" s="7">
        <v>10</v>
      </c>
      <c r="B22" s="8" t="s">
        <v>399</v>
      </c>
    </row>
    <row r="23" spans="1:2">
      <c r="A23" s="7">
        <v>11</v>
      </c>
      <c r="B23" s="8" t="s">
        <v>400</v>
      </c>
    </row>
    <row r="24" spans="1:2">
      <c r="A24" s="7">
        <v>12</v>
      </c>
      <c r="B24" s="8" t="s">
        <v>401</v>
      </c>
    </row>
    <row r="25" spans="1:2">
      <c r="A25" s="7">
        <v>13</v>
      </c>
      <c r="B25" s="8" t="s">
        <v>402</v>
      </c>
    </row>
    <row r="26" spans="1:2">
      <c r="A26" s="7">
        <v>14</v>
      </c>
      <c r="B26" s="8" t="s">
        <v>403</v>
      </c>
    </row>
    <row r="27" spans="1:2">
      <c r="A27" s="7">
        <v>15</v>
      </c>
      <c r="B27" s="8" t="s">
        <v>404</v>
      </c>
    </row>
    <row r="28" spans="1:2">
      <c r="A28" s="7">
        <v>16</v>
      </c>
      <c r="B28" s="8" t="s">
        <v>405</v>
      </c>
    </row>
    <row r="29" spans="1:2">
      <c r="A29" s="7">
        <v>17</v>
      </c>
      <c r="B29" s="8" t="s">
        <v>406</v>
      </c>
    </row>
    <row r="30" spans="1:2">
      <c r="A30" s="7">
        <v>18</v>
      </c>
      <c r="B30" s="8" t="s">
        <v>407</v>
      </c>
    </row>
    <row r="31" spans="1:2">
      <c r="A31" s="7">
        <v>19</v>
      </c>
      <c r="B31" s="8" t="s">
        <v>408</v>
      </c>
    </row>
    <row r="32" spans="1:2">
      <c r="A32" s="7">
        <v>20</v>
      </c>
      <c r="B32" s="8" t="s">
        <v>409</v>
      </c>
    </row>
    <row r="33" spans="1:2">
      <c r="A33" s="7">
        <v>21</v>
      </c>
      <c r="B33" s="8" t="s">
        <v>410</v>
      </c>
    </row>
    <row r="34" spans="1:2">
      <c r="A34" s="7">
        <v>22</v>
      </c>
      <c r="B34" s="8" t="s">
        <v>411</v>
      </c>
    </row>
    <row r="35" spans="1:2">
      <c r="A35" s="7">
        <v>23</v>
      </c>
      <c r="B35" s="8" t="s">
        <v>412</v>
      </c>
    </row>
    <row r="36" spans="1:2">
      <c r="A36" s="7">
        <v>24</v>
      </c>
      <c r="B36" s="8" t="s">
        <v>413</v>
      </c>
    </row>
    <row r="37" spans="1:2">
      <c r="A37" s="7">
        <v>25</v>
      </c>
      <c r="B37" s="8" t="s">
        <v>414</v>
      </c>
    </row>
    <row r="38" spans="1:2">
      <c r="A38" s="7">
        <v>26</v>
      </c>
      <c r="B38" s="8" t="s">
        <v>415</v>
      </c>
    </row>
    <row r="39" spans="1:2">
      <c r="A39" s="7">
        <v>27</v>
      </c>
      <c r="B39" s="8" t="s">
        <v>416</v>
      </c>
    </row>
    <row r="40" spans="1:2">
      <c r="A40" s="7">
        <v>28</v>
      </c>
      <c r="B40" s="8" t="s">
        <v>417</v>
      </c>
    </row>
    <row r="41" spans="1:2">
      <c r="A41" s="7">
        <v>29</v>
      </c>
      <c r="B41" s="8" t="s">
        <v>418</v>
      </c>
    </row>
    <row r="42" spans="1:2">
      <c r="A42" s="7">
        <v>30</v>
      </c>
      <c r="B42" s="8" t="s">
        <v>419</v>
      </c>
    </row>
    <row r="43" spans="1:2">
      <c r="A43" s="7">
        <v>31</v>
      </c>
      <c r="B43" s="8" t="s">
        <v>420</v>
      </c>
    </row>
    <row r="44" spans="1:2">
      <c r="A44" s="7">
        <v>32</v>
      </c>
      <c r="B44" s="8" t="s">
        <v>421</v>
      </c>
    </row>
    <row r="45" spans="1:2">
      <c r="A45" s="7">
        <v>33</v>
      </c>
      <c r="B45" s="8" t="s">
        <v>422</v>
      </c>
    </row>
    <row r="46" spans="1:2">
      <c r="A46" s="7">
        <v>34</v>
      </c>
      <c r="B46" s="8" t="s">
        <v>423</v>
      </c>
    </row>
    <row r="47" spans="1:2">
      <c r="A47" s="7">
        <v>35</v>
      </c>
      <c r="B47" s="8" t="s">
        <v>424</v>
      </c>
    </row>
    <row r="48" spans="1:2">
      <c r="A48" s="7">
        <v>36</v>
      </c>
      <c r="B48" s="8" t="s">
        <v>425</v>
      </c>
    </row>
    <row r="49" spans="1:2">
      <c r="A49" s="7">
        <v>37</v>
      </c>
      <c r="B49" s="8" t="s">
        <v>426</v>
      </c>
    </row>
    <row r="50" spans="1:2">
      <c r="A50" s="7">
        <v>38</v>
      </c>
      <c r="B50" s="8" t="s">
        <v>427</v>
      </c>
    </row>
    <row r="51" spans="1:2">
      <c r="A51" s="7">
        <v>39</v>
      </c>
      <c r="B51" s="8" t="s">
        <v>428</v>
      </c>
    </row>
    <row r="52" spans="1:2">
      <c r="A52" s="7">
        <v>40</v>
      </c>
      <c r="B52" s="8" t="s">
        <v>429</v>
      </c>
    </row>
    <row r="53" spans="1:2">
      <c r="A53" s="7">
        <v>41</v>
      </c>
      <c r="B53" s="8" t="s">
        <v>430</v>
      </c>
    </row>
    <row r="54" spans="1:2">
      <c r="A54" s="7">
        <v>42</v>
      </c>
      <c r="B54" s="8" t="s">
        <v>431</v>
      </c>
    </row>
    <row r="55" spans="1:2">
      <c r="A55" s="7">
        <v>43</v>
      </c>
      <c r="B55" s="8" t="s">
        <v>432</v>
      </c>
    </row>
    <row r="56" spans="1:2">
      <c r="A56" s="7">
        <v>44</v>
      </c>
      <c r="B56" s="8" t="s">
        <v>433</v>
      </c>
    </row>
    <row r="57" spans="1:2">
      <c r="A57" s="7">
        <v>45</v>
      </c>
      <c r="B57" s="8" t="s">
        <v>434</v>
      </c>
    </row>
    <row r="58" spans="1:2">
      <c r="A58" s="7">
        <v>46</v>
      </c>
      <c r="B58" s="8" t="s">
        <v>435</v>
      </c>
    </row>
    <row r="59" spans="1:2">
      <c r="A59" s="7">
        <v>47</v>
      </c>
      <c r="B59" s="8" t="s">
        <v>436</v>
      </c>
    </row>
    <row r="60" spans="1:2">
      <c r="A60" s="7">
        <v>48</v>
      </c>
      <c r="B60" s="8" t="s">
        <v>437</v>
      </c>
    </row>
    <row r="61" spans="1:2">
      <c r="A61" s="7">
        <v>49</v>
      </c>
      <c r="B61" s="8" t="s">
        <v>438</v>
      </c>
    </row>
    <row r="62" spans="1:2">
      <c r="A62" s="7">
        <v>50</v>
      </c>
      <c r="B62" s="8" t="s">
        <v>439</v>
      </c>
    </row>
    <row r="63" spans="1:2">
      <c r="A63" s="7">
        <v>51</v>
      </c>
      <c r="B63" s="8" t="s">
        <v>440</v>
      </c>
    </row>
    <row r="64" spans="1:2">
      <c r="A64" s="7">
        <v>52</v>
      </c>
      <c r="B64" s="8" t="s">
        <v>441</v>
      </c>
    </row>
    <row r="65" spans="1:2">
      <c r="A65" s="7">
        <v>53</v>
      </c>
      <c r="B65" s="8" t="s">
        <v>442</v>
      </c>
    </row>
    <row r="66" spans="1:2">
      <c r="A66" s="7">
        <v>54</v>
      </c>
      <c r="B66" s="8" t="s">
        <v>443</v>
      </c>
    </row>
    <row r="67" spans="1:2">
      <c r="A67" s="7">
        <v>55</v>
      </c>
      <c r="B67" s="8" t="s">
        <v>444</v>
      </c>
    </row>
    <row r="68" spans="1:2">
      <c r="A68" s="7">
        <v>56</v>
      </c>
      <c r="B68" s="8" t="s">
        <v>445</v>
      </c>
    </row>
    <row r="69" spans="1:2">
      <c r="A69" s="7">
        <v>57</v>
      </c>
      <c r="B69" s="8" t="s">
        <v>446</v>
      </c>
    </row>
    <row r="70" spans="1:2">
      <c r="A70" s="7">
        <v>58</v>
      </c>
      <c r="B70" s="8" t="s">
        <v>447</v>
      </c>
    </row>
    <row r="71" spans="1:2">
      <c r="A71" s="7">
        <v>59</v>
      </c>
      <c r="B71" s="8" t="s">
        <v>448</v>
      </c>
    </row>
    <row r="72" spans="1:2">
      <c r="A72" s="7">
        <v>60</v>
      </c>
      <c r="B72" s="8" t="s">
        <v>449</v>
      </c>
    </row>
    <row r="73" spans="1:2">
      <c r="A73" s="7">
        <v>61</v>
      </c>
      <c r="B73" s="8" t="s">
        <v>450</v>
      </c>
    </row>
    <row r="74" spans="1:2">
      <c r="A74" s="7">
        <v>62</v>
      </c>
      <c r="B74" s="8" t="s">
        <v>451</v>
      </c>
    </row>
    <row r="75" spans="1:2">
      <c r="A75" s="7">
        <v>63</v>
      </c>
      <c r="B75" s="8" t="s">
        <v>452</v>
      </c>
    </row>
    <row r="76" spans="1:2">
      <c r="A76" s="7">
        <v>64</v>
      </c>
      <c r="B76" s="8" t="s">
        <v>453</v>
      </c>
    </row>
    <row r="77" spans="1:2">
      <c r="A77" s="7">
        <v>65</v>
      </c>
      <c r="B77" s="8" t="s">
        <v>454</v>
      </c>
    </row>
    <row r="78" spans="1:2">
      <c r="A78" s="7">
        <v>66</v>
      </c>
      <c r="B78" s="8" t="s">
        <v>455</v>
      </c>
    </row>
    <row r="79" spans="1:2">
      <c r="A79" s="7">
        <v>67</v>
      </c>
      <c r="B79" s="8" t="s">
        <v>456</v>
      </c>
    </row>
    <row r="80" spans="1:2">
      <c r="A80" s="7">
        <v>68</v>
      </c>
      <c r="B80" s="8" t="s">
        <v>457</v>
      </c>
    </row>
    <row r="81" spans="1:2">
      <c r="A81" s="7">
        <v>69</v>
      </c>
      <c r="B81" s="8" t="s">
        <v>458</v>
      </c>
    </row>
    <row r="82" spans="1:2">
      <c r="A82" s="7">
        <v>70</v>
      </c>
      <c r="B82" s="8" t="s">
        <v>459</v>
      </c>
    </row>
    <row r="83" spans="1:2">
      <c r="A83" s="7">
        <v>71</v>
      </c>
      <c r="B83" s="8" t="s">
        <v>460</v>
      </c>
    </row>
    <row r="84" spans="1:2">
      <c r="A84" s="7">
        <v>72</v>
      </c>
      <c r="B84" s="8" t="s">
        <v>461</v>
      </c>
    </row>
    <row r="85" spans="1:2">
      <c r="A85" s="7">
        <v>73</v>
      </c>
      <c r="B85" s="8" t="s">
        <v>462</v>
      </c>
    </row>
    <row r="86" spans="1:2">
      <c r="A86" s="7">
        <v>74</v>
      </c>
      <c r="B86" s="8" t="s">
        <v>463</v>
      </c>
    </row>
    <row r="87" spans="1:2">
      <c r="A87" s="7">
        <v>75</v>
      </c>
      <c r="B87" s="8" t="s">
        <v>464</v>
      </c>
    </row>
    <row r="88" spans="1:2">
      <c r="A88" s="7">
        <v>76</v>
      </c>
      <c r="B88" s="8" t="s">
        <v>465</v>
      </c>
    </row>
    <row r="89" spans="1:2">
      <c r="A89" s="7">
        <v>77</v>
      </c>
      <c r="B89" s="8" t="s">
        <v>466</v>
      </c>
    </row>
    <row r="90" spans="1:2">
      <c r="A90" s="7">
        <v>78</v>
      </c>
      <c r="B90" s="8" t="s">
        <v>467</v>
      </c>
    </row>
    <row r="91" spans="1:2">
      <c r="A91" s="7">
        <v>79</v>
      </c>
      <c r="B91" s="8" t="s">
        <v>468</v>
      </c>
    </row>
    <row r="92" spans="1:2">
      <c r="A92" s="7">
        <v>80</v>
      </c>
      <c r="B92" s="8" t="s">
        <v>469</v>
      </c>
    </row>
    <row r="93" spans="1:2">
      <c r="A93" s="7">
        <v>81</v>
      </c>
      <c r="B93" s="8" t="s">
        <v>470</v>
      </c>
    </row>
    <row r="94" spans="1:2">
      <c r="A94" s="7">
        <v>82</v>
      </c>
      <c r="B94" s="8" t="s">
        <v>471</v>
      </c>
    </row>
    <row r="95" spans="1:2">
      <c r="A95" s="7">
        <v>83</v>
      </c>
      <c r="B95" s="8" t="s">
        <v>472</v>
      </c>
    </row>
    <row r="96" spans="1:2">
      <c r="A96" s="7">
        <v>84</v>
      </c>
      <c r="B96" s="8" t="s">
        <v>473</v>
      </c>
    </row>
    <row r="97" spans="1:2">
      <c r="A97" s="7">
        <v>85</v>
      </c>
      <c r="B97" s="8" t="s">
        <v>474</v>
      </c>
    </row>
    <row r="98" spans="1:2">
      <c r="A98" s="7">
        <v>86</v>
      </c>
      <c r="B98" s="8" t="s">
        <v>475</v>
      </c>
    </row>
    <row r="99" spans="1:2">
      <c r="A99" s="7">
        <v>87</v>
      </c>
      <c r="B99" s="8" t="s">
        <v>476</v>
      </c>
    </row>
    <row r="100" spans="1:2">
      <c r="A100" s="7">
        <v>88</v>
      </c>
      <c r="B100" s="8" t="s">
        <v>477</v>
      </c>
    </row>
    <row r="101" spans="1:2">
      <c r="A101" s="7">
        <v>89</v>
      </c>
      <c r="B101" s="8" t="s">
        <v>478</v>
      </c>
    </row>
    <row r="102" spans="1:2">
      <c r="A102" s="7">
        <v>90</v>
      </c>
      <c r="B102" s="8" t="s">
        <v>479</v>
      </c>
    </row>
    <row r="103" spans="1:2">
      <c r="A103" s="7">
        <v>91</v>
      </c>
      <c r="B103" s="8" t="s">
        <v>480</v>
      </c>
    </row>
    <row r="104" spans="1:2">
      <c r="A104" s="7">
        <v>92</v>
      </c>
      <c r="B104" s="8" t="s">
        <v>481</v>
      </c>
    </row>
    <row r="105" spans="1:2">
      <c r="A105" s="7">
        <v>93</v>
      </c>
      <c r="B105" s="8" t="s">
        <v>482</v>
      </c>
    </row>
    <row r="106" spans="1:2">
      <c r="A106" s="7">
        <v>94</v>
      </c>
      <c r="B106" s="8" t="s">
        <v>483</v>
      </c>
    </row>
    <row r="107" spans="1:2">
      <c r="A107" s="7">
        <v>95</v>
      </c>
      <c r="B107" s="8" t="s">
        <v>484</v>
      </c>
    </row>
    <row r="108" spans="1:2">
      <c r="A108" s="7">
        <v>96</v>
      </c>
      <c r="B108" s="8" t="s">
        <v>485</v>
      </c>
    </row>
    <row r="109" spans="1:2">
      <c r="A109" s="7">
        <v>97</v>
      </c>
      <c r="B109" s="8" t="s">
        <v>486</v>
      </c>
    </row>
    <row r="110" spans="1:2">
      <c r="A110" s="7">
        <v>98</v>
      </c>
      <c r="B110" s="8" t="s">
        <v>487</v>
      </c>
    </row>
    <row r="111" spans="1:2">
      <c r="A111" s="7">
        <v>99</v>
      </c>
      <c r="B111" s="8" t="s">
        <v>488</v>
      </c>
    </row>
    <row r="112" spans="1:2">
      <c r="A112" s="7">
        <v>100</v>
      </c>
      <c r="B112" s="8" t="s">
        <v>489</v>
      </c>
    </row>
  </sheetData>
  <sheetProtection password="E848" sheet="1" objects="1" selectLockedCells="1" selectUnlockedCells="1"/>
  <customSheetViews>
    <customSheetView guid="{08A645C4-A23F-4400-B0CE-1685BC312A6F}" state="hidden">
      <selection activeCell="E8" sqref="E8"/>
      <pageMargins left="0.75" right="0.75" top="1" bottom="1" header="0.5" footer="0.5"/>
      <pageSetup orientation="portrait"/>
      <headerFooter alignWithMargins="0"/>
    </customSheetView>
    <customSheetView guid="{E95B21C1-D936-4435-AF6F-90CF0B6A7506}" state="hidden">
      <selection activeCell="E8" sqref="E8"/>
      <pageMargins left="0.75" right="0.75" top="1" bottom="1" header="0.5" footer="0.5"/>
      <pageSetup orientation="portrait"/>
      <headerFooter alignWithMargins="0"/>
    </customSheetView>
    <customSheetView guid="{B0EE7D76-5806-4718-BDAD-3A3EA691E5E4}" state="hidden">
      <selection activeCell="E8" sqref="E8"/>
      <pageMargins left="0.75" right="0.75" top="1" bottom="1" header="0.5" footer="0.5"/>
      <pageSetup orientation="portrait"/>
      <headerFooter alignWithMargins="0"/>
    </customSheetView>
    <customSheetView guid="{696D9240-6693-44E8-B9A4-2BFADD101EE2}" state="hidden">
      <selection activeCell="E8" sqref="E8"/>
      <pageMargins left="0.75" right="0.75" top="1" bottom="1" header="0.5" footer="0.5"/>
      <pageSetup orientation="portrait"/>
      <headerFooter alignWithMargins="0"/>
    </customSheetView>
    <customSheetView guid="{58D82F59-8CF6-455F-B9F4-081499FDF243}" state="hidden">
      <selection activeCell="E8" sqref="E8"/>
      <pageMargins left="0.75" right="0.75" top="1" bottom="1" header="0.5" footer="0.5"/>
      <pageSetup orientation="portrait"/>
      <headerFooter alignWithMargins="0"/>
    </customSheetView>
    <customSheetView guid="{B1277D53-29D6-4226-81E2-084FB62977B6}" state="hidden">
      <selection activeCell="E8" sqref="E8"/>
      <pageMargins left="0.75" right="0.75" top="1" bottom="1" header="0.5" footer="0.5"/>
      <pageSetup orientation="portrait"/>
      <headerFooter alignWithMargins="0"/>
    </customSheetView>
    <customSheetView guid="{C39F923C-6CD3-45D8-86F8-6C4D806DDD7E}" state="hidden">
      <selection activeCell="E8" sqref="E8"/>
      <pageMargins left="0.75" right="0.75" top="1" bottom="1" header="0.5" footer="0.5"/>
      <pageSetup orientation="portrait"/>
      <headerFooter alignWithMargins="0"/>
    </customSheetView>
    <customSheetView guid="{9CA44E70-650F-49CD-967F-298619682CA2}" state="hidden">
      <selection activeCell="E8" sqref="E8"/>
      <pageMargins left="0.75" right="0.75" top="1" bottom="1" header="0.5" footer="0.5"/>
      <pageSetup orientation="portrait"/>
      <headerFooter alignWithMargins="0"/>
    </customSheetView>
  </customSheetViews>
  <mergeCells count="1">
    <mergeCell ref="A1:B1"/>
  </mergeCells>
  <pageMargins left="0.75" right="0.75" top="1" bottom="1" header="0.5" footer="0.5"/>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dimension ref="A1:K133"/>
  <sheetViews>
    <sheetView showGridLines="0" topLeftCell="A5" workbookViewId="0">
      <selection activeCell="C22" sqref="C22"/>
    </sheetView>
  </sheetViews>
  <sheetFormatPr defaultColWidth="9" defaultRowHeight="16.5"/>
  <cols>
    <col min="1" max="1" width="9" style="318"/>
    <col min="2" max="2" width="9" style="418"/>
    <col min="3" max="3" width="72.625" style="418" customWidth="1"/>
    <col min="4" max="4" width="66.125" style="318" customWidth="1"/>
    <col min="5" max="16384" width="9" style="107"/>
  </cols>
  <sheetData>
    <row r="1" spans="1:11" ht="88.5" customHeight="1">
      <c r="A1" s="636" t="str">
        <f>"General Instruction to the Bidders for filling up this workbook of Price Schedules for "&amp;'Basic Data'!C5</f>
        <v>General Instruction to the Bidders for filling up this workbook of Price Schedules for Construction of Academic cum Administrative Building for Govt. Industrial Training Institute (ITI) at Dharamgarh Sub-division of Kalahandi district under CSR initiative of POWERGRID</v>
      </c>
      <c r="B1" s="636"/>
      <c r="C1" s="636"/>
      <c r="D1" s="419"/>
      <c r="E1" s="420"/>
      <c r="F1" s="420"/>
      <c r="G1" s="420"/>
      <c r="H1" s="420"/>
      <c r="I1" s="420"/>
      <c r="J1" s="420"/>
      <c r="K1" s="420"/>
    </row>
    <row r="2" spans="1:11" ht="18" customHeight="1">
      <c r="D2" s="421"/>
      <c r="E2" s="422"/>
      <c r="F2" s="422"/>
      <c r="G2" s="422"/>
      <c r="H2" s="422"/>
      <c r="I2" s="422"/>
      <c r="J2" s="422"/>
      <c r="K2" s="422"/>
    </row>
    <row r="3" spans="1:11" ht="18" customHeight="1">
      <c r="A3" s="423" t="s">
        <v>22</v>
      </c>
      <c r="B3" s="424" t="s">
        <v>23</v>
      </c>
      <c r="C3" s="424"/>
      <c r="D3" s="425"/>
      <c r="E3" s="426"/>
      <c r="F3" s="426"/>
      <c r="G3" s="426"/>
      <c r="H3" s="426"/>
      <c r="I3" s="426"/>
      <c r="J3" s="426"/>
      <c r="K3" s="426"/>
    </row>
    <row r="4" spans="1:11" ht="18" customHeight="1">
      <c r="A4" s="427"/>
      <c r="B4" s="478" t="s">
        <v>24</v>
      </c>
      <c r="C4" s="429" t="s">
        <v>25</v>
      </c>
      <c r="D4" s="425"/>
      <c r="E4" s="426"/>
      <c r="F4" s="426"/>
      <c r="G4" s="426"/>
      <c r="H4" s="426"/>
      <c r="I4" s="426"/>
      <c r="J4" s="426"/>
      <c r="K4" s="426"/>
    </row>
    <row r="5" spans="1:11" ht="38.1" customHeight="1">
      <c r="A5" s="427"/>
      <c r="B5" s="478" t="s">
        <v>26</v>
      </c>
      <c r="C5" s="429" t="s">
        <v>27</v>
      </c>
      <c r="D5" s="425"/>
      <c r="E5" s="426"/>
      <c r="F5" s="426"/>
      <c r="G5" s="426"/>
      <c r="H5" s="426"/>
      <c r="I5" s="426"/>
      <c r="J5" s="426"/>
      <c r="K5" s="426"/>
    </row>
    <row r="6" spans="1:11" ht="18" customHeight="1">
      <c r="A6" s="427"/>
      <c r="B6" s="478" t="s">
        <v>28</v>
      </c>
      <c r="C6" s="429" t="s">
        <v>29</v>
      </c>
      <c r="D6" s="425"/>
      <c r="E6" s="426"/>
      <c r="F6" s="426"/>
      <c r="G6" s="426"/>
      <c r="H6" s="426"/>
      <c r="I6" s="426"/>
      <c r="J6" s="426"/>
      <c r="K6" s="426"/>
    </row>
    <row r="7" spans="1:11" ht="18" customHeight="1">
      <c r="A7" s="427"/>
      <c r="B7" s="478" t="s">
        <v>30</v>
      </c>
      <c r="C7" s="429" t="s">
        <v>31</v>
      </c>
      <c r="D7" s="425"/>
      <c r="E7" s="426"/>
      <c r="F7" s="426"/>
      <c r="G7" s="426"/>
      <c r="H7" s="426"/>
      <c r="I7" s="426"/>
      <c r="J7" s="426"/>
      <c r="K7" s="426"/>
    </row>
    <row r="8" spans="1:11" ht="18" customHeight="1">
      <c r="A8" s="427"/>
      <c r="B8" s="478" t="s">
        <v>32</v>
      </c>
      <c r="C8" s="429" t="s">
        <v>33</v>
      </c>
      <c r="D8" s="425"/>
      <c r="E8" s="426"/>
      <c r="F8" s="426"/>
      <c r="G8" s="426"/>
      <c r="H8" s="426"/>
      <c r="I8" s="426"/>
      <c r="J8" s="426"/>
      <c r="K8" s="426"/>
    </row>
    <row r="9" spans="1:11" ht="18" customHeight="1">
      <c r="A9" s="427"/>
      <c r="B9" s="478" t="s">
        <v>34</v>
      </c>
      <c r="C9" s="429" t="s">
        <v>35</v>
      </c>
      <c r="D9" s="425"/>
      <c r="E9" s="426"/>
      <c r="F9" s="426"/>
      <c r="G9" s="426"/>
      <c r="H9" s="426"/>
      <c r="I9" s="426"/>
      <c r="J9" s="426"/>
      <c r="K9" s="426"/>
    </row>
    <row r="10" spans="1:11" ht="18" customHeight="1">
      <c r="A10" s="427"/>
      <c r="B10" s="428"/>
      <c r="C10" s="429"/>
      <c r="D10" s="425"/>
      <c r="E10" s="426"/>
      <c r="F10" s="426"/>
      <c r="G10" s="426"/>
      <c r="H10" s="426"/>
      <c r="I10" s="426"/>
      <c r="J10" s="426"/>
      <c r="K10" s="426"/>
    </row>
    <row r="11" spans="1:11" ht="18" customHeight="1">
      <c r="A11" s="423" t="s">
        <v>36</v>
      </c>
      <c r="B11" s="424" t="s">
        <v>37</v>
      </c>
      <c r="C11" s="424"/>
      <c r="D11" s="425"/>
      <c r="E11" s="426"/>
      <c r="F11" s="426"/>
      <c r="G11" s="426"/>
      <c r="H11" s="426"/>
      <c r="I11" s="426"/>
      <c r="J11" s="426"/>
      <c r="K11" s="426"/>
    </row>
    <row r="12" spans="1:11" ht="18" customHeight="1">
      <c r="A12" s="427"/>
      <c r="B12" s="632" t="s">
        <v>38</v>
      </c>
      <c r="C12" s="632"/>
      <c r="D12" s="430"/>
      <c r="E12" s="426"/>
      <c r="F12" s="426"/>
      <c r="G12" s="426"/>
      <c r="H12" s="426"/>
      <c r="I12" s="426"/>
      <c r="J12" s="426"/>
      <c r="K12" s="426"/>
    </row>
    <row r="13" spans="1:11" ht="18" customHeight="1">
      <c r="A13" s="427"/>
      <c r="B13" s="431"/>
      <c r="C13" s="429" t="s">
        <v>39</v>
      </c>
      <c r="D13" s="425"/>
      <c r="E13" s="426"/>
      <c r="F13" s="426"/>
      <c r="G13" s="426"/>
      <c r="H13" s="426"/>
      <c r="I13" s="426"/>
      <c r="J13" s="426"/>
      <c r="K13" s="426"/>
    </row>
    <row r="14" spans="1:11" ht="18" customHeight="1">
      <c r="A14" s="427"/>
      <c r="B14" s="632" t="s">
        <v>40</v>
      </c>
      <c r="C14" s="632"/>
      <c r="D14" s="430"/>
      <c r="E14" s="426"/>
      <c r="F14" s="426"/>
      <c r="G14" s="426"/>
      <c r="H14" s="426"/>
      <c r="I14" s="426"/>
      <c r="J14" s="426"/>
      <c r="K14" s="426"/>
    </row>
    <row r="15" spans="1:11" ht="67.5" hidden="1" customHeight="1">
      <c r="A15" s="427"/>
      <c r="B15" s="432" t="s">
        <v>41</v>
      </c>
      <c r="C15" s="429" t="s">
        <v>42</v>
      </c>
      <c r="D15" s="425"/>
      <c r="E15" s="426"/>
      <c r="F15" s="426"/>
      <c r="G15" s="426"/>
      <c r="H15" s="426"/>
      <c r="I15" s="426"/>
      <c r="J15" s="426"/>
      <c r="K15" s="426"/>
    </row>
    <row r="16" spans="1:11" ht="24.75" hidden="1" customHeight="1">
      <c r="A16" s="427"/>
      <c r="B16" s="432" t="s">
        <v>41</v>
      </c>
      <c r="C16" s="429" t="s">
        <v>43</v>
      </c>
      <c r="D16" s="425"/>
      <c r="E16" s="426"/>
      <c r="F16" s="426"/>
      <c r="G16" s="426"/>
      <c r="H16" s="426"/>
      <c r="I16" s="426"/>
      <c r="J16" s="426"/>
      <c r="K16" s="426"/>
    </row>
    <row r="17" spans="1:11" ht="42" hidden="1" customHeight="1">
      <c r="A17" s="427"/>
      <c r="B17" s="432" t="s">
        <v>41</v>
      </c>
      <c r="C17" s="429" t="s">
        <v>44</v>
      </c>
      <c r="D17" s="425"/>
      <c r="E17" s="426"/>
      <c r="F17" s="426"/>
      <c r="G17" s="426"/>
      <c r="H17" s="426"/>
      <c r="I17" s="426"/>
      <c r="J17" s="426"/>
      <c r="K17" s="426"/>
    </row>
    <row r="18" spans="1:11" ht="18" customHeight="1">
      <c r="A18" s="427"/>
      <c r="B18" s="432" t="s">
        <v>41</v>
      </c>
      <c r="C18" s="429" t="s">
        <v>45</v>
      </c>
      <c r="D18" s="425"/>
      <c r="E18" s="426"/>
      <c r="F18" s="426"/>
      <c r="G18" s="426"/>
      <c r="H18" s="426"/>
      <c r="I18" s="426"/>
      <c r="J18" s="426"/>
      <c r="K18" s="426"/>
    </row>
    <row r="19" spans="1:11" ht="18" customHeight="1">
      <c r="A19" s="427"/>
      <c r="B19" s="432" t="s">
        <v>41</v>
      </c>
      <c r="C19" s="429" t="s">
        <v>46</v>
      </c>
      <c r="D19" s="425"/>
      <c r="E19" s="426"/>
      <c r="F19" s="426"/>
      <c r="G19" s="426"/>
      <c r="H19" s="426"/>
      <c r="I19" s="426"/>
      <c r="J19" s="426"/>
      <c r="K19" s="426"/>
    </row>
    <row r="20" spans="1:11" ht="27" customHeight="1">
      <c r="A20" s="427"/>
      <c r="B20" s="432" t="s">
        <v>41</v>
      </c>
      <c r="C20" s="429" t="s">
        <v>47</v>
      </c>
      <c r="D20" s="425"/>
      <c r="E20" s="426"/>
      <c r="F20" s="426"/>
      <c r="G20" s="426"/>
      <c r="H20" s="426"/>
      <c r="I20" s="426"/>
      <c r="J20" s="426"/>
      <c r="K20" s="426"/>
    </row>
    <row r="21" spans="1:11" ht="18" customHeight="1">
      <c r="A21" s="427"/>
      <c r="B21" s="632" t="s">
        <v>1545</v>
      </c>
      <c r="C21" s="632"/>
      <c r="D21" s="430"/>
      <c r="E21" s="426"/>
      <c r="F21" s="426"/>
      <c r="G21" s="426"/>
      <c r="H21" s="426"/>
      <c r="I21" s="426"/>
      <c r="J21" s="426"/>
      <c r="K21" s="426"/>
    </row>
    <row r="22" spans="1:11" ht="99.6" customHeight="1">
      <c r="A22" s="427"/>
      <c r="B22" s="432" t="s">
        <v>41</v>
      </c>
      <c r="C22" s="429" t="s">
        <v>598</v>
      </c>
      <c r="D22" s="425"/>
      <c r="E22" s="426"/>
      <c r="F22" s="426"/>
      <c r="G22" s="426"/>
      <c r="H22" s="426"/>
      <c r="I22" s="426"/>
      <c r="J22" s="426"/>
      <c r="K22" s="426"/>
    </row>
    <row r="23" spans="1:11" ht="69.75" customHeight="1">
      <c r="A23" s="427"/>
      <c r="B23" s="432" t="s">
        <v>41</v>
      </c>
      <c r="C23" s="429" t="s">
        <v>48</v>
      </c>
      <c r="D23" s="425"/>
      <c r="E23" s="426"/>
      <c r="F23" s="426"/>
      <c r="G23" s="426"/>
      <c r="H23" s="426"/>
      <c r="I23" s="426"/>
      <c r="J23" s="426"/>
      <c r="K23" s="426"/>
    </row>
    <row r="24" spans="1:11" ht="18" customHeight="1">
      <c r="A24" s="427"/>
      <c r="B24" s="432"/>
      <c r="C24" s="429" t="s">
        <v>49</v>
      </c>
      <c r="D24" s="425"/>
      <c r="E24" s="426"/>
      <c r="F24" s="426"/>
      <c r="G24" s="426"/>
      <c r="H24" s="426"/>
      <c r="I24" s="426"/>
      <c r="J24" s="426"/>
      <c r="K24" s="426"/>
    </row>
    <row r="25" spans="1:11" ht="55.5" customHeight="1">
      <c r="A25" s="427"/>
      <c r="B25" s="432"/>
      <c r="C25" s="429" t="s">
        <v>50</v>
      </c>
      <c r="D25" s="425"/>
      <c r="E25" s="426"/>
      <c r="F25" s="426"/>
      <c r="G25" s="426"/>
      <c r="H25" s="426"/>
      <c r="I25" s="426"/>
      <c r="J25" s="426"/>
      <c r="K25" s="426"/>
    </row>
    <row r="26" spans="1:11" ht="45.75" customHeight="1">
      <c r="A26" s="427"/>
      <c r="B26" s="432"/>
      <c r="C26" s="429" t="s">
        <v>51</v>
      </c>
      <c r="D26" s="430"/>
      <c r="E26" s="426"/>
      <c r="F26" s="426"/>
      <c r="G26" s="426"/>
      <c r="H26" s="426"/>
      <c r="I26" s="426"/>
      <c r="J26" s="426"/>
      <c r="K26" s="426"/>
    </row>
    <row r="27" spans="1:11" ht="77.25" customHeight="1">
      <c r="A27" s="427"/>
      <c r="B27" s="432" t="s">
        <v>41</v>
      </c>
      <c r="C27" s="429" t="s">
        <v>52</v>
      </c>
      <c r="D27" s="425"/>
      <c r="E27" s="426"/>
      <c r="F27" s="426"/>
      <c r="G27" s="426"/>
      <c r="H27" s="426"/>
      <c r="I27" s="426"/>
      <c r="J27" s="426"/>
      <c r="K27" s="426"/>
    </row>
    <row r="28" spans="1:11" ht="18" customHeight="1">
      <c r="A28" s="427"/>
      <c r="B28" s="432" t="s">
        <v>41</v>
      </c>
      <c r="C28" s="429" t="s">
        <v>53</v>
      </c>
      <c r="D28" s="425"/>
      <c r="E28" s="426"/>
      <c r="F28" s="426"/>
      <c r="G28" s="426"/>
      <c r="H28" s="426"/>
      <c r="I28" s="426"/>
      <c r="J28" s="426"/>
      <c r="K28" s="426"/>
    </row>
    <row r="29" spans="1:11" ht="18" customHeight="1">
      <c r="A29" s="427"/>
      <c r="B29" s="432" t="s">
        <v>41</v>
      </c>
      <c r="C29" s="429" t="s">
        <v>54</v>
      </c>
      <c r="D29" s="430"/>
    </row>
    <row r="30" spans="1:11" ht="46.5" customHeight="1">
      <c r="A30" s="427"/>
      <c r="B30" s="432" t="s">
        <v>41</v>
      </c>
      <c r="C30" s="429" t="s">
        <v>55</v>
      </c>
      <c r="D30" s="425"/>
      <c r="E30" s="426"/>
      <c r="F30" s="426"/>
      <c r="G30" s="426"/>
      <c r="H30" s="426"/>
      <c r="I30" s="426"/>
      <c r="J30" s="426"/>
      <c r="K30" s="426"/>
    </row>
    <row r="31" spans="1:11" ht="30.75" customHeight="1">
      <c r="A31" s="433"/>
      <c r="B31" s="637" t="s">
        <v>56</v>
      </c>
      <c r="C31" s="637"/>
      <c r="D31" s="425"/>
    </row>
    <row r="32" spans="1:11" ht="18" customHeight="1">
      <c r="A32" s="433"/>
      <c r="B32" s="434" t="s">
        <v>41</v>
      </c>
      <c r="C32" s="435" t="s">
        <v>57</v>
      </c>
      <c r="D32" s="430"/>
    </row>
    <row r="33" spans="1:11" ht="37.5" customHeight="1">
      <c r="A33" s="433"/>
      <c r="B33" s="434" t="s">
        <v>41</v>
      </c>
      <c r="C33" s="435" t="s">
        <v>58</v>
      </c>
      <c r="D33" s="425"/>
      <c r="E33" s="426"/>
      <c r="F33" s="426"/>
      <c r="G33" s="426"/>
      <c r="H33" s="426"/>
      <c r="I33" s="426"/>
      <c r="J33" s="426"/>
      <c r="K33" s="426"/>
    </row>
    <row r="34" spans="1:11" ht="33" customHeight="1">
      <c r="A34" s="433"/>
      <c r="B34" s="637" t="s">
        <v>59</v>
      </c>
      <c r="C34" s="637"/>
      <c r="D34" s="425"/>
      <c r="E34" s="426"/>
      <c r="F34" s="426"/>
      <c r="G34" s="426"/>
      <c r="H34" s="426"/>
      <c r="I34" s="426"/>
      <c r="J34" s="426"/>
      <c r="K34" s="426"/>
    </row>
    <row r="35" spans="1:11" ht="18" customHeight="1">
      <c r="A35" s="433"/>
      <c r="B35" s="434" t="s">
        <v>41</v>
      </c>
      <c r="C35" s="435" t="s">
        <v>60</v>
      </c>
    </row>
    <row r="36" spans="1:11" ht="38.1" customHeight="1">
      <c r="A36" s="433"/>
      <c r="B36" s="434" t="s">
        <v>41</v>
      </c>
      <c r="C36" s="435" t="s">
        <v>58</v>
      </c>
    </row>
    <row r="37" spans="1:11" ht="38.1" customHeight="1">
      <c r="A37" s="427"/>
      <c r="B37" s="632" t="s">
        <v>61</v>
      </c>
      <c r="C37" s="632"/>
    </row>
    <row r="38" spans="1:11" ht="18" hidden="1" customHeight="1">
      <c r="A38" s="427"/>
      <c r="B38" s="432" t="s">
        <v>41</v>
      </c>
      <c r="C38" s="429" t="s">
        <v>62</v>
      </c>
    </row>
    <row r="39" spans="1:11" ht="18" hidden="1" customHeight="1">
      <c r="A39" s="427"/>
      <c r="B39" s="432" t="s">
        <v>41</v>
      </c>
      <c r="C39" s="429" t="s">
        <v>63</v>
      </c>
    </row>
    <row r="40" spans="1:11" ht="18" hidden="1" customHeight="1">
      <c r="A40" s="427"/>
      <c r="B40" s="432" t="s">
        <v>41</v>
      </c>
      <c r="C40" s="429" t="s">
        <v>64</v>
      </c>
    </row>
    <row r="41" spans="1:11" ht="18" customHeight="1">
      <c r="A41" s="427"/>
      <c r="B41" s="432" t="s">
        <v>41</v>
      </c>
      <c r="C41" s="429" t="s">
        <v>65</v>
      </c>
    </row>
    <row r="42" spans="1:11" ht="18" customHeight="1">
      <c r="B42" s="436" t="s">
        <v>41</v>
      </c>
      <c r="C42" s="437" t="s">
        <v>62</v>
      </c>
      <c r="D42" s="425"/>
      <c r="E42" s="426"/>
      <c r="F42" s="426"/>
      <c r="G42" s="426"/>
      <c r="H42" s="426"/>
      <c r="I42" s="426"/>
      <c r="J42" s="426"/>
      <c r="K42" s="426"/>
    </row>
    <row r="43" spans="1:11" ht="18" customHeight="1">
      <c r="B43" s="436" t="s">
        <v>41</v>
      </c>
      <c r="C43" s="429" t="s">
        <v>66</v>
      </c>
      <c r="D43" s="425"/>
      <c r="E43" s="426"/>
      <c r="F43" s="426"/>
      <c r="G43" s="426"/>
      <c r="H43" s="426"/>
      <c r="I43" s="426"/>
      <c r="J43" s="426"/>
      <c r="K43" s="426"/>
    </row>
    <row r="44" spans="1:11" ht="18" customHeight="1">
      <c r="B44" s="436" t="s">
        <v>41</v>
      </c>
      <c r="C44" s="437" t="s">
        <v>65</v>
      </c>
      <c r="D44" s="425"/>
      <c r="E44" s="426"/>
      <c r="F44" s="426"/>
      <c r="G44" s="426"/>
      <c r="H44" s="426"/>
      <c r="I44" s="426"/>
      <c r="J44" s="426"/>
      <c r="K44" s="426"/>
    </row>
    <row r="45" spans="1:11" ht="18" customHeight="1">
      <c r="A45" s="418"/>
      <c r="C45" s="438"/>
    </row>
    <row r="46" spans="1:11" ht="18" customHeight="1">
      <c r="A46" s="633"/>
      <c r="B46" s="633"/>
      <c r="C46" s="633"/>
      <c r="D46" s="439"/>
    </row>
    <row r="47" spans="1:11" ht="18" customHeight="1">
      <c r="A47" s="634" t="s">
        <v>67</v>
      </c>
      <c r="B47" s="634"/>
      <c r="C47" s="634"/>
      <c r="D47" s="439"/>
    </row>
    <row r="48" spans="1:11" ht="36" customHeight="1">
      <c r="A48" s="635" t="s">
        <v>68</v>
      </c>
      <c r="B48" s="635"/>
      <c r="C48" s="635"/>
    </row>
    <row r="49" spans="2:3" ht="18" customHeight="1">
      <c r="B49" s="440"/>
      <c r="C49" s="440"/>
    </row>
    <row r="50" spans="2:3" ht="18" customHeight="1">
      <c r="C50" s="441"/>
    </row>
    <row r="51" spans="2:3" ht="18" customHeight="1">
      <c r="C51" s="438"/>
    </row>
    <row r="52" spans="2:3" ht="18" customHeight="1">
      <c r="C52" s="441"/>
    </row>
    <row r="53" spans="2:3" ht="18" customHeight="1">
      <c r="B53" s="438"/>
      <c r="C53" s="438"/>
    </row>
    <row r="54" spans="2:3" ht="18" customHeight="1">
      <c r="B54" s="438"/>
      <c r="C54" s="438"/>
    </row>
    <row r="55" spans="2:3" ht="18" customHeight="1">
      <c r="B55" s="438"/>
      <c r="C55" s="438"/>
    </row>
    <row r="56" spans="2:3" ht="18" customHeight="1">
      <c r="B56" s="438"/>
      <c r="C56" s="438"/>
    </row>
    <row r="57" spans="2:3" ht="18" customHeight="1">
      <c r="B57" s="438"/>
      <c r="C57" s="438"/>
    </row>
    <row r="58" spans="2:3" ht="18" customHeight="1">
      <c r="B58" s="438"/>
      <c r="C58" s="438"/>
    </row>
    <row r="59" spans="2:3" ht="18" customHeight="1"/>
    <row r="60" spans="2:3" ht="18" customHeight="1"/>
    <row r="61" spans="2:3" ht="18" customHeight="1"/>
    <row r="62" spans="2:3" ht="18" customHeight="1"/>
    <row r="63" spans="2:3" ht="18" customHeight="1"/>
    <row r="64" spans="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sheetData>
  <sheetProtection algorithmName="SHA-512" hashValue="3c74n6uSCPDtUu4+0+IZn1LkOTFQ0a6m0yGcyqqljr5+P3DIUunv4qIEjbdgM/kcT0L7QepOEb4dU4MfD6JxJA==" saltValue="n8COlfZS1m6fWyFLVgl+YA==" spinCount="100000" sheet="1" selectLockedCells="1"/>
  <customSheetViews>
    <customSheetView guid="{08A645C4-A23F-4400-B0CE-1685BC312A6F}" showGridLines="0" printArea="1" hiddenRows="1">
      <selection activeCell="A62" sqref="A62:C62"/>
      <pageMargins left="0.75" right="0.75" top="0.55000000000000004" bottom="0.47" header="0.32" footer="0.25"/>
      <pageSetup orientation="portrait"/>
      <headerFooter alignWithMargins="0">
        <oddFooter>&amp;RPage &amp;P of &amp;N</oddFooter>
      </headerFooter>
    </customSheetView>
  </customSheetViews>
  <mergeCells count="10">
    <mergeCell ref="B37:C37"/>
    <mergeCell ref="A46:C46"/>
    <mergeCell ref="A47:C47"/>
    <mergeCell ref="A48:C48"/>
    <mergeCell ref="A1:C1"/>
    <mergeCell ref="B12:C12"/>
    <mergeCell ref="B14:C14"/>
    <mergeCell ref="B21:C21"/>
    <mergeCell ref="B31:C31"/>
    <mergeCell ref="B34:C34"/>
  </mergeCells>
  <pageMargins left="0.75" right="0.75" top="0.55000000000000004" bottom="0.47" header="0.32" footer="0.25"/>
  <pageSetup orientation="portrait"/>
  <headerFooter alignWithMargins="0">
    <oddFooter>&amp;RPage &amp;P of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dimension ref="B1:AC23"/>
  <sheetViews>
    <sheetView showGridLines="0" view="pageBreakPreview" zoomScaleNormal="100" workbookViewId="0">
      <selection activeCell="D8" sqref="D8"/>
    </sheetView>
  </sheetViews>
  <sheetFormatPr defaultColWidth="8" defaultRowHeight="16.5"/>
  <cols>
    <col min="1" max="1" width="8" style="390" customWidth="1"/>
    <col min="2" max="2" width="28.875" style="391" customWidth="1"/>
    <col min="3" max="3" width="10.25" style="391" customWidth="1"/>
    <col min="4" max="4" width="50.625" style="391" customWidth="1"/>
    <col min="5" max="5" width="10.375" style="391" customWidth="1"/>
    <col min="6" max="25" width="10.375" style="392" customWidth="1"/>
    <col min="26" max="26" width="8" style="390" customWidth="1"/>
    <col min="27" max="27" width="21" style="390" hidden="1" customWidth="1"/>
    <col min="28" max="28" width="8" style="390" hidden="1" customWidth="1"/>
    <col min="29" max="16384" width="8" style="390"/>
  </cols>
  <sheetData>
    <row r="1" spans="2:29" s="389" customFormat="1" ht="66.75" customHeight="1">
      <c r="B1" s="638" t="str">
        <f>Cover!$B$2</f>
        <v>Construction of Academic cum Administrative Building for Govt. Industrial Training Institute (ITI) at Dharamgarh Sub-division of Kalahandi district under CSR initiative of POWERGRID</v>
      </c>
      <c r="C1" s="638"/>
      <c r="D1" s="638"/>
      <c r="E1" s="393"/>
      <c r="F1" s="394"/>
      <c r="G1" s="395"/>
      <c r="H1" s="395"/>
      <c r="I1" s="395"/>
      <c r="J1" s="395"/>
      <c r="K1" s="395"/>
      <c r="L1" s="395"/>
      <c r="M1" s="395"/>
      <c r="N1" s="395"/>
      <c r="O1" s="395"/>
      <c r="P1" s="395"/>
      <c r="Q1" s="395"/>
      <c r="R1" s="395"/>
      <c r="S1" s="395"/>
      <c r="T1" s="395"/>
      <c r="U1" s="395"/>
      <c r="V1" s="395"/>
      <c r="W1" s="395"/>
      <c r="X1" s="395"/>
      <c r="Y1" s="395"/>
      <c r="AB1" s="416"/>
      <c r="AC1" s="416"/>
    </row>
    <row r="2" spans="2:29" ht="31.5" customHeight="1">
      <c r="B2" s="639" t="str">
        <f>Cover!B3</f>
        <v>Specification No.: ODP/BB/C&amp;M-3827/OT-09/RFx No. 5002003664/24-25</v>
      </c>
      <c r="C2" s="639"/>
      <c r="D2" s="639"/>
      <c r="E2" s="396"/>
      <c r="F2" s="391"/>
      <c r="G2" s="391"/>
      <c r="H2" s="391"/>
      <c r="I2" s="391"/>
      <c r="J2" s="391"/>
      <c r="K2" s="391"/>
      <c r="L2" s="391"/>
      <c r="M2" s="391"/>
      <c r="N2" s="391"/>
      <c r="O2" s="391"/>
      <c r="P2" s="391"/>
      <c r="Q2" s="391"/>
      <c r="R2" s="391"/>
      <c r="S2" s="391"/>
      <c r="T2" s="391"/>
      <c r="U2" s="391"/>
      <c r="V2" s="391"/>
      <c r="W2" s="391"/>
      <c r="X2" s="391"/>
      <c r="Y2" s="391"/>
      <c r="AA2" s="390" t="s">
        <v>69</v>
      </c>
      <c r="AB2" s="390" t="s">
        <v>70</v>
      </c>
      <c r="AC2" s="417"/>
    </row>
    <row r="3" spans="2:29" ht="12" customHeight="1">
      <c r="B3" s="397"/>
      <c r="C3" s="397"/>
      <c r="D3" s="397"/>
      <c r="E3" s="397"/>
      <c r="F3" s="391"/>
      <c r="G3" s="391"/>
      <c r="H3" s="391"/>
      <c r="I3" s="391"/>
      <c r="J3" s="391"/>
      <c r="K3" s="391"/>
      <c r="L3" s="391"/>
      <c r="M3" s="391"/>
      <c r="N3" s="391"/>
      <c r="O3" s="391"/>
      <c r="P3" s="391"/>
      <c r="Q3" s="391"/>
      <c r="R3" s="391"/>
      <c r="S3" s="391"/>
      <c r="T3" s="391"/>
      <c r="U3" s="391"/>
      <c r="V3" s="391"/>
      <c r="W3" s="391"/>
      <c r="X3" s="391"/>
      <c r="Y3" s="391"/>
      <c r="AB3" s="390" t="s">
        <v>71</v>
      </c>
      <c r="AC3" s="417"/>
    </row>
    <row r="4" spans="2:29" ht="20.100000000000001" customHeight="1">
      <c r="B4" s="640" t="s">
        <v>72</v>
      </c>
      <c r="C4" s="640"/>
      <c r="D4" s="640"/>
      <c r="E4" s="397"/>
      <c r="F4" s="391"/>
      <c r="G4" s="391"/>
      <c r="H4" s="391"/>
      <c r="I4" s="391"/>
      <c r="J4" s="391"/>
      <c r="K4" s="391"/>
      <c r="L4" s="391"/>
      <c r="M4" s="391"/>
      <c r="N4" s="391"/>
      <c r="O4" s="391"/>
      <c r="P4" s="391"/>
      <c r="Q4" s="391"/>
      <c r="R4" s="391"/>
      <c r="S4" s="391"/>
      <c r="T4" s="391"/>
      <c r="U4" s="391"/>
      <c r="V4" s="391"/>
      <c r="W4" s="391"/>
      <c r="X4" s="391"/>
      <c r="Y4" s="391"/>
      <c r="AB4" s="390" t="s">
        <v>73</v>
      </c>
      <c r="AC4" s="417"/>
    </row>
    <row r="5" spans="2:29" ht="13.5" customHeight="1">
      <c r="B5" s="398"/>
      <c r="C5" s="398"/>
      <c r="F5" s="391"/>
      <c r="G5" s="391"/>
      <c r="H5" s="391"/>
      <c r="I5" s="391"/>
      <c r="J5" s="391"/>
      <c r="K5" s="391"/>
      <c r="L5" s="391"/>
      <c r="M5" s="391"/>
      <c r="N5" s="391"/>
      <c r="O5" s="391"/>
      <c r="P5" s="391"/>
      <c r="Q5" s="391"/>
      <c r="R5" s="391"/>
      <c r="S5" s="391"/>
      <c r="T5" s="391"/>
      <c r="U5" s="391"/>
      <c r="V5" s="391"/>
      <c r="W5" s="391"/>
      <c r="X5" s="391"/>
      <c r="Y5" s="391"/>
      <c r="AB5" s="390" t="s">
        <v>74</v>
      </c>
      <c r="AC5" s="417"/>
    </row>
    <row r="6" spans="2:29" s="389" customFormat="1" ht="43.5" hidden="1" customHeight="1">
      <c r="B6" s="399" t="s">
        <v>75</v>
      </c>
      <c r="C6" s="400"/>
      <c r="D6" s="401"/>
      <c r="F6" s="402"/>
      <c r="G6" s="402"/>
      <c r="H6" s="402"/>
      <c r="I6" s="402"/>
      <c r="J6" s="402"/>
      <c r="K6" s="402"/>
      <c r="L6" s="402"/>
      <c r="M6" s="402"/>
      <c r="N6" s="402"/>
      <c r="O6" s="402"/>
      <c r="P6" s="402"/>
      <c r="Q6" s="402"/>
      <c r="R6" s="402"/>
      <c r="S6" s="402"/>
      <c r="U6" s="402"/>
      <c r="V6" s="402"/>
      <c r="W6" s="402"/>
      <c r="X6" s="402"/>
      <c r="Y6" s="402"/>
      <c r="AA6" s="402" t="e">
        <f>IF(D6="Sole Bidder",0,#REF!)</f>
        <v>#REF!</v>
      </c>
      <c r="AB6" s="416"/>
      <c r="AC6" s="416"/>
    </row>
    <row r="7" spans="2:29" ht="19.5" hidden="1" customHeight="1">
      <c r="B7" s="403"/>
      <c r="C7" s="403"/>
      <c r="D7" s="402"/>
    </row>
    <row r="8" spans="2:29">
      <c r="B8" s="404" t="s">
        <v>603</v>
      </c>
      <c r="C8" s="405"/>
      <c r="D8" s="401"/>
    </row>
    <row r="9" spans="2:29">
      <c r="B9" s="406" t="s">
        <v>76</v>
      </c>
      <c r="C9" s="407"/>
      <c r="D9" s="401"/>
    </row>
    <row r="10" spans="2:29">
      <c r="B10" s="408"/>
      <c r="C10" s="409"/>
      <c r="D10" s="401"/>
    </row>
    <row r="11" spans="2:29">
      <c r="B11" s="410"/>
      <c r="C11" s="411"/>
      <c r="D11" s="401"/>
    </row>
    <row r="12" spans="2:29" ht="15" customHeight="1">
      <c r="D12" s="403"/>
    </row>
    <row r="13" spans="2:29" ht="33" customHeight="1">
      <c r="B13" s="641" t="s">
        <v>599</v>
      </c>
      <c r="C13" s="642"/>
      <c r="D13" s="401"/>
    </row>
    <row r="14" spans="2:29">
      <c r="B14" s="406" t="s">
        <v>600</v>
      </c>
      <c r="C14" s="407"/>
      <c r="D14" s="401"/>
    </row>
    <row r="15" spans="2:29">
      <c r="B15" s="408" t="s">
        <v>601</v>
      </c>
      <c r="C15" s="409"/>
      <c r="D15" s="401"/>
    </row>
    <row r="16" spans="2:29">
      <c r="B16" s="410" t="s">
        <v>602</v>
      </c>
      <c r="C16" s="411"/>
      <c r="D16" s="401"/>
    </row>
    <row r="17" spans="2:5">
      <c r="D17" s="403"/>
    </row>
    <row r="18" spans="2:5">
      <c r="B18" s="412" t="s">
        <v>77</v>
      </c>
      <c r="C18" s="413"/>
      <c r="D18" s="401"/>
    </row>
    <row r="19" spans="2:5">
      <c r="B19" s="412" t="s">
        <v>78</v>
      </c>
      <c r="C19" s="413"/>
      <c r="D19" s="401"/>
    </row>
    <row r="20" spans="2:5" ht="21" customHeight="1">
      <c r="B20" s="414"/>
      <c r="C20" s="414"/>
      <c r="D20" s="414"/>
    </row>
    <row r="21" spans="2:5" ht="21" customHeight="1">
      <c r="B21" s="412" t="s">
        <v>79</v>
      </c>
      <c r="C21" s="413"/>
      <c r="D21" s="415"/>
      <c r="E21" s="392"/>
    </row>
    <row r="22" spans="2:5" ht="21" customHeight="1">
      <c r="B22" s="412" t="s">
        <v>80</v>
      </c>
      <c r="C22" s="413"/>
      <c r="D22" s="401"/>
      <c r="E22" s="392"/>
    </row>
    <row r="23" spans="2:5">
      <c r="E23" s="392"/>
    </row>
  </sheetData>
  <sheetProtection algorithmName="SHA-512" hashValue="h4bBDJK0rMk4qTV1q3BJUy+JZtVPTCR6/b+a9ynGeNpAsN/RS0T92MwDPquqoKJrF+rU0Yi3yxk2w6bBKl3IJw==" saltValue="yTORDtB995FYuIdKTMa05Q==" spinCount="100000" sheet="1" formatColumns="0" formatRows="0" selectLockedCells="1"/>
  <customSheetViews>
    <customSheetView guid="{08A645C4-A23F-4400-B0CE-1685BC312A6F}" showGridLines="0" printArea="1" hiddenColumns="1" topLeftCell="A4">
      <selection activeCell="D6" sqref="D6"/>
      <pageMargins left="0.75" right="0.75" top="0.69" bottom="0.7" header="0.4" footer="0.37"/>
      <pageSetup orientation="portrait"/>
      <headerFooter alignWithMargins="0"/>
    </customSheetView>
    <customSheetView guid="{E95B21C1-D936-4435-AF6F-90CF0B6A7506}" scale="60" showPageBreaks="1" showGridLines="0" printArea="1" view="pageBreakPreview">
      <selection activeCell="D6" sqref="D6"/>
      <pageMargins left="0.75" right="0.75" top="0.69" bottom="0.7" header="0.4" footer="0.37"/>
      <pageSetup orientation="portrait"/>
      <headerFooter alignWithMargins="0"/>
    </customSheetView>
    <customSheetView guid="{B0EE7D76-5806-4718-BDAD-3A3EA691E5E4}" showGridLines="0" topLeftCell="A4">
      <selection activeCell="D22" sqref="D22"/>
      <pageMargins left="0.75" right="0.75" top="0.69" bottom="0.7" header="0.4" footer="0.37"/>
      <pageSetup orientation="portrait"/>
      <headerFooter alignWithMargins="0"/>
    </customSheetView>
    <customSheetView guid="{696D9240-6693-44E8-B9A4-2BFADD101EE2}" showGridLines="0">
      <selection activeCell="D6" sqref="D6"/>
      <pageMargins left="0.75" right="0.75" top="0.69" bottom="0.7" header="0.4" footer="0.37"/>
      <pageSetup orientation="portrait"/>
      <headerFooter alignWithMargins="0"/>
    </customSheetView>
    <customSheetView guid="{58D82F59-8CF6-455F-B9F4-081499FDF243}" showGridLines="0">
      <selection activeCell="D9" sqref="D9"/>
      <pageMargins left="0.75" right="0.75" top="0.69" bottom="0.7" header="0.4" footer="0.37"/>
      <pageSetup orientation="portrait"/>
      <headerFooter alignWithMargins="0"/>
    </customSheetView>
    <customSheetView guid="{B1277D53-29D6-4226-81E2-084FB62977B6}" scale="60" showPageBreaks="1" showGridLines="0" printArea="1" view="pageBreakPreview">
      <selection activeCell="D6" sqref="D6"/>
      <pageMargins left="0.75" right="0.75" top="0.69" bottom="0.7" header="0.4" footer="0.37"/>
      <pageSetup orientation="portrait"/>
      <headerFooter alignWithMargins="0"/>
    </customSheetView>
    <customSheetView guid="{C39F923C-6CD3-45D8-86F8-6C4D806DDD7E}" showPageBreaks="1" showGridLines="0" printArea="1" view="pageBreakPreview">
      <selection activeCell="F45" sqref="F45"/>
      <pageMargins left="0.75" right="0.75" top="0.69" bottom="0.7" header="0.4" footer="0.37"/>
      <pageSetup orientation="portrait"/>
      <headerFooter alignWithMargins="0"/>
    </customSheetView>
    <customSheetView guid="{9CA44E70-650F-49CD-967F-298619682CA2}" showGridLines="0" topLeftCell="A7">
      <selection activeCell="D11" sqref="D11"/>
      <pageMargins left="0.75" right="0.75" top="0.69" bottom="0.7" header="0.4" footer="0.37"/>
      <pageSetup orientation="portrait"/>
      <headerFooter alignWithMargins="0"/>
    </customSheetView>
  </customSheetViews>
  <mergeCells count="4">
    <mergeCell ref="B1:D1"/>
    <mergeCell ref="B2:D2"/>
    <mergeCell ref="B4:D4"/>
    <mergeCell ref="B13:C13"/>
  </mergeCells>
  <conditionalFormatting sqref="B13 B14:C16">
    <cfRule type="expression" dxfId="2" priority="4" stopIfTrue="1">
      <formula>$D$6="Individual Firm"</formula>
    </cfRule>
  </conditionalFormatting>
  <conditionalFormatting sqref="D7">
    <cfRule type="expression" dxfId="1" priority="3" stopIfTrue="1">
      <formula>$AA$6=0</formula>
    </cfRule>
  </conditionalFormatting>
  <conditionalFormatting sqref="D13:D16">
    <cfRule type="expression" dxfId="0" priority="1" stopIfTrue="1">
      <formula>$D$6="Individual Firm"</formula>
    </cfRule>
  </conditionalFormatting>
  <dataValidations count="3">
    <dataValidation type="list" allowBlank="1" showInputMessage="1" showErrorMessage="1" sqref="D6" xr:uid="{00000000-0002-0000-0300-000000000000}">
      <formula1>$AA$2:$AA$2</formula1>
    </dataValidation>
    <dataValidation type="date" allowBlank="1" showInputMessage="1" showErrorMessage="1" error="Enter date in dd-mmm-yy format. Example 01-oct-10" sqref="D21" xr:uid="{00000000-0002-0000-0300-000001000000}">
      <formula1>AB17</formula1>
      <formula2>AB18</formula2>
    </dataValidation>
    <dataValidation type="list" allowBlank="1" showInputMessage="1" showErrorMessage="1" sqref="D13" xr:uid="{7E49FEA3-BD3E-4501-8C88-875B703C5524}">
      <formula1>"YES, NO"</formula1>
    </dataValidation>
  </dataValidations>
  <pageMargins left="0.75" right="0.75" top="0.69" bottom="0.7" header="0.4" footer="0.37"/>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tabColor theme="1"/>
  </sheetPr>
  <dimension ref="A1:K32"/>
  <sheetViews>
    <sheetView topLeftCell="A16" zoomScaleSheetLayoutView="100" workbookViewId="0">
      <selection activeCell="K13" sqref="K1:K65536"/>
    </sheetView>
  </sheetViews>
  <sheetFormatPr defaultColWidth="9" defaultRowHeight="16.5"/>
  <cols>
    <col min="1" max="1" width="10.625" style="128" customWidth="1"/>
    <col min="2" max="2" width="31.625" style="128" customWidth="1"/>
    <col min="3" max="3" width="11.625" style="128" customWidth="1"/>
    <col min="4" max="4" width="6.625" style="128" customWidth="1"/>
    <col min="5" max="5" width="8.125" style="128" customWidth="1"/>
    <col min="6" max="6" width="11.375" style="105" customWidth="1"/>
    <col min="7" max="7" width="16.875" style="105" customWidth="1"/>
    <col min="8" max="8" width="11.125" style="105" customWidth="1"/>
    <col min="9" max="9" width="9" style="107"/>
    <col min="10" max="10" width="9.875" style="107" customWidth="1"/>
    <col min="11" max="11" width="6.375" style="107" hidden="1" customWidth="1"/>
    <col min="12" max="16384" width="9" style="107"/>
  </cols>
  <sheetData>
    <row r="1" spans="1:9" ht="18" customHeight="1">
      <c r="A1" s="150" t="str">
        <f>Cover!B3</f>
        <v>Specification No.: ODP/BB/C&amp;M-3827/OT-09/RFx No. 5002003664/24-25</v>
      </c>
      <c r="B1" s="373"/>
      <c r="C1" s="373"/>
      <c r="D1" s="150"/>
      <c r="E1" s="150"/>
      <c r="F1" s="334"/>
      <c r="G1" s="334"/>
      <c r="H1" s="153" t="s">
        <v>81</v>
      </c>
    </row>
    <row r="2" spans="1:9" ht="18" customHeight="1">
      <c r="A2" s="154"/>
      <c r="B2" s="154"/>
      <c r="C2" s="154"/>
      <c r="D2" s="154"/>
      <c r="E2" s="154"/>
    </row>
    <row r="3" spans="1:9" ht="64.5" customHeight="1">
      <c r="A3" s="651" t="str">
        <f>Cover!$B$2</f>
        <v>Construction of Academic cum Administrative Building for Govt. Industrial Training Institute (ITI) at Dharamgarh Sub-division of Kalahandi district under CSR initiative of POWERGRID</v>
      </c>
      <c r="B3" s="651"/>
      <c r="C3" s="651"/>
      <c r="D3" s="651"/>
      <c r="E3" s="651"/>
      <c r="F3" s="651"/>
      <c r="G3" s="651"/>
      <c r="H3" s="651"/>
    </row>
    <row r="4" spans="1:9" ht="22.15" customHeight="1">
      <c r="A4" s="652" t="s">
        <v>82</v>
      </c>
      <c r="B4" s="652"/>
      <c r="C4" s="652"/>
      <c r="D4" s="652"/>
      <c r="E4" s="652"/>
      <c r="F4" s="652"/>
      <c r="G4" s="652"/>
      <c r="H4" s="652"/>
    </row>
    <row r="5" spans="1:9" ht="18" customHeight="1"/>
    <row r="6" spans="1:9" ht="18" customHeight="1">
      <c r="A6" s="212" t="s">
        <v>83</v>
      </c>
      <c r="B6" s="208"/>
      <c r="C6" s="208"/>
      <c r="D6" s="212"/>
      <c r="E6" s="212"/>
      <c r="F6" s="155" t="s">
        <v>84</v>
      </c>
      <c r="H6" s="208"/>
    </row>
    <row r="7" spans="1:9" ht="18" customHeight="1">
      <c r="A7" s="212" t="str">
        <f>"Bidder as "&amp;'Names of Bidder'!D6</f>
        <v xml:space="preserve">Bidder as </v>
      </c>
      <c r="F7" s="215" t="s">
        <v>85</v>
      </c>
      <c r="H7" s="208"/>
    </row>
    <row r="8" spans="1:9" ht="18" customHeight="1">
      <c r="A8" s="212" t="s">
        <v>86</v>
      </c>
      <c r="B8" s="650">
        <f>'Names of Bidder'!D8</f>
        <v>0</v>
      </c>
      <c r="C8" s="650"/>
      <c r="D8" s="650"/>
      <c r="E8" s="650"/>
      <c r="F8" s="215" t="s">
        <v>87</v>
      </c>
      <c r="H8" s="208"/>
    </row>
    <row r="9" spans="1:9" ht="18" customHeight="1">
      <c r="A9" s="212" t="s">
        <v>88</v>
      </c>
      <c r="B9" s="650">
        <f>'Names of Bidder'!D9</f>
        <v>0</v>
      </c>
      <c r="C9" s="650"/>
      <c r="D9" s="650"/>
      <c r="E9" s="650"/>
      <c r="F9" s="215" t="s">
        <v>89</v>
      </c>
      <c r="H9" s="208"/>
    </row>
    <row r="10" spans="1:9" ht="18" customHeight="1">
      <c r="A10" s="208"/>
      <c r="B10" s="650">
        <f>'Names of Bidder'!D10</f>
        <v>0</v>
      </c>
      <c r="C10" s="650"/>
      <c r="D10" s="650"/>
      <c r="E10" s="650"/>
      <c r="F10" s="215" t="s">
        <v>90</v>
      </c>
      <c r="H10" s="208"/>
    </row>
    <row r="11" spans="1:9" ht="18" customHeight="1">
      <c r="A11" s="208"/>
      <c r="B11" s="650">
        <f>'Names of Bidder'!D11</f>
        <v>0</v>
      </c>
      <c r="C11" s="650"/>
      <c r="D11" s="650"/>
      <c r="E11" s="650"/>
      <c r="F11" s="215" t="s">
        <v>91</v>
      </c>
      <c r="H11" s="208"/>
    </row>
    <row r="12" spans="1:9" ht="18" customHeight="1">
      <c r="A12" s="208"/>
      <c r="B12" s="328"/>
      <c r="C12" s="328"/>
      <c r="D12" s="328"/>
      <c r="E12" s="328"/>
      <c r="F12" s="215"/>
      <c r="H12" s="208"/>
    </row>
    <row r="13" spans="1:9" ht="18" customHeight="1">
      <c r="A13" s="208"/>
      <c r="B13" s="208"/>
      <c r="C13" s="208"/>
      <c r="D13" s="208"/>
      <c r="E13" s="208"/>
      <c r="F13" s="212"/>
    </row>
    <row r="14" spans="1:9" ht="40.5" customHeight="1">
      <c r="A14" s="643" t="s">
        <v>92</v>
      </c>
      <c r="B14" s="643"/>
      <c r="C14" s="643"/>
      <c r="D14" s="643"/>
      <c r="E14" s="643"/>
      <c r="F14" s="643"/>
      <c r="G14" s="643"/>
      <c r="H14" s="643"/>
      <c r="I14" s="129"/>
    </row>
    <row r="15" spans="1:9" ht="18" customHeight="1">
      <c r="F15" s="334"/>
      <c r="G15" s="334"/>
      <c r="H15" s="153" t="s">
        <v>93</v>
      </c>
    </row>
    <row r="16" spans="1:9" ht="62.25" customHeight="1">
      <c r="A16" s="130" t="s">
        <v>94</v>
      </c>
      <c r="B16" s="130" t="s">
        <v>95</v>
      </c>
      <c r="C16" s="130" t="s">
        <v>96</v>
      </c>
      <c r="D16" s="132" t="s">
        <v>97</v>
      </c>
      <c r="E16" s="132" t="s">
        <v>98</v>
      </c>
      <c r="F16" s="130" t="s">
        <v>99</v>
      </c>
      <c r="G16" s="130" t="s">
        <v>100</v>
      </c>
      <c r="H16" s="130" t="s">
        <v>101</v>
      </c>
    </row>
    <row r="17" spans="1:11" ht="18" customHeight="1">
      <c r="A17" s="132">
        <v>1</v>
      </c>
      <c r="B17" s="132">
        <v>2</v>
      </c>
      <c r="C17" s="132">
        <v>3</v>
      </c>
      <c r="D17" s="132">
        <v>4</v>
      </c>
      <c r="E17" s="132">
        <v>5</v>
      </c>
      <c r="F17" s="132">
        <v>6</v>
      </c>
      <c r="G17" s="132" t="s">
        <v>102</v>
      </c>
      <c r="H17" s="132">
        <v>8</v>
      </c>
    </row>
    <row r="18" spans="1:11" s="105" customFormat="1" ht="50.1" customHeight="1">
      <c r="A18" s="352" t="e">
        <f>#REF!</f>
        <v>#REF!</v>
      </c>
      <c r="B18" s="352" t="e">
        <f>#REF!</f>
        <v>#REF!</v>
      </c>
      <c r="C18" s="353" t="e">
        <f>#REF!</f>
        <v>#REF!</v>
      </c>
      <c r="D18" s="134" t="e">
        <f>#REF!</f>
        <v>#REF!</v>
      </c>
      <c r="E18" s="374" t="e">
        <f>#REF!</f>
        <v>#REF!</v>
      </c>
      <c r="F18" s="375" t="e">
        <f>#REF!</f>
        <v>#REF!</v>
      </c>
      <c r="G18" s="376" t="e">
        <f>IF(F18=0,"Included",IF(ISERROR(E18*F18),F18,E18*F18))</f>
        <v>#REF!</v>
      </c>
      <c r="H18" s="134" t="e">
        <f>#REF!</f>
        <v>#REF!</v>
      </c>
      <c r="K18" s="105" t="e">
        <f>#REF!</f>
        <v>#REF!</v>
      </c>
    </row>
    <row r="19" spans="1:11" ht="26.1" customHeight="1">
      <c r="A19" s="377"/>
      <c r="B19" s="647" t="s">
        <v>103</v>
      </c>
      <c r="C19" s="647"/>
      <c r="D19" s="647"/>
      <c r="E19" s="647"/>
      <c r="F19" s="134"/>
      <c r="G19" s="378">
        <f>SUMIF(K18:K18,"Direct",G18:G18)</f>
        <v>0</v>
      </c>
      <c r="H19" s="138" t="s">
        <v>104</v>
      </c>
      <c r="I19" s="105"/>
    </row>
    <row r="20" spans="1:11" ht="26.1" customHeight="1">
      <c r="A20" s="377"/>
      <c r="B20" s="647" t="s">
        <v>103</v>
      </c>
      <c r="C20" s="647"/>
      <c r="D20" s="647"/>
      <c r="E20" s="647"/>
      <c r="F20" s="134"/>
      <c r="G20" s="378">
        <f>SUMIF(K18:K18,"Bought Out",G18:G18)</f>
        <v>0</v>
      </c>
      <c r="H20" s="138" t="s">
        <v>105</v>
      </c>
      <c r="I20" s="105"/>
    </row>
    <row r="21" spans="1:11" ht="26.1" customHeight="1">
      <c r="A21" s="377"/>
      <c r="B21" s="647" t="s">
        <v>103</v>
      </c>
      <c r="C21" s="647"/>
      <c r="D21" s="647"/>
      <c r="E21" s="647"/>
      <c r="F21" s="134"/>
      <c r="G21" s="378">
        <f>G19+G20</f>
        <v>0</v>
      </c>
      <c r="H21" s="138"/>
      <c r="I21" s="105"/>
    </row>
    <row r="22" spans="1:11" ht="26.1" customHeight="1">
      <c r="A22" s="379"/>
      <c r="B22" s="648" t="s">
        <v>106</v>
      </c>
      <c r="C22" s="648"/>
      <c r="D22" s="648"/>
      <c r="E22" s="648"/>
      <c r="F22" s="134"/>
      <c r="G22" s="378" t="e">
        <f>'Sch-6 Dis'!F21</f>
        <v>#REF!</v>
      </c>
      <c r="H22" s="138"/>
      <c r="I22" s="105"/>
    </row>
    <row r="23" spans="1:11" ht="26.1" customHeight="1">
      <c r="A23" s="379"/>
      <c r="B23" s="649" t="s">
        <v>107</v>
      </c>
      <c r="C23" s="649"/>
      <c r="D23" s="649"/>
      <c r="E23" s="649"/>
      <c r="F23" s="134"/>
      <c r="G23" s="378" t="e">
        <f>G21+G22</f>
        <v>#REF!</v>
      </c>
      <c r="H23" s="138"/>
      <c r="I23" s="105"/>
    </row>
    <row r="24" spans="1:11" ht="16.5" customHeight="1">
      <c r="A24" s="380"/>
      <c r="B24" s="381"/>
      <c r="C24" s="381"/>
      <c r="D24" s="381"/>
      <c r="E24" s="381"/>
      <c r="F24" s="382"/>
      <c r="G24" s="383"/>
      <c r="H24" s="384"/>
    </row>
    <row r="25" spans="1:11" ht="16.5" customHeight="1">
      <c r="B25" s="646"/>
      <c r="C25" s="646"/>
      <c r="D25" s="646"/>
      <c r="E25" s="646"/>
      <c r="F25" s="646"/>
      <c r="G25" s="646"/>
      <c r="H25" s="646"/>
    </row>
    <row r="26" spans="1:11" ht="16.5" customHeight="1">
      <c r="A26" s="385"/>
      <c r="B26" s="646"/>
      <c r="C26" s="646"/>
      <c r="D26" s="646"/>
      <c r="E26" s="646"/>
      <c r="F26" s="646"/>
      <c r="G26" s="646"/>
      <c r="H26" s="646"/>
    </row>
    <row r="27" spans="1:11" ht="117.75" customHeight="1">
      <c r="A27" s="386" t="s">
        <v>108</v>
      </c>
      <c r="B27" s="643" t="s">
        <v>109</v>
      </c>
      <c r="C27" s="643"/>
      <c r="D27" s="643"/>
      <c r="E27" s="643"/>
      <c r="F27" s="643"/>
      <c r="G27" s="643"/>
      <c r="H27" s="643"/>
    </row>
    <row r="28" spans="1:11" ht="33.6" customHeight="1">
      <c r="A28" s="133"/>
      <c r="B28" s="387"/>
      <c r="C28" s="387"/>
      <c r="D28" s="387"/>
      <c r="E28" s="387"/>
    </row>
    <row r="29" spans="1:11" ht="33.6" customHeight="1">
      <c r="A29" s="236" t="s">
        <v>110</v>
      </c>
      <c r="B29" s="388">
        <f>'Names of Bidder'!D21</f>
        <v>0</v>
      </c>
      <c r="C29" s="388"/>
      <c r="D29" s="237"/>
      <c r="F29" s="238" t="s">
        <v>111</v>
      </c>
      <c r="G29" s="644"/>
      <c r="H29" s="644"/>
    </row>
    <row r="30" spans="1:11" ht="33.6" customHeight="1">
      <c r="A30" s="236" t="s">
        <v>112</v>
      </c>
      <c r="B30" s="388">
        <f>'Names of Bidder'!D22</f>
        <v>0</v>
      </c>
      <c r="C30" s="388"/>
      <c r="D30" s="105"/>
      <c r="F30" s="238" t="s">
        <v>113</v>
      </c>
      <c r="G30" s="645">
        <f>'Names of Bidder'!D18</f>
        <v>0</v>
      </c>
      <c r="H30" s="645"/>
    </row>
    <row r="31" spans="1:11" ht="33.6" customHeight="1">
      <c r="B31" s="108"/>
      <c r="C31" s="108"/>
      <c r="D31" s="105"/>
      <c r="F31" s="238" t="s">
        <v>114</v>
      </c>
      <c r="G31" s="645">
        <f>'Names of Bidder'!D19</f>
        <v>0</v>
      </c>
      <c r="H31" s="645"/>
    </row>
    <row r="32" spans="1:11" ht="33.6" customHeight="1">
      <c r="B32" s="108"/>
      <c r="C32" s="108"/>
      <c r="D32" s="105"/>
      <c r="F32" s="238" t="s">
        <v>115</v>
      </c>
      <c r="G32" s="644"/>
      <c r="H32" s="644"/>
    </row>
  </sheetData>
  <sheetProtection password="E848" sheet="1" objects="1" scenarios="1" selectLockedCells="1" selectUnlockedCells="1"/>
  <customSheetViews>
    <customSheetView guid="{08A645C4-A23F-4400-B0CE-1685BC312A6F}" hiddenColumns="1" state="hidden" topLeftCell="A13">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E95B21C1-D936-4435-AF6F-90CF0B6A7506}" hiddenColumns="1" state="hidden">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B0EE7D76-5806-4718-BDAD-3A3EA691E5E4}" hiddenColumns="1" state="hidden">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696D9240-6693-44E8-B9A4-2BFADD101EE2}" hiddenColumns="1" state="hidden">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58D82F59-8CF6-455F-B9F4-081499FDF243}" hiddenColumns="1" state="hidden">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B1277D53-29D6-4226-81E2-084FB62977B6}" hiddenColumns="1" state="hidden">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C39F923C-6CD3-45D8-86F8-6C4D806DDD7E}" hiddenColumns="1" state="hidden">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9CA44E70-650F-49CD-967F-298619682CA2}" hiddenColumns="1" state="hidden" topLeftCell="A13">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s>
  <mergeCells count="18">
    <mergeCell ref="B11:E11"/>
    <mergeCell ref="A3:H3"/>
    <mergeCell ref="A4:H4"/>
    <mergeCell ref="B8:E8"/>
    <mergeCell ref="B9:E9"/>
    <mergeCell ref="B10:E10"/>
    <mergeCell ref="B25:H26"/>
    <mergeCell ref="A14:H14"/>
    <mergeCell ref="B19:E19"/>
    <mergeCell ref="B20:E20"/>
    <mergeCell ref="B21:E21"/>
    <mergeCell ref="B22:E22"/>
    <mergeCell ref="B23:E23"/>
    <mergeCell ref="B27:H27"/>
    <mergeCell ref="G29:H29"/>
    <mergeCell ref="G30:H30"/>
    <mergeCell ref="G31:H31"/>
    <mergeCell ref="G32:H32"/>
  </mergeCells>
  <dataValidations count="2">
    <dataValidation type="list" allowBlank="1" showInputMessage="1" showErrorMessage="1" sqref="H18" xr:uid="{00000000-0002-0000-0400-000000000000}">
      <formula1>"Direct,Bought Out"</formula1>
    </dataValidation>
    <dataValidation type="date" allowBlank="1" showInputMessage="1" showErrorMessage="1" error="Enter date in &quot;dd-mmm-yy&quot; format. Example 03-oct-10." sqref="B30:C30" xr:uid="{00000000-0002-0000-0400-000001000000}">
      <formula1>#REF!</formula1>
      <formula2>#REF!</formula2>
    </dataValidation>
  </dataValidations>
  <printOptions horizontalCentered="1"/>
  <pageMargins left="0.511811023622047" right="0.26" top="0.47999999999999993" bottom="0.54" header="0.25" footer="0.27"/>
  <pageSetup paperSize="9" orientation="portrait" horizontalDpi="300" verticalDpi="300"/>
  <headerFooter alignWithMargins="0">
    <oddFooter>&amp;R&amp;"Book Antiqua,Bold"&amp;10Schedule-1/ Page &amp;P of &amp;N</oddFooter>
  </headerFooter>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tabColor theme="1"/>
  </sheetPr>
  <dimension ref="A1:AA24"/>
  <sheetViews>
    <sheetView zoomScaleSheetLayoutView="100" workbookViewId="0">
      <selection activeCell="I3" sqref="I3"/>
    </sheetView>
  </sheetViews>
  <sheetFormatPr defaultColWidth="9" defaultRowHeight="16.5"/>
  <cols>
    <col min="1" max="1" width="10.625" style="319" customWidth="1"/>
    <col min="2" max="2" width="33" style="322" customWidth="1"/>
    <col min="3" max="3" width="11.625" style="322" customWidth="1"/>
    <col min="4" max="4" width="7.625" style="320" customWidth="1"/>
    <col min="5" max="5" width="8.625" style="320" customWidth="1"/>
    <col min="6" max="6" width="14.5" style="320" customWidth="1"/>
    <col min="7" max="7" width="19.125" style="320" customWidth="1"/>
    <col min="8" max="8" width="11.125" style="105" customWidth="1"/>
    <col min="9" max="11" width="9" style="107"/>
    <col min="12" max="12" width="9" style="209"/>
    <col min="13" max="14" width="17.625" style="209" customWidth="1"/>
    <col min="15" max="27" width="9" style="209"/>
    <col min="28" max="16384" width="9" style="107"/>
  </cols>
  <sheetData>
    <row r="1" spans="1:14" ht="18" customHeight="1">
      <c r="A1" s="150" t="str">
        <f>Cover!B3</f>
        <v>Specification No.: ODP/BB/C&amp;M-3827/OT-09/RFx No. 5002003664/24-25</v>
      </c>
      <c r="B1" s="151"/>
      <c r="C1" s="151"/>
      <c r="D1" s="152"/>
      <c r="E1" s="152"/>
      <c r="F1" s="334"/>
      <c r="G1" s="153" t="s">
        <v>116</v>
      </c>
    </row>
    <row r="2" spans="1:14" ht="18" customHeight="1">
      <c r="A2" s="154"/>
      <c r="B2" s="108"/>
      <c r="C2" s="108"/>
      <c r="D2" s="128"/>
      <c r="E2" s="128"/>
      <c r="F2" s="105"/>
      <c r="G2" s="105"/>
    </row>
    <row r="3" spans="1:14" ht="44.25" customHeight="1">
      <c r="A3" s="651" t="str">
        <f>Cover!$B$2</f>
        <v>Construction of Academic cum Administrative Building for Govt. Industrial Training Institute (ITI) at Dharamgarh Sub-division of Kalahandi district under CSR initiative of POWERGRID</v>
      </c>
      <c r="B3" s="651"/>
      <c r="C3" s="651"/>
      <c r="D3" s="651"/>
      <c r="E3" s="651"/>
      <c r="F3" s="651"/>
      <c r="G3" s="651"/>
      <c r="L3" s="240"/>
      <c r="N3" s="241"/>
    </row>
    <row r="4" spans="1:14" ht="22.15" customHeight="1">
      <c r="A4" s="652" t="s">
        <v>117</v>
      </c>
      <c r="B4" s="652"/>
      <c r="C4" s="652"/>
      <c r="D4" s="652"/>
      <c r="E4" s="652"/>
      <c r="F4" s="652"/>
      <c r="G4" s="652"/>
      <c r="H4" s="351"/>
      <c r="L4" s="240"/>
      <c r="N4" s="241"/>
    </row>
    <row r="5" spans="1:14" ht="18" customHeight="1">
      <c r="G5" s="105"/>
      <c r="L5" s="240"/>
      <c r="N5" s="241"/>
    </row>
    <row r="6" spans="1:14" ht="18" customHeight="1">
      <c r="A6" s="212" t="e">
        <f>#REF!</f>
        <v>#REF!</v>
      </c>
      <c r="B6" s="208"/>
      <c r="C6" s="208"/>
      <c r="D6" s="208"/>
      <c r="E6" s="208"/>
      <c r="F6" s="155" t="s">
        <v>84</v>
      </c>
      <c r="G6" s="105"/>
      <c r="H6" s="208"/>
      <c r="L6" s="240"/>
      <c r="N6" s="241"/>
    </row>
    <row r="7" spans="1:14" ht="18" customHeight="1">
      <c r="A7" s="214" t="e">
        <f>#REF!</f>
        <v>#REF!</v>
      </c>
      <c r="F7" s="215" t="s">
        <v>85</v>
      </c>
      <c r="G7" s="105"/>
      <c r="H7" s="208"/>
      <c r="L7" s="240"/>
      <c r="N7" s="241"/>
    </row>
    <row r="8" spans="1:14" ht="18" customHeight="1">
      <c r="A8" s="212" t="s">
        <v>86</v>
      </c>
      <c r="B8" s="650" t="e">
        <f>IF(#REF!=0,"",#REF!)</f>
        <v>#REF!</v>
      </c>
      <c r="C8" s="650"/>
      <c r="D8" s="650"/>
      <c r="E8" s="650"/>
      <c r="F8" s="215" t="s">
        <v>87</v>
      </c>
      <c r="G8" s="105"/>
      <c r="H8" s="208"/>
      <c r="L8" s="240"/>
      <c r="N8" s="241"/>
    </row>
    <row r="9" spans="1:14" ht="18" customHeight="1">
      <c r="A9" s="212" t="s">
        <v>88</v>
      </c>
      <c r="B9" s="650" t="e">
        <f>IF(#REF!=0,"",#REF!)</f>
        <v>#REF!</v>
      </c>
      <c r="C9" s="650"/>
      <c r="D9" s="650"/>
      <c r="E9" s="650"/>
      <c r="F9" s="215" t="s">
        <v>89</v>
      </c>
      <c r="G9" s="105"/>
      <c r="H9" s="208"/>
      <c r="L9" s="240"/>
      <c r="N9" s="241"/>
    </row>
    <row r="10" spans="1:14" ht="18" customHeight="1">
      <c r="A10" s="208"/>
      <c r="B10" s="650" t="e">
        <f>IF(#REF!=0,"",#REF!)</f>
        <v>#REF!</v>
      </c>
      <c r="C10" s="650"/>
      <c r="D10" s="650"/>
      <c r="E10" s="650"/>
      <c r="F10" s="215" t="s">
        <v>90</v>
      </c>
      <c r="G10" s="105"/>
      <c r="H10" s="208"/>
    </row>
    <row r="11" spans="1:14" ht="18" customHeight="1">
      <c r="A11" s="208"/>
      <c r="B11" s="650" t="e">
        <f>IF(#REF!=0,"",#REF!)</f>
        <v>#REF!</v>
      </c>
      <c r="C11" s="650"/>
      <c r="D11" s="650"/>
      <c r="E11" s="650"/>
      <c r="F11" s="215" t="s">
        <v>91</v>
      </c>
      <c r="G11" s="105"/>
      <c r="H11" s="208"/>
    </row>
    <row r="12" spans="1:14" ht="18" customHeight="1">
      <c r="A12" s="208"/>
      <c r="B12" s="328"/>
      <c r="C12" s="328"/>
      <c r="D12" s="328"/>
      <c r="E12" s="328"/>
      <c r="F12" s="207"/>
      <c r="G12" s="105"/>
      <c r="H12" s="208"/>
    </row>
    <row r="13" spans="1:14" ht="18" customHeight="1">
      <c r="A13" s="208"/>
      <c r="B13" s="212"/>
      <c r="C13" s="212"/>
      <c r="D13" s="212"/>
      <c r="E13" s="212"/>
      <c r="F13" s="212"/>
      <c r="G13" s="153" t="s">
        <v>93</v>
      </c>
    </row>
    <row r="14" spans="1:14" ht="43.5" customHeight="1">
      <c r="A14" s="130" t="s">
        <v>94</v>
      </c>
      <c r="B14" s="130" t="s">
        <v>95</v>
      </c>
      <c r="C14" s="130" t="s">
        <v>96</v>
      </c>
      <c r="D14" s="132" t="s">
        <v>97</v>
      </c>
      <c r="E14" s="132" t="s">
        <v>98</v>
      </c>
      <c r="F14" s="130" t="s">
        <v>118</v>
      </c>
      <c r="G14" s="130" t="s">
        <v>100</v>
      </c>
      <c r="H14" s="327"/>
      <c r="M14" s="368"/>
      <c r="N14" s="368"/>
    </row>
    <row r="15" spans="1:14" ht="18" customHeight="1">
      <c r="A15" s="132">
        <v>1</v>
      </c>
      <c r="B15" s="132">
        <v>2</v>
      </c>
      <c r="C15" s="132">
        <v>3</v>
      </c>
      <c r="D15" s="132">
        <v>4</v>
      </c>
      <c r="E15" s="132">
        <v>5</v>
      </c>
      <c r="F15" s="132">
        <v>6</v>
      </c>
      <c r="G15" s="132" t="s">
        <v>102</v>
      </c>
      <c r="H15" s="133"/>
      <c r="M15" s="369"/>
      <c r="N15" s="369"/>
    </row>
    <row r="16" spans="1:14" ht="50.1" customHeight="1">
      <c r="A16" s="352" t="e">
        <f>#REF!</f>
        <v>#REF!</v>
      </c>
      <c r="B16" s="352" t="e">
        <f>#REF!</f>
        <v>#REF!</v>
      </c>
      <c r="C16" s="353" t="e">
        <f>#REF!</f>
        <v>#REF!</v>
      </c>
      <c r="D16" s="352" t="e">
        <f>#REF!</f>
        <v>#REF!</v>
      </c>
      <c r="E16" s="354" t="e">
        <f>#REF!</f>
        <v>#REF!</v>
      </c>
      <c r="F16" s="355" t="e">
        <f>#REF!</f>
        <v>#REF!</v>
      </c>
      <c r="G16" s="230" t="e">
        <f>IF(F16=0,"Included",IF(ISERROR(E16*F16),F16,E16*F16))</f>
        <v>#REF!</v>
      </c>
      <c r="M16" s="370"/>
      <c r="N16" s="370"/>
    </row>
    <row r="17" spans="1:14" ht="28.15" customHeight="1">
      <c r="A17" s="352" t="e">
        <f>#REF!</f>
        <v>#REF!</v>
      </c>
      <c r="B17" s="356" t="s">
        <v>119</v>
      </c>
      <c r="C17" s="356"/>
      <c r="D17" s="357"/>
      <c r="E17" s="358"/>
      <c r="F17" s="355"/>
      <c r="G17" s="359" t="e">
        <f>ROUND(SUM(G16:G16),0)</f>
        <v>#REF!</v>
      </c>
      <c r="M17" s="370"/>
      <c r="N17" s="371"/>
    </row>
    <row r="18" spans="1:14" ht="28.15" customHeight="1">
      <c r="A18" s="360"/>
      <c r="B18" s="361"/>
      <c r="C18" s="361"/>
      <c r="D18" s="362"/>
      <c r="E18" s="363"/>
      <c r="F18" s="364"/>
      <c r="G18" s="365"/>
      <c r="M18" s="370"/>
      <c r="N18" s="371"/>
    </row>
    <row r="19" spans="1:14" ht="27.75" customHeight="1">
      <c r="B19" s="366"/>
      <c r="C19" s="366"/>
      <c r="E19" s="319"/>
      <c r="F19" s="367"/>
      <c r="G19" s="367"/>
    </row>
    <row r="20" spans="1:14" ht="33.6" customHeight="1">
      <c r="A20" s="236" t="s">
        <v>110</v>
      </c>
      <c r="B20" s="347" t="e">
        <f>IF(#REF!=0,"",#REF!)</f>
        <v>#REF!</v>
      </c>
      <c r="C20" s="347"/>
      <c r="D20" s="237"/>
      <c r="E20" s="128"/>
      <c r="F20" s="238" t="s">
        <v>111</v>
      </c>
      <c r="G20" s="110"/>
      <c r="M20" s="240"/>
      <c r="N20" s="372"/>
    </row>
    <row r="21" spans="1:14" ht="33.6" customHeight="1">
      <c r="A21" s="236" t="s">
        <v>112</v>
      </c>
      <c r="B21" s="347" t="e">
        <f>IF(#REF!=0,"",#REF!)</f>
        <v>#REF!</v>
      </c>
      <c r="C21" s="347"/>
      <c r="D21" s="105"/>
      <c r="E21" s="128"/>
      <c r="F21" s="238" t="s">
        <v>113</v>
      </c>
      <c r="G21" s="117" t="e">
        <f>IF(#REF!=0,"",#REF!)</f>
        <v>#REF!</v>
      </c>
    </row>
    <row r="22" spans="1:14" ht="33.6" customHeight="1">
      <c r="A22" s="128"/>
      <c r="B22" s="108"/>
      <c r="C22" s="108"/>
      <c r="D22" s="105"/>
      <c r="E22" s="128"/>
      <c r="F22" s="238" t="s">
        <v>114</v>
      </c>
      <c r="G22" s="117" t="e">
        <f>IF(#REF!=0,"",#REF!)</f>
        <v>#REF!</v>
      </c>
    </row>
    <row r="23" spans="1:14" ht="33.6" customHeight="1">
      <c r="A23" s="128"/>
      <c r="B23" s="108"/>
      <c r="C23" s="108"/>
      <c r="D23" s="105"/>
      <c r="E23" s="128"/>
      <c r="F23" s="238" t="s">
        <v>115</v>
      </c>
      <c r="G23" s="110"/>
    </row>
    <row r="24" spans="1:14">
      <c r="A24" s="128"/>
      <c r="B24" s="653"/>
      <c r="C24" s="653"/>
      <c r="D24" s="654"/>
      <c r="E24" s="654"/>
      <c r="F24" s="654"/>
      <c r="G24" s="654"/>
    </row>
  </sheetData>
  <sheetProtection password="E848" sheet="1" objects="1" scenarios="1" selectLockedCells="1" selectUnlockedCells="1"/>
  <customSheetViews>
    <customSheetView guid="{08A645C4-A23F-4400-B0CE-1685BC312A6F}"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 guid="{E95B21C1-D936-4435-AF6F-90CF0B6A7506}"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 guid="{B0EE7D76-5806-4718-BDAD-3A3EA691E5E4}"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 guid="{696D9240-6693-44E8-B9A4-2BFADD101EE2}"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 guid="{58D82F59-8CF6-455F-B9F4-081499FDF243}"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 guid="{B1277D53-29D6-4226-81E2-084FB62977B6}"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 guid="{C39F923C-6CD3-45D8-86F8-6C4D806DDD7E}"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 guid="{9CA44E70-650F-49CD-967F-298619682CA2}"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s>
  <mergeCells count="7">
    <mergeCell ref="B24:G24"/>
    <mergeCell ref="A3:G3"/>
    <mergeCell ref="A4:G4"/>
    <mergeCell ref="B8:E8"/>
    <mergeCell ref="B9:E9"/>
    <mergeCell ref="B10:E10"/>
    <mergeCell ref="B11:E11"/>
  </mergeCells>
  <printOptions horizontalCentered="1"/>
  <pageMargins left="0.51181102362204722" right="0.26" top="0.54" bottom="0.61" header="0.25" footer="0.43000000000000005"/>
  <pageSetup paperSize="9" orientation="portrait" horizontalDpi="300" verticalDpi="300"/>
  <headerFooter alignWithMargins="0">
    <oddFooter>&amp;R&amp;"Book Antiqua,Bold"&amp;10Schedule-2/ Page &amp;P of &amp;N</oddFooter>
  </headerFooter>
  <colBreaks count="1" manualBreakCount="1">
    <brk id="7"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10"/>
  </sheetPr>
  <dimension ref="A1:AH143"/>
  <sheetViews>
    <sheetView view="pageBreakPreview" zoomScale="60" zoomScaleNormal="85" workbookViewId="0">
      <selection activeCell="K135" sqref="K135"/>
    </sheetView>
  </sheetViews>
  <sheetFormatPr defaultColWidth="9" defaultRowHeight="21"/>
  <cols>
    <col min="1" max="1" width="10" style="517" customWidth="1"/>
    <col min="2" max="2" width="72.75" style="320" hidden="1" customWidth="1"/>
    <col min="3" max="3" width="19" style="506" customWidth="1"/>
    <col min="4" max="4" width="121.375" style="321" customWidth="1"/>
    <col min="5" max="5" width="17.5" style="321" customWidth="1"/>
    <col min="6" max="6" width="23.375" style="321" customWidth="1"/>
    <col min="7" max="7" width="22.875" style="322" customWidth="1"/>
    <col min="8" max="8" width="28.375" style="322" customWidth="1"/>
    <col min="9" max="9" width="21.75" style="322" customWidth="1"/>
    <col min="10" max="10" width="30.25" style="322" customWidth="1"/>
    <col min="11" max="11" width="22.5" style="320" customWidth="1"/>
    <col min="12" max="12" width="24.25" style="323" customWidth="1"/>
    <col min="13" max="13" width="24.25" style="324" customWidth="1"/>
    <col min="14" max="25" width="9" style="105"/>
    <col min="26" max="26" width="9" style="107"/>
    <col min="27" max="28" width="9" style="318" hidden="1" customWidth="1"/>
    <col min="29" max="29" width="9" style="325" hidden="1" customWidth="1"/>
    <col min="30" max="31" width="17.625" style="325" hidden="1" customWidth="1"/>
    <col min="32" max="33" width="9" style="325" hidden="1" customWidth="1"/>
    <col min="34" max="34" width="9" style="325"/>
    <col min="35" max="16384" width="9" style="107"/>
  </cols>
  <sheetData>
    <row r="1" spans="1:34" s="497" customFormat="1" ht="75" customHeight="1">
      <c r="A1" s="665" t="str">
        <f>Cover!B3</f>
        <v>Specification No.: ODP/BB/C&amp;M-3827/OT-09/RFx No. 5002003664/24-25</v>
      </c>
      <c r="B1" s="665"/>
      <c r="C1" s="665"/>
      <c r="D1" s="665"/>
      <c r="E1" s="665"/>
      <c r="F1" s="665"/>
      <c r="G1" s="665"/>
      <c r="H1" s="665"/>
      <c r="I1" s="665"/>
      <c r="J1" s="655" t="s">
        <v>596</v>
      </c>
      <c r="K1" s="655"/>
      <c r="L1" s="655"/>
      <c r="M1" s="655"/>
      <c r="N1" s="496"/>
      <c r="O1" s="496"/>
      <c r="P1" s="496"/>
      <c r="Q1" s="496"/>
      <c r="R1" s="496"/>
      <c r="S1" s="496"/>
      <c r="T1" s="496"/>
      <c r="U1" s="496"/>
      <c r="V1" s="496"/>
      <c r="W1" s="496"/>
      <c r="X1" s="496"/>
      <c r="Y1" s="496"/>
      <c r="AA1" s="498"/>
      <c r="AB1" s="498"/>
      <c r="AC1" s="499"/>
      <c r="AD1" s="499"/>
      <c r="AE1" s="499"/>
      <c r="AF1" s="499"/>
      <c r="AG1" s="499"/>
      <c r="AH1" s="499"/>
    </row>
    <row r="2" spans="1:34" ht="18" customHeight="1">
      <c r="A2" s="495"/>
      <c r="B2" s="154"/>
      <c r="C2" s="505"/>
      <c r="D2" s="326"/>
      <c r="E2" s="326"/>
      <c r="F2" s="326"/>
      <c r="G2" s="108"/>
      <c r="H2" s="108"/>
      <c r="I2" s="108"/>
      <c r="J2" s="108"/>
      <c r="K2" s="105"/>
      <c r="L2" s="335"/>
      <c r="M2" s="336"/>
    </row>
    <row r="3" spans="1:34" ht="54" customHeight="1">
      <c r="A3" s="664" t="str">
        <f>Cover!$B$2</f>
        <v>Construction of Academic cum Administrative Building for Govt. Industrial Training Institute (ITI) at Dharamgarh Sub-division of Kalahandi district under CSR initiative of POWERGRID</v>
      </c>
      <c r="B3" s="664"/>
      <c r="C3" s="664"/>
      <c r="D3" s="664"/>
      <c r="E3" s="664"/>
      <c r="F3" s="664"/>
      <c r="G3" s="664"/>
      <c r="H3" s="664"/>
      <c r="I3" s="664"/>
      <c r="J3" s="664"/>
      <c r="K3" s="664"/>
      <c r="L3" s="664"/>
      <c r="M3" s="664"/>
      <c r="AC3" s="342" t="s">
        <v>120</v>
      </c>
      <c r="AE3" s="343"/>
    </row>
    <row r="4" spans="1:34" ht="22.15" customHeight="1">
      <c r="A4" s="652" t="s">
        <v>121</v>
      </c>
      <c r="B4" s="652"/>
      <c r="C4" s="652"/>
      <c r="D4" s="652"/>
      <c r="E4" s="652"/>
      <c r="F4" s="652"/>
      <c r="G4" s="652"/>
      <c r="H4" s="652"/>
      <c r="I4" s="652"/>
      <c r="J4" s="652"/>
      <c r="K4" s="652"/>
      <c r="L4" s="652"/>
      <c r="M4" s="652"/>
      <c r="AC4" s="342" t="s">
        <v>122</v>
      </c>
      <c r="AE4" s="343"/>
    </row>
    <row r="5" spans="1:34" ht="18" customHeight="1">
      <c r="AC5" s="342" t="s">
        <v>123</v>
      </c>
      <c r="AE5" s="343"/>
    </row>
    <row r="6" spans="1:34" ht="18" customHeight="1">
      <c r="A6" s="518" t="s">
        <v>83</v>
      </c>
      <c r="B6" s="212"/>
      <c r="C6" s="507"/>
      <c r="D6" s="328"/>
      <c r="E6" s="328"/>
      <c r="F6" s="328"/>
      <c r="G6" s="208"/>
      <c r="H6" s="208"/>
      <c r="I6" s="208"/>
      <c r="J6" s="208"/>
      <c r="K6" s="105" t="s">
        <v>84</v>
      </c>
      <c r="L6" s="335"/>
      <c r="M6" s="336"/>
      <c r="AC6" s="342" t="s">
        <v>124</v>
      </c>
      <c r="AE6" s="343"/>
    </row>
    <row r="7" spans="1:34" ht="18" customHeight="1">
      <c r="A7" s="518" t="e">
        <f>"Bidder as "&amp;'[1]Names of Bidder'!D6</f>
        <v>#REF!</v>
      </c>
      <c r="B7" s="214"/>
      <c r="C7" s="508"/>
      <c r="D7" s="329"/>
      <c r="E7" s="329"/>
      <c r="F7" s="329"/>
      <c r="K7" s="156" t="s">
        <v>515</v>
      </c>
      <c r="L7" s="337"/>
      <c r="M7" s="338"/>
      <c r="N7" s="158"/>
      <c r="O7" s="158"/>
      <c r="P7" s="158"/>
      <c r="Q7" s="158"/>
      <c r="R7" s="158"/>
      <c r="S7" s="158"/>
      <c r="T7" s="158"/>
      <c r="U7" s="158"/>
      <c r="V7" s="158"/>
      <c r="W7" s="158"/>
      <c r="X7" s="158"/>
      <c r="Y7" s="158"/>
      <c r="AC7" s="342" t="s">
        <v>125</v>
      </c>
      <c r="AE7" s="343"/>
    </row>
    <row r="8" spans="1:34" ht="20.25">
      <c r="A8" s="519" t="s">
        <v>126</v>
      </c>
      <c r="B8" s="212"/>
      <c r="C8" s="509" t="str">
        <f>IF('Names of Bidder'!D8=0,"",'Names of Bidder'!D8)</f>
        <v/>
      </c>
      <c r="D8" s="330" t="str">
        <f>IF('Names of Bidder'!D8=0,"",'Names of Bidder'!D8)</f>
        <v/>
      </c>
      <c r="E8" s="328"/>
      <c r="F8" s="328"/>
      <c r="G8" s="330"/>
      <c r="H8" s="330"/>
      <c r="I8" s="330"/>
      <c r="J8" s="330"/>
      <c r="K8" s="156" t="s">
        <v>127</v>
      </c>
      <c r="L8" s="337"/>
      <c r="M8" s="338"/>
      <c r="N8" s="158"/>
      <c r="O8" s="158"/>
      <c r="P8" s="158"/>
      <c r="Q8" s="158"/>
      <c r="R8" s="158"/>
      <c r="S8" s="158"/>
      <c r="T8" s="158"/>
      <c r="U8" s="158"/>
      <c r="V8" s="158"/>
      <c r="W8" s="158"/>
      <c r="X8" s="158"/>
      <c r="Y8" s="158"/>
      <c r="AC8" s="342" t="s">
        <v>128</v>
      </c>
      <c r="AE8" s="343"/>
    </row>
    <row r="9" spans="1:34" ht="20.25">
      <c r="A9" s="519" t="s">
        <v>129</v>
      </c>
      <c r="B9" s="212"/>
      <c r="C9" s="509" t="str">
        <f>IF('Names of Bidder'!D9=0,"",'Names of Bidder'!D9)</f>
        <v/>
      </c>
      <c r="D9" s="330" t="str">
        <f>IF('Names of Bidder'!D9=0,"",'Names of Bidder'!D9)</f>
        <v/>
      </c>
      <c r="E9" s="328"/>
      <c r="F9" s="328"/>
      <c r="G9" s="330"/>
      <c r="H9" s="330"/>
      <c r="I9" s="330"/>
      <c r="J9" s="330"/>
      <c r="K9" s="156" t="s">
        <v>130</v>
      </c>
      <c r="L9" s="337"/>
      <c r="M9" s="338"/>
      <c r="N9" s="158"/>
      <c r="O9" s="158"/>
      <c r="P9" s="158"/>
      <c r="Q9" s="158"/>
      <c r="R9" s="158"/>
      <c r="S9" s="158"/>
      <c r="T9" s="158"/>
      <c r="U9" s="158"/>
      <c r="V9" s="158"/>
      <c r="W9" s="158"/>
      <c r="X9" s="158"/>
      <c r="Y9" s="158"/>
      <c r="AC9" s="342" t="s">
        <v>131</v>
      </c>
      <c r="AE9" s="343"/>
    </row>
    <row r="10" spans="1:34">
      <c r="A10" s="520"/>
      <c r="B10" s="208"/>
      <c r="C10" s="509" t="str">
        <f>IF('Names of Bidder'!D10=0,"",'Names of Bidder'!D10)</f>
        <v/>
      </c>
      <c r="D10" s="330" t="str">
        <f>IF('Names of Bidder'!D10=0,"",'Names of Bidder'!D10)</f>
        <v/>
      </c>
      <c r="E10" s="331"/>
      <c r="F10" s="331"/>
      <c r="G10" s="330"/>
      <c r="H10" s="330"/>
      <c r="I10" s="330"/>
      <c r="J10" s="330"/>
      <c r="K10" s="156" t="s">
        <v>132</v>
      </c>
      <c r="L10" s="337"/>
      <c r="M10" s="338"/>
      <c r="N10" s="158"/>
      <c r="O10" s="158"/>
      <c r="P10" s="158"/>
      <c r="Q10" s="158"/>
      <c r="R10" s="158"/>
      <c r="S10" s="158"/>
      <c r="T10" s="158"/>
      <c r="U10" s="158"/>
      <c r="V10" s="158"/>
      <c r="W10" s="158"/>
      <c r="X10" s="158"/>
      <c r="Y10" s="158"/>
    </row>
    <row r="11" spans="1:34">
      <c r="A11" s="520"/>
      <c r="B11" s="208"/>
      <c r="C11" s="509" t="str">
        <f>IF('Names of Bidder'!D11=0,"",'Names of Bidder'!D11)</f>
        <v/>
      </c>
      <c r="D11" s="330" t="str">
        <f>IF('Names of Bidder'!D11=0,"",'Names of Bidder'!D11)</f>
        <v/>
      </c>
      <c r="E11" s="331"/>
      <c r="F11" s="331"/>
      <c r="G11" s="330"/>
      <c r="H11" s="330"/>
      <c r="I11" s="330"/>
      <c r="J11" s="330"/>
      <c r="K11" s="156" t="s">
        <v>133</v>
      </c>
      <c r="L11" s="337"/>
      <c r="M11" s="338"/>
      <c r="N11" s="158"/>
      <c r="O11" s="158"/>
      <c r="P11" s="158"/>
      <c r="Q11" s="158"/>
      <c r="R11" s="158"/>
      <c r="S11" s="158"/>
      <c r="T11" s="158"/>
      <c r="U11" s="158"/>
      <c r="V11" s="158"/>
      <c r="W11" s="158"/>
      <c r="X11" s="158"/>
      <c r="Y11" s="158"/>
    </row>
    <row r="12" spans="1:34" ht="18" customHeight="1">
      <c r="A12" s="520"/>
      <c r="B12" s="208"/>
      <c r="C12" s="510"/>
      <c r="D12" s="331"/>
      <c r="E12" s="331"/>
      <c r="F12" s="331"/>
      <c r="G12" s="328"/>
      <c r="H12" s="328"/>
      <c r="I12" s="328"/>
      <c r="J12" s="328"/>
      <c r="K12" s="208"/>
      <c r="L12" s="339"/>
      <c r="M12" s="336"/>
    </row>
    <row r="13" spans="1:34" ht="18" customHeight="1">
      <c r="A13" s="521"/>
      <c r="B13" s="332"/>
      <c r="C13" s="511"/>
      <c r="D13" s="333"/>
      <c r="E13" s="333"/>
      <c r="F13" s="333"/>
      <c r="G13" s="332"/>
      <c r="H13" s="332"/>
      <c r="I13" s="332"/>
      <c r="J13" s="332"/>
      <c r="K13" s="332"/>
      <c r="L13" s="340"/>
      <c r="M13" s="341"/>
    </row>
    <row r="14" spans="1:34" ht="41.45" customHeight="1">
      <c r="A14" s="662" t="s">
        <v>500</v>
      </c>
      <c r="B14" s="662"/>
      <c r="C14" s="662"/>
      <c r="D14" s="662"/>
      <c r="E14" s="662"/>
      <c r="F14" s="662"/>
      <c r="G14" s="212"/>
      <c r="H14" s="212"/>
      <c r="I14" s="663" t="s">
        <v>134</v>
      </c>
      <c r="J14" s="663"/>
      <c r="K14" s="663"/>
      <c r="L14" s="663"/>
      <c r="M14" s="663"/>
    </row>
    <row r="15" spans="1:34" s="128" customFormat="1" ht="156" customHeight="1">
      <c r="A15" s="512" t="s">
        <v>94</v>
      </c>
      <c r="B15" s="130" t="s">
        <v>490</v>
      </c>
      <c r="C15" s="512" t="s">
        <v>609</v>
      </c>
      <c r="D15" s="555" t="s">
        <v>95</v>
      </c>
      <c r="E15" s="571" t="s">
        <v>97</v>
      </c>
      <c r="F15" s="571" t="s">
        <v>98</v>
      </c>
      <c r="G15" s="572" t="s">
        <v>604</v>
      </c>
      <c r="H15" s="572" t="s">
        <v>605</v>
      </c>
      <c r="I15" s="572" t="s">
        <v>135</v>
      </c>
      <c r="J15" s="572" t="s">
        <v>491</v>
      </c>
      <c r="K15" s="573" t="s">
        <v>514</v>
      </c>
      <c r="L15" s="574" t="s">
        <v>136</v>
      </c>
      <c r="M15" s="575" t="s">
        <v>513</v>
      </c>
      <c r="AC15" s="504"/>
      <c r="AD15" s="368" t="s">
        <v>492</v>
      </c>
      <c r="AE15" s="368" t="s">
        <v>493</v>
      </c>
      <c r="AF15" s="504"/>
      <c r="AG15" s="504"/>
      <c r="AH15" s="504"/>
    </row>
    <row r="16" spans="1:34" ht="20.25">
      <c r="A16" s="554">
        <v>1</v>
      </c>
      <c r="B16" s="559"/>
      <c r="C16" s="554">
        <v>2</v>
      </c>
      <c r="D16" s="560">
        <v>3</v>
      </c>
      <c r="E16" s="559">
        <v>4</v>
      </c>
      <c r="F16" s="559">
        <v>5</v>
      </c>
      <c r="G16" s="559">
        <v>6</v>
      </c>
      <c r="H16" s="559">
        <v>7</v>
      </c>
      <c r="I16" s="559">
        <v>8</v>
      </c>
      <c r="J16" s="559">
        <v>9</v>
      </c>
      <c r="K16" s="559">
        <v>10</v>
      </c>
      <c r="L16" s="561">
        <v>11</v>
      </c>
      <c r="M16" s="562">
        <v>12</v>
      </c>
      <c r="AD16" s="485">
        <v>5</v>
      </c>
      <c r="AE16" s="485" t="s">
        <v>137</v>
      </c>
    </row>
    <row r="17" spans="1:34">
      <c r="A17" s="523">
        <v>1</v>
      </c>
      <c r="B17" s="486"/>
      <c r="C17" s="516"/>
      <c r="D17" s="596" t="s">
        <v>768</v>
      </c>
      <c r="E17" s="513"/>
      <c r="F17" s="547"/>
      <c r="G17" s="513"/>
      <c r="H17" s="527"/>
      <c r="I17" s="527"/>
      <c r="J17" s="527"/>
      <c r="K17" s="527"/>
      <c r="L17" s="534"/>
      <c r="M17" s="535"/>
      <c r="N17" s="570"/>
      <c r="O17" s="570"/>
      <c r="P17" s="570"/>
      <c r="Q17" s="570"/>
      <c r="R17" s="570"/>
      <c r="S17" s="570"/>
      <c r="T17" s="570"/>
      <c r="U17" s="570"/>
      <c r="V17" s="570"/>
      <c r="W17" s="570"/>
      <c r="X17" s="570"/>
      <c r="Y17" s="570"/>
      <c r="AA17" s="487"/>
      <c r="AB17" s="487"/>
      <c r="AC17" s="487"/>
      <c r="AD17" s="487"/>
      <c r="AE17" s="487"/>
      <c r="AF17" s="487"/>
      <c r="AG17" s="487"/>
      <c r="AH17" s="488"/>
    </row>
    <row r="18" spans="1:34" ht="84">
      <c r="A18" s="523">
        <v>1.1000000000000001</v>
      </c>
      <c r="B18" s="486"/>
      <c r="C18" s="516" t="s">
        <v>721</v>
      </c>
      <c r="D18" s="538" t="s">
        <v>610</v>
      </c>
      <c r="E18" s="513" t="s">
        <v>536</v>
      </c>
      <c r="F18" s="547">
        <v>1287.723</v>
      </c>
      <c r="G18" s="513">
        <v>995433</v>
      </c>
      <c r="H18" s="531" t="s">
        <v>138</v>
      </c>
      <c r="I18" s="527">
        <v>18</v>
      </c>
      <c r="J18" s="532" t="s">
        <v>138</v>
      </c>
      <c r="K18" s="533"/>
      <c r="L18" s="534">
        <f t="shared" ref="L18:L20" si="0">IF(OR(J18="",J18="Confirmed"),I18*M18%,J18*M18%)</f>
        <v>1.8000000000000002E-3</v>
      </c>
      <c r="M18" s="535" t="str">
        <f t="shared" ref="M18:M20" si="1">IF(K18=0,"0.01",K18*F18)</f>
        <v>0.01</v>
      </c>
      <c r="N18" s="570"/>
      <c r="O18" s="570"/>
      <c r="P18" s="570"/>
      <c r="Q18" s="570"/>
      <c r="R18" s="570"/>
      <c r="S18" s="570"/>
      <c r="T18" s="570"/>
      <c r="U18" s="570"/>
      <c r="V18" s="570"/>
      <c r="W18" s="570"/>
      <c r="X18" s="570"/>
      <c r="Y18" s="570"/>
      <c r="AA18" s="487"/>
      <c r="AB18" s="487"/>
      <c r="AC18" s="487"/>
      <c r="AD18" s="487"/>
      <c r="AE18" s="487"/>
      <c r="AF18" s="487"/>
      <c r="AG18" s="487"/>
      <c r="AH18" s="488"/>
    </row>
    <row r="19" spans="1:34" ht="63">
      <c r="A19" s="523">
        <v>1.2</v>
      </c>
      <c r="B19" s="486"/>
      <c r="C19" s="516">
        <v>2.25</v>
      </c>
      <c r="D19" s="538" t="s">
        <v>611</v>
      </c>
      <c r="E19" s="513" t="s">
        <v>536</v>
      </c>
      <c r="F19" s="547">
        <v>982.11199999999997</v>
      </c>
      <c r="G19" s="513">
        <v>995433</v>
      </c>
      <c r="H19" s="531" t="s">
        <v>138</v>
      </c>
      <c r="I19" s="527">
        <v>18</v>
      </c>
      <c r="J19" s="532" t="s">
        <v>138</v>
      </c>
      <c r="K19" s="533"/>
      <c r="L19" s="534">
        <f t="shared" si="0"/>
        <v>1.8000000000000002E-3</v>
      </c>
      <c r="M19" s="535" t="str">
        <f t="shared" si="1"/>
        <v>0.01</v>
      </c>
      <c r="N19" s="570"/>
      <c r="O19" s="570"/>
      <c r="P19" s="570"/>
      <c r="Q19" s="570"/>
      <c r="R19" s="570"/>
      <c r="S19" s="570"/>
      <c r="T19" s="570"/>
      <c r="U19" s="570"/>
      <c r="V19" s="570"/>
      <c r="W19" s="570"/>
      <c r="X19" s="570"/>
      <c r="Y19" s="570"/>
      <c r="AA19" s="487"/>
      <c r="AB19" s="487"/>
      <c r="AC19" s="487"/>
      <c r="AD19" s="487"/>
      <c r="AE19" s="487"/>
      <c r="AF19" s="487"/>
      <c r="AG19" s="487"/>
      <c r="AH19" s="488"/>
    </row>
    <row r="20" spans="1:34" ht="63">
      <c r="A20" s="523">
        <v>1.3</v>
      </c>
      <c r="B20" s="486"/>
      <c r="C20" s="516" t="s">
        <v>722</v>
      </c>
      <c r="D20" s="538" t="s">
        <v>612</v>
      </c>
      <c r="E20" s="513" t="s">
        <v>536</v>
      </c>
      <c r="F20" s="547">
        <v>1070.646</v>
      </c>
      <c r="G20" s="513">
        <v>995433</v>
      </c>
      <c r="H20" s="531" t="s">
        <v>138</v>
      </c>
      <c r="I20" s="527">
        <v>18</v>
      </c>
      <c r="J20" s="532" t="s">
        <v>138</v>
      </c>
      <c r="K20" s="533"/>
      <c r="L20" s="534">
        <f t="shared" si="0"/>
        <v>1.8000000000000002E-3</v>
      </c>
      <c r="M20" s="535" t="str">
        <f t="shared" si="1"/>
        <v>0.01</v>
      </c>
      <c r="N20" s="570"/>
      <c r="O20" s="570"/>
      <c r="P20" s="570"/>
      <c r="Q20" s="570"/>
      <c r="R20" s="570"/>
      <c r="S20" s="570"/>
      <c r="T20" s="570"/>
      <c r="U20" s="570"/>
      <c r="V20" s="570"/>
      <c r="W20" s="570"/>
      <c r="X20" s="570"/>
      <c r="Y20" s="570"/>
      <c r="AA20" s="487"/>
      <c r="AB20" s="487"/>
      <c r="AC20" s="487"/>
      <c r="AD20" s="487"/>
      <c r="AE20" s="487"/>
      <c r="AF20" s="487"/>
      <c r="AG20" s="487"/>
      <c r="AH20" s="488"/>
    </row>
    <row r="21" spans="1:34" ht="42">
      <c r="A21" s="523">
        <v>1.4</v>
      </c>
      <c r="B21" s="486"/>
      <c r="C21" s="516">
        <v>2.27</v>
      </c>
      <c r="D21" s="538" t="s">
        <v>613</v>
      </c>
      <c r="E21" s="513" t="s">
        <v>536</v>
      </c>
      <c r="F21" s="547">
        <v>183.501</v>
      </c>
      <c r="G21" s="513">
        <v>995433</v>
      </c>
      <c r="H21" s="531" t="s">
        <v>138</v>
      </c>
      <c r="I21" s="527">
        <v>18</v>
      </c>
      <c r="J21" s="532" t="s">
        <v>138</v>
      </c>
      <c r="K21" s="533"/>
      <c r="L21" s="534">
        <f t="shared" ref="L21" si="2">IF(OR(J21="",J21="Confirmed"),I21*M21%,J21*M21%)</f>
        <v>1.8000000000000002E-3</v>
      </c>
      <c r="M21" s="535" t="str">
        <f t="shared" ref="M21" si="3">IF(K21=0,"0.01",K21*F21)</f>
        <v>0.01</v>
      </c>
      <c r="AA21" s="487"/>
      <c r="AB21" s="487"/>
      <c r="AC21" s="487"/>
      <c r="AD21" s="487"/>
      <c r="AE21" s="487"/>
      <c r="AF21" s="487"/>
      <c r="AG21" s="487"/>
      <c r="AH21" s="488"/>
    </row>
    <row r="22" spans="1:34" ht="42">
      <c r="A22" s="523">
        <v>1.5</v>
      </c>
      <c r="B22" s="486"/>
      <c r="C22" s="516" t="s">
        <v>723</v>
      </c>
      <c r="D22" s="538" t="s">
        <v>614</v>
      </c>
      <c r="E22" s="513" t="s">
        <v>769</v>
      </c>
      <c r="F22" s="547">
        <v>184</v>
      </c>
      <c r="G22" s="513">
        <v>995435</v>
      </c>
      <c r="H22" s="531" t="s">
        <v>138</v>
      </c>
      <c r="I22" s="527">
        <v>18</v>
      </c>
      <c r="J22" s="532" t="s">
        <v>138</v>
      </c>
      <c r="K22" s="533"/>
      <c r="L22" s="534">
        <f t="shared" ref="L22:L85" si="4">IF(OR(J22="",J22="Confirmed"),I22*M22%,J22*M22%)</f>
        <v>1.8000000000000002E-3</v>
      </c>
      <c r="M22" s="535" t="str">
        <f t="shared" ref="M22:M85" si="5">IF(K22=0,"0.01",K22*F22)</f>
        <v>0.01</v>
      </c>
      <c r="AA22" s="487"/>
      <c r="AB22" s="487"/>
      <c r="AC22" s="487"/>
      <c r="AD22" s="487"/>
      <c r="AE22" s="487"/>
      <c r="AF22" s="487"/>
      <c r="AG22" s="487"/>
      <c r="AH22" s="488"/>
    </row>
    <row r="23" spans="1:34" ht="84">
      <c r="A23" s="523">
        <v>1.6</v>
      </c>
      <c r="B23" s="486"/>
      <c r="C23" s="516" t="s">
        <v>724</v>
      </c>
      <c r="D23" s="538" t="s">
        <v>615</v>
      </c>
      <c r="E23" s="513" t="s">
        <v>535</v>
      </c>
      <c r="F23" s="547">
        <v>1835.01</v>
      </c>
      <c r="G23" s="513">
        <v>995435</v>
      </c>
      <c r="H23" s="531" t="s">
        <v>138</v>
      </c>
      <c r="I23" s="527">
        <v>18</v>
      </c>
      <c r="J23" s="532" t="s">
        <v>138</v>
      </c>
      <c r="K23" s="533"/>
      <c r="L23" s="534">
        <f t="shared" si="4"/>
        <v>1.8000000000000002E-3</v>
      </c>
      <c r="M23" s="535" t="str">
        <f t="shared" si="5"/>
        <v>0.01</v>
      </c>
      <c r="AA23" s="487"/>
      <c r="AB23" s="487"/>
      <c r="AC23" s="487"/>
      <c r="AD23" s="487"/>
      <c r="AE23" s="487"/>
      <c r="AF23" s="487"/>
      <c r="AG23" s="487"/>
      <c r="AH23" s="488"/>
    </row>
    <row r="24" spans="1:34">
      <c r="A24" s="523">
        <v>2</v>
      </c>
      <c r="B24" s="486"/>
      <c r="C24" s="516"/>
      <c r="D24" s="596" t="s">
        <v>616</v>
      </c>
      <c r="E24" s="513"/>
      <c r="F24" s="547"/>
      <c r="G24" s="513"/>
      <c r="H24" s="527"/>
      <c r="I24" s="527"/>
      <c r="J24" s="527"/>
      <c r="K24" s="527"/>
      <c r="L24" s="534"/>
      <c r="M24" s="535"/>
      <c r="AA24" s="487"/>
      <c r="AB24" s="487"/>
      <c r="AC24" s="487"/>
      <c r="AD24" s="487"/>
      <c r="AE24" s="487"/>
      <c r="AF24" s="487"/>
      <c r="AG24" s="487"/>
      <c r="AH24" s="488"/>
    </row>
    <row r="25" spans="1:34" ht="63">
      <c r="A25" s="523">
        <v>2.1</v>
      </c>
      <c r="B25" s="486"/>
      <c r="C25" s="516" t="s">
        <v>725</v>
      </c>
      <c r="D25" s="538" t="s">
        <v>617</v>
      </c>
      <c r="E25" s="513" t="s">
        <v>536</v>
      </c>
      <c r="F25" s="547">
        <v>183.626</v>
      </c>
      <c r="G25" s="513">
        <v>995454</v>
      </c>
      <c r="H25" s="531" t="s">
        <v>138</v>
      </c>
      <c r="I25" s="527">
        <v>18</v>
      </c>
      <c r="J25" s="532" t="s">
        <v>138</v>
      </c>
      <c r="K25" s="533"/>
      <c r="L25" s="534">
        <f t="shared" si="4"/>
        <v>1.8000000000000002E-3</v>
      </c>
      <c r="M25" s="535" t="str">
        <f t="shared" si="5"/>
        <v>0.01</v>
      </c>
      <c r="AA25" s="487"/>
      <c r="AB25" s="487"/>
      <c r="AC25" s="487"/>
      <c r="AD25" s="487"/>
      <c r="AE25" s="487"/>
      <c r="AF25" s="487"/>
      <c r="AG25" s="487"/>
      <c r="AH25" s="488"/>
    </row>
    <row r="26" spans="1:34" ht="42">
      <c r="A26" s="523">
        <v>2.2000000000000002</v>
      </c>
      <c r="B26" s="486"/>
      <c r="C26" s="516">
        <v>4.1100000000000003</v>
      </c>
      <c r="D26" s="538" t="s">
        <v>618</v>
      </c>
      <c r="E26" s="513" t="s">
        <v>535</v>
      </c>
      <c r="F26" s="547">
        <v>60.323999999999998</v>
      </c>
      <c r="G26" s="513">
        <v>995454</v>
      </c>
      <c r="H26" s="531" t="s">
        <v>138</v>
      </c>
      <c r="I26" s="527">
        <v>18</v>
      </c>
      <c r="J26" s="532" t="s">
        <v>138</v>
      </c>
      <c r="K26" s="533"/>
      <c r="L26" s="534">
        <f t="shared" si="4"/>
        <v>1.8000000000000002E-3</v>
      </c>
      <c r="M26" s="535" t="str">
        <f t="shared" si="5"/>
        <v>0.01</v>
      </c>
      <c r="AA26" s="487"/>
      <c r="AB26" s="487"/>
      <c r="AC26" s="487"/>
      <c r="AD26" s="487"/>
      <c r="AE26" s="487"/>
      <c r="AF26" s="487"/>
      <c r="AG26" s="487"/>
      <c r="AH26" s="488"/>
    </row>
    <row r="27" spans="1:34" ht="84">
      <c r="A27" s="523">
        <v>2.2999999999999998</v>
      </c>
      <c r="B27" s="486"/>
      <c r="C27" s="516">
        <v>4.17</v>
      </c>
      <c r="D27" s="538" t="s">
        <v>619</v>
      </c>
      <c r="E27" s="513" t="s">
        <v>535</v>
      </c>
      <c r="F27" s="547">
        <v>274.05099999999999</v>
      </c>
      <c r="G27" s="513">
        <v>995454</v>
      </c>
      <c r="H27" s="531" t="s">
        <v>138</v>
      </c>
      <c r="I27" s="527">
        <v>18</v>
      </c>
      <c r="J27" s="532" t="s">
        <v>138</v>
      </c>
      <c r="K27" s="533"/>
      <c r="L27" s="534">
        <f t="shared" si="4"/>
        <v>1.8000000000000002E-3</v>
      </c>
      <c r="M27" s="535" t="str">
        <f t="shared" si="5"/>
        <v>0.01</v>
      </c>
      <c r="AA27" s="487"/>
      <c r="AB27" s="487"/>
      <c r="AC27" s="487"/>
      <c r="AD27" s="487"/>
      <c r="AE27" s="487"/>
      <c r="AF27" s="487"/>
      <c r="AG27" s="487"/>
      <c r="AH27" s="488"/>
    </row>
    <row r="28" spans="1:34">
      <c r="A28" s="523">
        <v>3</v>
      </c>
      <c r="B28" s="486"/>
      <c r="C28" s="516"/>
      <c r="D28" s="596" t="s">
        <v>620</v>
      </c>
      <c r="E28" s="513"/>
      <c r="F28" s="547"/>
      <c r="G28" s="513"/>
      <c r="H28" s="527"/>
      <c r="I28" s="527"/>
      <c r="J28" s="527"/>
      <c r="K28" s="527"/>
      <c r="L28" s="534"/>
      <c r="M28" s="535"/>
      <c r="AA28" s="487"/>
      <c r="AB28" s="487"/>
      <c r="AC28" s="487"/>
      <c r="AD28" s="487"/>
      <c r="AE28" s="487"/>
      <c r="AF28" s="487"/>
      <c r="AG28" s="487"/>
      <c r="AH28" s="488"/>
    </row>
    <row r="29" spans="1:34" ht="198" customHeight="1">
      <c r="A29" s="523" t="s">
        <v>766</v>
      </c>
      <c r="B29" s="486"/>
      <c r="C29" s="516" t="s">
        <v>726</v>
      </c>
      <c r="D29" s="538" t="s">
        <v>621</v>
      </c>
      <c r="E29" s="513" t="s">
        <v>536</v>
      </c>
      <c r="F29" s="547">
        <v>456</v>
      </c>
      <c r="G29" s="513">
        <v>995454</v>
      </c>
      <c r="H29" s="531" t="s">
        <v>138</v>
      </c>
      <c r="I29" s="527">
        <v>18</v>
      </c>
      <c r="J29" s="532" t="s">
        <v>138</v>
      </c>
      <c r="K29" s="533"/>
      <c r="L29" s="534">
        <f t="shared" si="4"/>
        <v>1.8000000000000002E-3</v>
      </c>
      <c r="M29" s="535" t="str">
        <f t="shared" si="5"/>
        <v>0.01</v>
      </c>
      <c r="AA29" s="487"/>
      <c r="AB29" s="487"/>
      <c r="AC29" s="487"/>
      <c r="AD29" s="487"/>
      <c r="AE29" s="487"/>
      <c r="AF29" s="487"/>
      <c r="AG29" s="487"/>
      <c r="AH29" s="488"/>
    </row>
    <row r="30" spans="1:34" ht="211.5" customHeight="1">
      <c r="A30" s="523" t="s">
        <v>143</v>
      </c>
      <c r="B30" s="486"/>
      <c r="C30" s="516" t="s">
        <v>727</v>
      </c>
      <c r="D30" s="538" t="s">
        <v>622</v>
      </c>
      <c r="E30" s="513" t="s">
        <v>536</v>
      </c>
      <c r="F30" s="547">
        <v>1082</v>
      </c>
      <c r="G30" s="513">
        <v>995454</v>
      </c>
      <c r="H30" s="531" t="s">
        <v>138</v>
      </c>
      <c r="I30" s="527">
        <v>18</v>
      </c>
      <c r="J30" s="532" t="s">
        <v>138</v>
      </c>
      <c r="K30" s="533"/>
      <c r="L30" s="534">
        <f t="shared" si="4"/>
        <v>1.8000000000000002E-3</v>
      </c>
      <c r="M30" s="535" t="str">
        <f t="shared" si="5"/>
        <v>0.01</v>
      </c>
      <c r="AA30" s="487"/>
      <c r="AB30" s="487"/>
      <c r="AC30" s="487"/>
      <c r="AD30" s="487"/>
      <c r="AE30" s="487"/>
      <c r="AF30" s="487"/>
      <c r="AG30" s="487"/>
      <c r="AH30" s="488"/>
    </row>
    <row r="31" spans="1:34" ht="42">
      <c r="A31" s="523">
        <v>3.2</v>
      </c>
      <c r="B31" s="486"/>
      <c r="C31" s="516">
        <v>5.35</v>
      </c>
      <c r="D31" s="538" t="s">
        <v>623</v>
      </c>
      <c r="E31" s="513" t="s">
        <v>537</v>
      </c>
      <c r="F31" s="547">
        <v>1076.5999999999999</v>
      </c>
      <c r="G31" s="513">
        <v>995454</v>
      </c>
      <c r="H31" s="531" t="s">
        <v>138</v>
      </c>
      <c r="I31" s="527">
        <v>18</v>
      </c>
      <c r="J31" s="532" t="s">
        <v>138</v>
      </c>
      <c r="K31" s="533"/>
      <c r="L31" s="534">
        <f t="shared" si="4"/>
        <v>1.8000000000000002E-3</v>
      </c>
      <c r="M31" s="535" t="str">
        <f t="shared" si="5"/>
        <v>0.01</v>
      </c>
      <c r="AA31" s="487"/>
      <c r="AB31" s="487"/>
      <c r="AC31" s="487"/>
      <c r="AD31" s="487"/>
      <c r="AE31" s="487"/>
      <c r="AF31" s="487"/>
      <c r="AG31" s="487"/>
      <c r="AH31" s="488"/>
    </row>
    <row r="32" spans="1:34" ht="42">
      <c r="A32" s="523" t="s">
        <v>767</v>
      </c>
      <c r="B32" s="486"/>
      <c r="C32" s="516" t="s">
        <v>494</v>
      </c>
      <c r="D32" s="538" t="s">
        <v>624</v>
      </c>
      <c r="E32" s="513" t="s">
        <v>535</v>
      </c>
      <c r="F32" s="547">
        <v>382.84500000000003</v>
      </c>
      <c r="G32" s="513">
        <v>995472</v>
      </c>
      <c r="H32" s="531" t="s">
        <v>138</v>
      </c>
      <c r="I32" s="527">
        <v>18</v>
      </c>
      <c r="J32" s="532" t="s">
        <v>138</v>
      </c>
      <c r="K32" s="533"/>
      <c r="L32" s="534">
        <f t="shared" si="4"/>
        <v>1.8000000000000002E-3</v>
      </c>
      <c r="M32" s="535" t="str">
        <f t="shared" si="5"/>
        <v>0.01</v>
      </c>
      <c r="AA32" s="487"/>
      <c r="AB32" s="487"/>
      <c r="AC32" s="487"/>
      <c r="AD32" s="487"/>
      <c r="AE32" s="487"/>
      <c r="AF32" s="487"/>
      <c r="AG32" s="487"/>
      <c r="AH32" s="488"/>
    </row>
    <row r="33" spans="1:34" ht="42">
      <c r="A33" s="523" t="s">
        <v>143</v>
      </c>
      <c r="B33" s="486"/>
      <c r="C33" s="516" t="s">
        <v>501</v>
      </c>
      <c r="D33" s="538" t="s">
        <v>625</v>
      </c>
      <c r="E33" s="513" t="s">
        <v>535</v>
      </c>
      <c r="F33" s="547">
        <v>3973.16</v>
      </c>
      <c r="G33" s="513">
        <v>995472</v>
      </c>
      <c r="H33" s="531" t="s">
        <v>138</v>
      </c>
      <c r="I33" s="527">
        <v>18</v>
      </c>
      <c r="J33" s="532" t="s">
        <v>138</v>
      </c>
      <c r="K33" s="533"/>
      <c r="L33" s="534">
        <f t="shared" si="4"/>
        <v>1.8000000000000002E-3</v>
      </c>
      <c r="M33" s="535" t="str">
        <f t="shared" si="5"/>
        <v>0.01</v>
      </c>
      <c r="AA33" s="487"/>
      <c r="AB33" s="487"/>
      <c r="AC33" s="487"/>
      <c r="AD33" s="487"/>
      <c r="AE33" s="487"/>
      <c r="AF33" s="487"/>
      <c r="AG33" s="487"/>
      <c r="AH33" s="488"/>
    </row>
    <row r="34" spans="1:34" ht="42">
      <c r="A34" s="523" t="s">
        <v>144</v>
      </c>
      <c r="B34" s="486"/>
      <c r="C34" s="516" t="s">
        <v>728</v>
      </c>
      <c r="D34" s="538" t="s">
        <v>626</v>
      </c>
      <c r="E34" s="513" t="s">
        <v>535</v>
      </c>
      <c r="F34" s="547">
        <v>5</v>
      </c>
      <c r="G34" s="513">
        <v>995472</v>
      </c>
      <c r="H34" s="531" t="s">
        <v>138</v>
      </c>
      <c r="I34" s="527">
        <v>18</v>
      </c>
      <c r="J34" s="532" t="s">
        <v>138</v>
      </c>
      <c r="K34" s="533"/>
      <c r="L34" s="534">
        <f t="shared" si="4"/>
        <v>1.8000000000000002E-3</v>
      </c>
      <c r="M34" s="535" t="str">
        <f t="shared" si="5"/>
        <v>0.01</v>
      </c>
      <c r="AA34" s="487"/>
      <c r="AB34" s="487"/>
      <c r="AC34" s="487"/>
      <c r="AD34" s="487"/>
      <c r="AE34" s="487"/>
      <c r="AF34" s="487"/>
      <c r="AG34" s="487"/>
      <c r="AH34" s="488"/>
    </row>
    <row r="35" spans="1:34" ht="42">
      <c r="A35" s="523" t="s">
        <v>362</v>
      </c>
      <c r="B35" s="486"/>
      <c r="C35" s="516" t="s">
        <v>495</v>
      </c>
      <c r="D35" s="538" t="s">
        <v>627</v>
      </c>
      <c r="E35" s="513" t="s">
        <v>535</v>
      </c>
      <c r="F35" s="547">
        <v>3583.3530000000001</v>
      </c>
      <c r="G35" s="513">
        <v>995472</v>
      </c>
      <c r="H35" s="531" t="s">
        <v>138</v>
      </c>
      <c r="I35" s="527">
        <v>18</v>
      </c>
      <c r="J35" s="532" t="s">
        <v>138</v>
      </c>
      <c r="K35" s="533"/>
      <c r="L35" s="534">
        <f t="shared" si="4"/>
        <v>1.8000000000000002E-3</v>
      </c>
      <c r="M35" s="535" t="str">
        <f t="shared" si="5"/>
        <v>0.01</v>
      </c>
      <c r="AA35" s="487"/>
      <c r="AB35" s="487"/>
      <c r="AC35" s="487"/>
      <c r="AD35" s="487"/>
      <c r="AE35" s="487"/>
      <c r="AF35" s="487"/>
      <c r="AG35" s="487"/>
      <c r="AH35" s="488"/>
    </row>
    <row r="36" spans="1:34" ht="42">
      <c r="A36" s="523" t="s">
        <v>364</v>
      </c>
      <c r="B36" s="486"/>
      <c r="C36" s="516" t="s">
        <v>496</v>
      </c>
      <c r="D36" s="538" t="s">
        <v>628</v>
      </c>
      <c r="E36" s="513" t="s">
        <v>535</v>
      </c>
      <c r="F36" s="547">
        <v>2169.4830000000002</v>
      </c>
      <c r="G36" s="513">
        <v>995472</v>
      </c>
      <c r="H36" s="531" t="s">
        <v>138</v>
      </c>
      <c r="I36" s="527">
        <v>18</v>
      </c>
      <c r="J36" s="532" t="s">
        <v>138</v>
      </c>
      <c r="K36" s="533"/>
      <c r="L36" s="534">
        <f t="shared" si="4"/>
        <v>1.8000000000000002E-3</v>
      </c>
      <c r="M36" s="535" t="str">
        <f t="shared" si="5"/>
        <v>0.01</v>
      </c>
      <c r="AA36" s="487"/>
      <c r="AB36" s="487"/>
      <c r="AC36" s="487"/>
      <c r="AD36" s="487"/>
      <c r="AE36" s="487"/>
      <c r="AF36" s="487"/>
      <c r="AG36" s="487"/>
      <c r="AH36" s="488"/>
    </row>
    <row r="37" spans="1:34" ht="42">
      <c r="A37" s="523" t="s">
        <v>366</v>
      </c>
      <c r="B37" s="486"/>
      <c r="C37" s="516" t="s">
        <v>502</v>
      </c>
      <c r="D37" s="538" t="s">
        <v>629</v>
      </c>
      <c r="E37" s="513" t="s">
        <v>535</v>
      </c>
      <c r="F37" s="547">
        <v>99.6</v>
      </c>
      <c r="G37" s="513">
        <v>995472</v>
      </c>
      <c r="H37" s="531" t="s">
        <v>138</v>
      </c>
      <c r="I37" s="527">
        <v>18</v>
      </c>
      <c r="J37" s="532" t="s">
        <v>138</v>
      </c>
      <c r="K37" s="533"/>
      <c r="L37" s="534">
        <f t="shared" si="4"/>
        <v>1.8000000000000002E-3</v>
      </c>
      <c r="M37" s="535" t="str">
        <f t="shared" si="5"/>
        <v>0.01</v>
      </c>
      <c r="AA37" s="487"/>
      <c r="AB37" s="487"/>
      <c r="AC37" s="487"/>
      <c r="AD37" s="487"/>
      <c r="AE37" s="487"/>
      <c r="AF37" s="487"/>
      <c r="AG37" s="487"/>
      <c r="AH37" s="488"/>
    </row>
    <row r="38" spans="1:34" ht="22.5">
      <c r="A38" s="523" t="s">
        <v>368</v>
      </c>
      <c r="B38" s="486"/>
      <c r="C38" s="516" t="s">
        <v>729</v>
      </c>
      <c r="D38" s="538" t="s">
        <v>630</v>
      </c>
      <c r="E38" s="513" t="s">
        <v>535</v>
      </c>
      <c r="F38" s="547">
        <v>5</v>
      </c>
      <c r="G38" s="513">
        <v>995472</v>
      </c>
      <c r="H38" s="531" t="s">
        <v>138</v>
      </c>
      <c r="I38" s="527">
        <v>18</v>
      </c>
      <c r="J38" s="532" t="s">
        <v>138</v>
      </c>
      <c r="K38" s="533"/>
      <c r="L38" s="534">
        <f t="shared" si="4"/>
        <v>1.8000000000000002E-3</v>
      </c>
      <c r="M38" s="535" t="str">
        <f t="shared" si="5"/>
        <v>0.01</v>
      </c>
      <c r="AA38" s="487"/>
      <c r="AB38" s="487"/>
      <c r="AC38" s="487"/>
      <c r="AD38" s="487"/>
      <c r="AE38" s="487"/>
      <c r="AF38" s="487"/>
      <c r="AG38" s="487"/>
      <c r="AH38" s="488"/>
    </row>
    <row r="39" spans="1:34" ht="63">
      <c r="A39" s="523">
        <v>3.5</v>
      </c>
      <c r="B39" s="486"/>
      <c r="C39" s="516" t="s">
        <v>530</v>
      </c>
      <c r="D39" s="538" t="s">
        <v>631</v>
      </c>
      <c r="E39" s="513" t="s">
        <v>770</v>
      </c>
      <c r="F39" s="547">
        <v>248054.079</v>
      </c>
      <c r="G39" s="513">
        <v>995454</v>
      </c>
      <c r="H39" s="531" t="s">
        <v>138</v>
      </c>
      <c r="I39" s="527">
        <v>18</v>
      </c>
      <c r="J39" s="532" t="s">
        <v>138</v>
      </c>
      <c r="K39" s="533"/>
      <c r="L39" s="534">
        <f t="shared" si="4"/>
        <v>1.8000000000000002E-3</v>
      </c>
      <c r="M39" s="535" t="str">
        <f t="shared" si="5"/>
        <v>0.01</v>
      </c>
      <c r="AA39" s="487"/>
      <c r="AB39" s="487"/>
      <c r="AC39" s="487"/>
      <c r="AD39" s="487"/>
      <c r="AE39" s="487"/>
      <c r="AF39" s="487"/>
      <c r="AG39" s="487"/>
      <c r="AH39" s="488"/>
    </row>
    <row r="40" spans="1:34">
      <c r="A40" s="523">
        <v>4</v>
      </c>
      <c r="B40" s="486"/>
      <c r="C40" s="516"/>
      <c r="D40" s="596" t="s">
        <v>632</v>
      </c>
      <c r="E40" s="513"/>
      <c r="F40" s="547"/>
      <c r="G40" s="513"/>
      <c r="H40" s="527"/>
      <c r="I40" s="527"/>
      <c r="J40" s="527"/>
      <c r="K40" s="527"/>
      <c r="L40" s="534"/>
      <c r="M40" s="535"/>
      <c r="AA40" s="487"/>
      <c r="AB40" s="487"/>
      <c r="AC40" s="487"/>
      <c r="AD40" s="487"/>
      <c r="AE40" s="487"/>
      <c r="AF40" s="487"/>
      <c r="AG40" s="487"/>
      <c r="AH40" s="488"/>
    </row>
    <row r="41" spans="1:34" ht="63">
      <c r="A41" s="523">
        <v>4.0999999999999996</v>
      </c>
      <c r="B41" s="486"/>
      <c r="C41" s="516" t="s">
        <v>730</v>
      </c>
      <c r="D41" s="538" t="s">
        <v>633</v>
      </c>
      <c r="E41" s="513" t="s">
        <v>536</v>
      </c>
      <c r="F41" s="547">
        <v>83.117000000000004</v>
      </c>
      <c r="G41" s="513">
        <v>995456</v>
      </c>
      <c r="H41" s="531" t="s">
        <v>138</v>
      </c>
      <c r="I41" s="527">
        <v>18</v>
      </c>
      <c r="J41" s="532" t="s">
        <v>138</v>
      </c>
      <c r="K41" s="533"/>
      <c r="L41" s="534">
        <f t="shared" si="4"/>
        <v>1.8000000000000002E-3</v>
      </c>
      <c r="M41" s="535" t="str">
        <f t="shared" si="5"/>
        <v>0.01</v>
      </c>
      <c r="AA41" s="487"/>
      <c r="AB41" s="487"/>
      <c r="AC41" s="487"/>
      <c r="AD41" s="487"/>
      <c r="AE41" s="487"/>
      <c r="AF41" s="487"/>
      <c r="AG41" s="487"/>
      <c r="AH41" s="488"/>
    </row>
    <row r="42" spans="1:34" ht="63">
      <c r="A42" s="523">
        <v>4.2</v>
      </c>
      <c r="B42" s="486"/>
      <c r="C42" s="516" t="s">
        <v>529</v>
      </c>
      <c r="D42" s="538" t="s">
        <v>634</v>
      </c>
      <c r="E42" s="513" t="s">
        <v>536</v>
      </c>
      <c r="F42" s="547">
        <v>756.89200000000005</v>
      </c>
      <c r="G42" s="513">
        <v>995456</v>
      </c>
      <c r="H42" s="531" t="s">
        <v>138</v>
      </c>
      <c r="I42" s="527">
        <v>18</v>
      </c>
      <c r="J42" s="532" t="s">
        <v>138</v>
      </c>
      <c r="K42" s="533"/>
      <c r="L42" s="534">
        <f t="shared" si="4"/>
        <v>1.8000000000000002E-3</v>
      </c>
      <c r="M42" s="535" t="str">
        <f t="shared" si="5"/>
        <v>0.01</v>
      </c>
      <c r="AA42" s="487"/>
      <c r="AB42" s="487"/>
      <c r="AC42" s="487"/>
      <c r="AD42" s="487"/>
      <c r="AE42" s="487"/>
      <c r="AF42" s="487"/>
      <c r="AG42" s="487"/>
      <c r="AH42" s="488"/>
    </row>
    <row r="43" spans="1:34" ht="63">
      <c r="A43" s="523">
        <v>4.3</v>
      </c>
      <c r="B43" s="486"/>
      <c r="C43" s="516" t="s">
        <v>731</v>
      </c>
      <c r="D43" s="538" t="s">
        <v>635</v>
      </c>
      <c r="E43" s="513" t="s">
        <v>535</v>
      </c>
      <c r="F43" s="547">
        <v>1317.8710000000001</v>
      </c>
      <c r="G43" s="513">
        <v>995456</v>
      </c>
      <c r="H43" s="531" t="s">
        <v>138</v>
      </c>
      <c r="I43" s="527">
        <v>18</v>
      </c>
      <c r="J43" s="532" t="s">
        <v>138</v>
      </c>
      <c r="K43" s="533"/>
      <c r="L43" s="534">
        <f t="shared" si="4"/>
        <v>1.8000000000000002E-3</v>
      </c>
      <c r="M43" s="535" t="str">
        <f t="shared" si="5"/>
        <v>0.01</v>
      </c>
      <c r="AA43" s="487"/>
      <c r="AB43" s="487"/>
      <c r="AC43" s="487"/>
      <c r="AD43" s="487"/>
      <c r="AE43" s="487"/>
      <c r="AF43" s="487"/>
      <c r="AG43" s="487"/>
      <c r="AH43" s="488"/>
    </row>
    <row r="44" spans="1:34" ht="42">
      <c r="A44" s="523">
        <v>4.4000000000000004</v>
      </c>
      <c r="B44" s="486"/>
      <c r="C44" s="516">
        <v>6.15</v>
      </c>
      <c r="D44" s="538" t="s">
        <v>636</v>
      </c>
      <c r="E44" s="513" t="s">
        <v>535</v>
      </c>
      <c r="F44" s="547">
        <v>1317.8710000000001</v>
      </c>
      <c r="G44" s="513">
        <v>995454</v>
      </c>
      <c r="H44" s="531" t="s">
        <v>138</v>
      </c>
      <c r="I44" s="527">
        <v>18</v>
      </c>
      <c r="J44" s="532" t="s">
        <v>138</v>
      </c>
      <c r="K44" s="533"/>
      <c r="L44" s="534">
        <f t="shared" si="4"/>
        <v>1.8000000000000002E-3</v>
      </c>
      <c r="M44" s="535" t="str">
        <f t="shared" si="5"/>
        <v>0.01</v>
      </c>
      <c r="AA44" s="487"/>
      <c r="AB44" s="487"/>
      <c r="AC44" s="487"/>
      <c r="AD44" s="487"/>
      <c r="AE44" s="487"/>
      <c r="AF44" s="487"/>
      <c r="AG44" s="487"/>
      <c r="AH44" s="488"/>
    </row>
    <row r="45" spans="1:34">
      <c r="A45" s="523">
        <v>5</v>
      </c>
      <c r="B45" s="486"/>
      <c r="C45" s="516"/>
      <c r="D45" s="596" t="s">
        <v>637</v>
      </c>
      <c r="E45" s="513"/>
      <c r="F45" s="547"/>
      <c r="G45" s="513"/>
      <c r="H45" s="527"/>
      <c r="I45" s="527"/>
      <c r="J45" s="527"/>
      <c r="K45" s="527"/>
      <c r="L45" s="534"/>
      <c r="M45" s="535"/>
      <c r="AA45" s="487"/>
      <c r="AB45" s="487"/>
      <c r="AC45" s="487"/>
      <c r="AD45" s="487"/>
      <c r="AE45" s="487"/>
      <c r="AF45" s="487"/>
      <c r="AG45" s="487"/>
      <c r="AH45" s="488"/>
    </row>
    <row r="46" spans="1:34" ht="201.75" customHeight="1">
      <c r="A46" s="523">
        <v>5.0999999999999996</v>
      </c>
      <c r="B46" s="486"/>
      <c r="C46" s="516">
        <v>9.1609999999999996</v>
      </c>
      <c r="D46" s="577" t="s">
        <v>638</v>
      </c>
      <c r="E46" s="513" t="s">
        <v>771</v>
      </c>
      <c r="F46" s="547">
        <v>31.5</v>
      </c>
      <c r="G46" s="513">
        <v>995476</v>
      </c>
      <c r="H46" s="531" t="s">
        <v>138</v>
      </c>
      <c r="I46" s="527">
        <v>18</v>
      </c>
      <c r="J46" s="532" t="s">
        <v>138</v>
      </c>
      <c r="K46" s="533"/>
      <c r="L46" s="534">
        <f t="shared" si="4"/>
        <v>1.8000000000000002E-3</v>
      </c>
      <c r="M46" s="535" t="str">
        <f t="shared" si="5"/>
        <v>0.01</v>
      </c>
      <c r="AA46" s="487"/>
      <c r="AB46" s="487"/>
      <c r="AC46" s="487"/>
      <c r="AD46" s="487"/>
      <c r="AE46" s="487"/>
      <c r="AF46" s="487"/>
      <c r="AG46" s="487"/>
      <c r="AH46" s="488"/>
    </row>
    <row r="47" spans="1:34" ht="200.25" customHeight="1">
      <c r="A47" s="523">
        <v>5.2</v>
      </c>
      <c r="B47" s="486"/>
      <c r="C47" s="516">
        <v>9.1620000000000008</v>
      </c>
      <c r="D47" s="577" t="s">
        <v>639</v>
      </c>
      <c r="E47" s="513" t="s">
        <v>535</v>
      </c>
      <c r="F47" s="547">
        <v>18</v>
      </c>
      <c r="G47" s="513">
        <v>995476</v>
      </c>
      <c r="H47" s="531" t="s">
        <v>138</v>
      </c>
      <c r="I47" s="527">
        <v>18</v>
      </c>
      <c r="J47" s="532" t="s">
        <v>138</v>
      </c>
      <c r="K47" s="533"/>
      <c r="L47" s="534">
        <f t="shared" si="4"/>
        <v>1.8000000000000002E-3</v>
      </c>
      <c r="M47" s="535" t="str">
        <f t="shared" si="5"/>
        <v>0.01</v>
      </c>
      <c r="AA47" s="487"/>
      <c r="AB47" s="487"/>
      <c r="AC47" s="487"/>
      <c r="AD47" s="487"/>
      <c r="AE47" s="487"/>
      <c r="AF47" s="487"/>
      <c r="AG47" s="487"/>
      <c r="AH47" s="488"/>
    </row>
    <row r="48" spans="1:34" ht="74.25" customHeight="1">
      <c r="A48" s="523">
        <v>5.3</v>
      </c>
      <c r="B48" s="486"/>
      <c r="C48" s="516">
        <v>9.1649999999999991</v>
      </c>
      <c r="D48" s="578" t="s">
        <v>640</v>
      </c>
      <c r="E48" s="513" t="s">
        <v>509</v>
      </c>
      <c r="F48" s="547">
        <v>5</v>
      </c>
      <c r="G48" s="513">
        <v>995476</v>
      </c>
      <c r="H48" s="531" t="s">
        <v>138</v>
      </c>
      <c r="I48" s="527">
        <v>18</v>
      </c>
      <c r="J48" s="532" t="s">
        <v>138</v>
      </c>
      <c r="K48" s="533"/>
      <c r="L48" s="534">
        <f t="shared" si="4"/>
        <v>1.8000000000000002E-3</v>
      </c>
      <c r="M48" s="535" t="str">
        <f t="shared" si="5"/>
        <v>0.01</v>
      </c>
      <c r="AA48" s="487"/>
      <c r="AB48" s="487"/>
      <c r="AC48" s="487"/>
      <c r="AD48" s="487"/>
      <c r="AE48" s="487"/>
      <c r="AF48" s="487"/>
      <c r="AG48" s="487"/>
      <c r="AH48" s="488"/>
    </row>
    <row r="49" spans="1:34" ht="69" customHeight="1">
      <c r="A49" s="523">
        <v>5.4</v>
      </c>
      <c r="B49" s="486"/>
      <c r="C49" s="516">
        <v>9.1389999999999993</v>
      </c>
      <c r="D49" s="578" t="s">
        <v>641</v>
      </c>
      <c r="E49" s="513" t="s">
        <v>498</v>
      </c>
      <c r="F49" s="547">
        <v>5</v>
      </c>
      <c r="G49" s="513">
        <v>995478</v>
      </c>
      <c r="H49" s="531" t="s">
        <v>138</v>
      </c>
      <c r="I49" s="527">
        <v>18</v>
      </c>
      <c r="J49" s="532" t="s">
        <v>138</v>
      </c>
      <c r="K49" s="533"/>
      <c r="L49" s="534">
        <f t="shared" si="4"/>
        <v>1.8000000000000002E-3</v>
      </c>
      <c r="M49" s="535" t="str">
        <f t="shared" si="5"/>
        <v>0.01</v>
      </c>
      <c r="AA49" s="487"/>
      <c r="AB49" s="487"/>
      <c r="AC49" s="487"/>
      <c r="AD49" s="487"/>
      <c r="AE49" s="487"/>
      <c r="AF49" s="487"/>
      <c r="AG49" s="487"/>
      <c r="AH49" s="488"/>
    </row>
    <row r="50" spans="1:34" ht="42">
      <c r="A50" s="523">
        <v>5.5</v>
      </c>
      <c r="B50" s="486"/>
      <c r="C50" s="516" t="s">
        <v>732</v>
      </c>
      <c r="D50" s="578" t="s">
        <v>642</v>
      </c>
      <c r="E50" s="513" t="s">
        <v>498</v>
      </c>
      <c r="F50" s="547">
        <v>30</v>
      </c>
      <c r="G50" s="513">
        <v>995478</v>
      </c>
      <c r="H50" s="531" t="s">
        <v>138</v>
      </c>
      <c r="I50" s="527">
        <v>18</v>
      </c>
      <c r="J50" s="532" t="s">
        <v>138</v>
      </c>
      <c r="K50" s="533"/>
      <c r="L50" s="534">
        <f t="shared" si="4"/>
        <v>1.8000000000000002E-3</v>
      </c>
      <c r="M50" s="535" t="str">
        <f t="shared" si="5"/>
        <v>0.01</v>
      </c>
      <c r="AA50" s="487"/>
      <c r="AB50" s="487"/>
      <c r="AC50" s="487"/>
      <c r="AD50" s="487"/>
      <c r="AE50" s="487"/>
      <c r="AF50" s="487"/>
      <c r="AG50" s="487"/>
      <c r="AH50" s="488"/>
    </row>
    <row r="51" spans="1:34" ht="84">
      <c r="A51" s="523">
        <v>5.6</v>
      </c>
      <c r="B51" s="486"/>
      <c r="C51" s="516">
        <v>21.18</v>
      </c>
      <c r="D51" s="578" t="s">
        <v>643</v>
      </c>
      <c r="E51" s="513" t="s">
        <v>535</v>
      </c>
      <c r="F51" s="547">
        <v>7.2</v>
      </c>
      <c r="G51" s="513">
        <v>995478</v>
      </c>
      <c r="H51" s="531" t="s">
        <v>138</v>
      </c>
      <c r="I51" s="527">
        <v>18</v>
      </c>
      <c r="J51" s="532" t="s">
        <v>138</v>
      </c>
      <c r="K51" s="533"/>
      <c r="L51" s="534">
        <f t="shared" si="4"/>
        <v>1.8000000000000002E-3</v>
      </c>
      <c r="M51" s="535" t="str">
        <f t="shared" si="5"/>
        <v>0.01</v>
      </c>
      <c r="AA51" s="487"/>
      <c r="AB51" s="487"/>
      <c r="AC51" s="487"/>
      <c r="AD51" s="487"/>
      <c r="AE51" s="487"/>
      <c r="AF51" s="487"/>
      <c r="AG51" s="487"/>
      <c r="AH51" s="488"/>
    </row>
    <row r="52" spans="1:34" ht="296.25" customHeight="1">
      <c r="A52" s="523">
        <v>5.7</v>
      </c>
      <c r="B52" s="486"/>
      <c r="C52" s="516" t="s">
        <v>733</v>
      </c>
      <c r="D52" s="578" t="s">
        <v>952</v>
      </c>
      <c r="E52" s="513" t="s">
        <v>535</v>
      </c>
      <c r="F52" s="547">
        <v>101.4</v>
      </c>
      <c r="G52" s="513">
        <v>995478</v>
      </c>
      <c r="H52" s="531" t="s">
        <v>138</v>
      </c>
      <c r="I52" s="527">
        <v>18</v>
      </c>
      <c r="J52" s="532" t="s">
        <v>138</v>
      </c>
      <c r="K52" s="533"/>
      <c r="L52" s="534">
        <f t="shared" si="4"/>
        <v>1.8000000000000002E-3</v>
      </c>
      <c r="M52" s="535" t="str">
        <f t="shared" si="5"/>
        <v>0.01</v>
      </c>
      <c r="AA52" s="487"/>
      <c r="AB52" s="487"/>
      <c r="AC52" s="487"/>
      <c r="AD52" s="487"/>
      <c r="AE52" s="487"/>
      <c r="AF52" s="487"/>
      <c r="AG52" s="487"/>
      <c r="AH52" s="488"/>
    </row>
    <row r="53" spans="1:34" ht="357">
      <c r="A53" s="523">
        <v>5.8</v>
      </c>
      <c r="B53" s="486"/>
      <c r="C53" s="516" t="s">
        <v>734</v>
      </c>
      <c r="D53" s="578" t="s">
        <v>644</v>
      </c>
      <c r="E53" s="513" t="s">
        <v>772</v>
      </c>
      <c r="F53" s="547">
        <v>287.05</v>
      </c>
      <c r="G53" s="513">
        <v>995476</v>
      </c>
      <c r="H53" s="531" t="s">
        <v>138</v>
      </c>
      <c r="I53" s="527">
        <v>18</v>
      </c>
      <c r="J53" s="532" t="s">
        <v>138</v>
      </c>
      <c r="K53" s="533"/>
      <c r="L53" s="534">
        <f t="shared" si="4"/>
        <v>1.8000000000000002E-3</v>
      </c>
      <c r="M53" s="535" t="str">
        <f t="shared" si="5"/>
        <v>0.01</v>
      </c>
      <c r="AA53" s="487"/>
      <c r="AB53" s="487"/>
      <c r="AC53" s="487"/>
      <c r="AD53" s="487"/>
      <c r="AE53" s="487"/>
      <c r="AF53" s="487"/>
      <c r="AG53" s="487"/>
      <c r="AH53" s="488"/>
    </row>
    <row r="54" spans="1:34" ht="63">
      <c r="A54" s="523">
        <v>5.9</v>
      </c>
      <c r="B54" s="486"/>
      <c r="C54" s="516" t="s">
        <v>735</v>
      </c>
      <c r="D54" s="578" t="s">
        <v>645</v>
      </c>
      <c r="E54" s="513" t="s">
        <v>536</v>
      </c>
      <c r="F54" s="547">
        <v>0.27</v>
      </c>
      <c r="G54" s="513">
        <v>995478</v>
      </c>
      <c r="H54" s="531" t="s">
        <v>138</v>
      </c>
      <c r="I54" s="527">
        <v>18</v>
      </c>
      <c r="J54" s="532" t="s">
        <v>138</v>
      </c>
      <c r="K54" s="533"/>
      <c r="L54" s="534">
        <f t="shared" si="4"/>
        <v>1.8000000000000002E-3</v>
      </c>
      <c r="M54" s="535" t="str">
        <f t="shared" si="5"/>
        <v>0.01</v>
      </c>
      <c r="AA54" s="487"/>
      <c r="AB54" s="487"/>
      <c r="AC54" s="487"/>
      <c r="AD54" s="487"/>
      <c r="AE54" s="487"/>
      <c r="AF54" s="487"/>
      <c r="AG54" s="487"/>
      <c r="AH54" s="488"/>
    </row>
    <row r="55" spans="1:34" ht="84">
      <c r="A55" s="523">
        <v>5.0999999999999996</v>
      </c>
      <c r="B55" s="486"/>
      <c r="C55" s="516" t="s">
        <v>736</v>
      </c>
      <c r="D55" s="578" t="s">
        <v>646</v>
      </c>
      <c r="E55" s="513" t="s">
        <v>535</v>
      </c>
      <c r="F55" s="547">
        <v>168.96</v>
      </c>
      <c r="G55" s="513">
        <v>995478</v>
      </c>
      <c r="H55" s="531" t="s">
        <v>138</v>
      </c>
      <c r="I55" s="527">
        <v>18</v>
      </c>
      <c r="J55" s="532" t="s">
        <v>138</v>
      </c>
      <c r="K55" s="533"/>
      <c r="L55" s="534">
        <f t="shared" si="4"/>
        <v>1.8000000000000002E-3</v>
      </c>
      <c r="M55" s="535" t="str">
        <f t="shared" si="5"/>
        <v>0.01</v>
      </c>
      <c r="AA55" s="487"/>
      <c r="AB55" s="487"/>
      <c r="AC55" s="487"/>
      <c r="AD55" s="487"/>
      <c r="AE55" s="487"/>
      <c r="AF55" s="487"/>
      <c r="AG55" s="487"/>
      <c r="AH55" s="488"/>
    </row>
    <row r="56" spans="1:34" ht="84">
      <c r="A56" s="523">
        <v>5.1100000000000003</v>
      </c>
      <c r="B56" s="486"/>
      <c r="C56" s="516">
        <v>9.1270000000000007</v>
      </c>
      <c r="D56" s="578" t="s">
        <v>647</v>
      </c>
      <c r="E56" s="513" t="s">
        <v>535</v>
      </c>
      <c r="F56" s="547">
        <v>337.92</v>
      </c>
      <c r="G56" s="513">
        <v>995478</v>
      </c>
      <c r="H56" s="531" t="s">
        <v>138</v>
      </c>
      <c r="I56" s="527">
        <v>18</v>
      </c>
      <c r="J56" s="532" t="s">
        <v>138</v>
      </c>
      <c r="K56" s="533"/>
      <c r="L56" s="534">
        <f t="shared" si="4"/>
        <v>1.8000000000000002E-3</v>
      </c>
      <c r="M56" s="535" t="str">
        <f t="shared" si="5"/>
        <v>0.01</v>
      </c>
      <c r="AA56" s="487"/>
      <c r="AB56" s="487"/>
      <c r="AC56" s="487"/>
      <c r="AD56" s="487"/>
      <c r="AE56" s="487"/>
      <c r="AF56" s="487"/>
      <c r="AG56" s="487"/>
      <c r="AH56" s="488"/>
    </row>
    <row r="57" spans="1:34" ht="42">
      <c r="A57" s="523">
        <v>5.12</v>
      </c>
      <c r="B57" s="486"/>
      <c r="C57" s="516" t="s">
        <v>737</v>
      </c>
      <c r="D57" s="578" t="s">
        <v>648</v>
      </c>
      <c r="E57" s="513" t="s">
        <v>535</v>
      </c>
      <c r="F57" s="547">
        <v>168.96</v>
      </c>
      <c r="G57" s="513">
        <v>995478</v>
      </c>
      <c r="H57" s="531" t="s">
        <v>138</v>
      </c>
      <c r="I57" s="527">
        <v>18</v>
      </c>
      <c r="J57" s="532" t="s">
        <v>138</v>
      </c>
      <c r="K57" s="533"/>
      <c r="L57" s="534">
        <f t="shared" si="4"/>
        <v>1.8000000000000002E-3</v>
      </c>
      <c r="M57" s="535" t="str">
        <f t="shared" si="5"/>
        <v>0.01</v>
      </c>
      <c r="AA57" s="487"/>
      <c r="AB57" s="487"/>
      <c r="AC57" s="487"/>
      <c r="AD57" s="487"/>
      <c r="AE57" s="487"/>
      <c r="AF57" s="487"/>
      <c r="AG57" s="487"/>
      <c r="AH57" s="488"/>
    </row>
    <row r="58" spans="1:34" ht="42">
      <c r="A58" s="523">
        <v>5.13</v>
      </c>
      <c r="B58" s="486"/>
      <c r="C58" s="516">
        <v>9.23</v>
      </c>
      <c r="D58" s="578" t="s">
        <v>649</v>
      </c>
      <c r="E58" s="513" t="s">
        <v>535</v>
      </c>
      <c r="F58" s="547">
        <v>168.96</v>
      </c>
      <c r="G58" s="513">
        <v>995478</v>
      </c>
      <c r="H58" s="531" t="s">
        <v>138</v>
      </c>
      <c r="I58" s="527">
        <v>18</v>
      </c>
      <c r="J58" s="532" t="s">
        <v>138</v>
      </c>
      <c r="K58" s="533"/>
      <c r="L58" s="534">
        <f t="shared" si="4"/>
        <v>1.8000000000000002E-3</v>
      </c>
      <c r="M58" s="535" t="str">
        <f t="shared" si="5"/>
        <v>0.01</v>
      </c>
      <c r="AA58" s="487"/>
      <c r="AB58" s="487"/>
      <c r="AC58" s="487"/>
      <c r="AD58" s="487"/>
      <c r="AE58" s="487"/>
      <c r="AF58" s="487"/>
      <c r="AG58" s="487"/>
      <c r="AH58" s="488"/>
    </row>
    <row r="59" spans="1:34" ht="22.5">
      <c r="A59" s="523">
        <v>5.14</v>
      </c>
      <c r="B59" s="486"/>
      <c r="C59" s="516">
        <v>9.26</v>
      </c>
      <c r="D59" s="578" t="s">
        <v>650</v>
      </c>
      <c r="E59" s="513" t="s">
        <v>535</v>
      </c>
      <c r="F59" s="547">
        <v>168.96</v>
      </c>
      <c r="G59" s="513">
        <v>995478</v>
      </c>
      <c r="H59" s="531" t="s">
        <v>138</v>
      </c>
      <c r="I59" s="527">
        <v>18</v>
      </c>
      <c r="J59" s="532" t="s">
        <v>138</v>
      </c>
      <c r="K59" s="533"/>
      <c r="L59" s="534">
        <f t="shared" si="4"/>
        <v>1.8000000000000002E-3</v>
      </c>
      <c r="M59" s="535" t="str">
        <f t="shared" si="5"/>
        <v>0.01</v>
      </c>
      <c r="AA59" s="487"/>
      <c r="AB59" s="487"/>
      <c r="AC59" s="487"/>
      <c r="AD59" s="487"/>
      <c r="AE59" s="487"/>
      <c r="AF59" s="487"/>
      <c r="AG59" s="487"/>
      <c r="AH59" s="488"/>
    </row>
    <row r="60" spans="1:34" ht="42">
      <c r="A60" s="523">
        <v>5.15</v>
      </c>
      <c r="B60" s="486"/>
      <c r="C60" s="516" t="s">
        <v>738</v>
      </c>
      <c r="D60" s="578" t="s">
        <v>651</v>
      </c>
      <c r="E60" s="513" t="s">
        <v>552</v>
      </c>
      <c r="F60" s="547">
        <v>30</v>
      </c>
      <c r="G60" s="513">
        <v>995478</v>
      </c>
      <c r="H60" s="531" t="s">
        <v>138</v>
      </c>
      <c r="I60" s="527">
        <v>18</v>
      </c>
      <c r="J60" s="532" t="s">
        <v>138</v>
      </c>
      <c r="K60" s="533"/>
      <c r="L60" s="534">
        <f t="shared" si="4"/>
        <v>1.8000000000000002E-3</v>
      </c>
      <c r="M60" s="535" t="str">
        <f t="shared" si="5"/>
        <v>0.01</v>
      </c>
      <c r="AA60" s="487"/>
      <c r="AB60" s="487"/>
      <c r="AC60" s="487"/>
      <c r="AD60" s="487"/>
      <c r="AE60" s="487"/>
      <c r="AF60" s="487"/>
      <c r="AG60" s="487"/>
      <c r="AH60" s="488"/>
    </row>
    <row r="61" spans="1:34" ht="84">
      <c r="A61" s="523">
        <v>5.16</v>
      </c>
      <c r="B61" s="486"/>
      <c r="C61" s="516">
        <v>10.3</v>
      </c>
      <c r="D61" s="578" t="s">
        <v>652</v>
      </c>
      <c r="E61" s="513" t="s">
        <v>535</v>
      </c>
      <c r="F61" s="547">
        <v>9.4499999999999993</v>
      </c>
      <c r="G61" s="513">
        <v>995442</v>
      </c>
      <c r="H61" s="531" t="s">
        <v>138</v>
      </c>
      <c r="I61" s="527">
        <v>18</v>
      </c>
      <c r="J61" s="532" t="s">
        <v>138</v>
      </c>
      <c r="K61" s="533"/>
      <c r="L61" s="534">
        <f t="shared" si="4"/>
        <v>1.8000000000000002E-3</v>
      </c>
      <c r="M61" s="535" t="str">
        <f t="shared" si="5"/>
        <v>0.01</v>
      </c>
      <c r="AA61" s="487"/>
      <c r="AB61" s="487"/>
      <c r="AC61" s="487"/>
      <c r="AD61" s="487"/>
      <c r="AE61" s="487"/>
      <c r="AF61" s="487"/>
      <c r="AG61" s="487"/>
      <c r="AH61" s="488"/>
    </row>
    <row r="62" spans="1:34">
      <c r="A62" s="523">
        <v>6</v>
      </c>
      <c r="B62" s="486"/>
      <c r="C62" s="516"/>
      <c r="D62" s="596" t="s">
        <v>653</v>
      </c>
      <c r="E62" s="513"/>
      <c r="F62" s="547"/>
      <c r="G62" s="513"/>
      <c r="H62" s="527"/>
      <c r="I62" s="527"/>
      <c r="J62" s="527"/>
      <c r="K62" s="527"/>
      <c r="L62" s="534"/>
      <c r="M62" s="535"/>
      <c r="AA62" s="487"/>
      <c r="AB62" s="487"/>
      <c r="AC62" s="487"/>
      <c r="AD62" s="487"/>
      <c r="AE62" s="487"/>
      <c r="AF62" s="487"/>
      <c r="AG62" s="487"/>
      <c r="AH62" s="488"/>
    </row>
    <row r="63" spans="1:34" ht="147">
      <c r="A63" s="523">
        <v>6.1</v>
      </c>
      <c r="B63" s="486"/>
      <c r="C63" s="516">
        <v>10.28</v>
      </c>
      <c r="D63" s="579" t="s">
        <v>953</v>
      </c>
      <c r="E63" s="513" t="s">
        <v>773</v>
      </c>
      <c r="F63" s="547">
        <v>1503.0119999999999</v>
      </c>
      <c r="G63" s="513">
        <v>995477</v>
      </c>
      <c r="H63" s="531" t="s">
        <v>138</v>
      </c>
      <c r="I63" s="527">
        <v>18</v>
      </c>
      <c r="J63" s="532" t="s">
        <v>138</v>
      </c>
      <c r="K63" s="533"/>
      <c r="L63" s="534">
        <f t="shared" si="4"/>
        <v>1.8000000000000002E-3</v>
      </c>
      <c r="M63" s="535" t="str">
        <f t="shared" si="5"/>
        <v>0.01</v>
      </c>
      <c r="AA63" s="487"/>
      <c r="AB63" s="487"/>
      <c r="AC63" s="487"/>
      <c r="AD63" s="487"/>
      <c r="AE63" s="487"/>
      <c r="AF63" s="487"/>
      <c r="AG63" s="487"/>
      <c r="AH63" s="488"/>
    </row>
    <row r="64" spans="1:34" s="546" customFormat="1" ht="179.25" customHeight="1">
      <c r="A64" s="523">
        <v>6.2</v>
      </c>
      <c r="B64" s="486"/>
      <c r="C64" s="516" t="s">
        <v>739</v>
      </c>
      <c r="D64" s="578" t="s">
        <v>954</v>
      </c>
      <c r="E64" s="513" t="s">
        <v>552</v>
      </c>
      <c r="F64" s="547">
        <v>354.5</v>
      </c>
      <c r="G64" s="513">
        <v>995455</v>
      </c>
      <c r="H64" s="531" t="s">
        <v>138</v>
      </c>
      <c r="I64" s="527">
        <v>18</v>
      </c>
      <c r="J64" s="532" t="s">
        <v>138</v>
      </c>
      <c r="K64" s="533"/>
      <c r="L64" s="534">
        <f t="shared" si="4"/>
        <v>1.8000000000000002E-3</v>
      </c>
      <c r="M64" s="535" t="str">
        <f t="shared" si="5"/>
        <v>0.01</v>
      </c>
      <c r="N64" s="545"/>
      <c r="O64" s="545"/>
      <c r="P64" s="545"/>
      <c r="Q64" s="545"/>
      <c r="R64" s="545"/>
      <c r="S64" s="545"/>
      <c r="T64" s="545"/>
      <c r="U64" s="545"/>
      <c r="V64" s="545"/>
      <c r="W64" s="545"/>
      <c r="X64" s="545"/>
      <c r="Y64" s="545"/>
      <c r="AA64" s="487"/>
      <c r="AB64" s="487"/>
      <c r="AC64" s="487"/>
      <c r="AD64" s="487"/>
      <c r="AE64" s="487"/>
      <c r="AF64" s="487"/>
      <c r="AG64" s="487"/>
      <c r="AH64" s="488"/>
    </row>
    <row r="65" spans="1:34" s="546" customFormat="1" ht="40.5" customHeight="1">
      <c r="A65" s="523">
        <v>7</v>
      </c>
      <c r="B65" s="486"/>
      <c r="C65" s="516"/>
      <c r="D65" s="596" t="s">
        <v>654</v>
      </c>
      <c r="E65" s="513"/>
      <c r="F65" s="547"/>
      <c r="G65" s="513"/>
      <c r="H65" s="527"/>
      <c r="I65" s="527"/>
      <c r="J65" s="527"/>
      <c r="K65" s="527"/>
      <c r="L65" s="534"/>
      <c r="M65" s="535"/>
      <c r="N65" s="545"/>
      <c r="O65" s="545"/>
      <c r="P65" s="545"/>
      <c r="Q65" s="545"/>
      <c r="R65" s="545"/>
      <c r="S65" s="545"/>
      <c r="T65" s="545"/>
      <c r="U65" s="545"/>
      <c r="V65" s="545"/>
      <c r="W65" s="545"/>
      <c r="X65" s="545"/>
      <c r="Y65" s="545"/>
      <c r="AA65" s="487"/>
      <c r="AB65" s="487"/>
      <c r="AC65" s="487"/>
      <c r="AD65" s="487"/>
      <c r="AE65" s="487"/>
      <c r="AF65" s="487"/>
      <c r="AG65" s="487"/>
      <c r="AH65" s="488"/>
    </row>
    <row r="66" spans="1:34" ht="189">
      <c r="A66" s="523">
        <v>7.1</v>
      </c>
      <c r="B66" s="486"/>
      <c r="C66" s="516" t="s">
        <v>740</v>
      </c>
      <c r="D66" s="579" t="s">
        <v>955</v>
      </c>
      <c r="E66" s="513" t="s">
        <v>539</v>
      </c>
      <c r="F66" s="547">
        <v>1167.0930000000001</v>
      </c>
      <c r="G66" s="513">
        <v>995474</v>
      </c>
      <c r="H66" s="531" t="s">
        <v>138</v>
      </c>
      <c r="I66" s="527">
        <v>18</v>
      </c>
      <c r="J66" s="532" t="s">
        <v>138</v>
      </c>
      <c r="K66" s="533"/>
      <c r="L66" s="534">
        <f t="shared" si="4"/>
        <v>1.8000000000000002E-3</v>
      </c>
      <c r="M66" s="535" t="str">
        <f t="shared" si="5"/>
        <v>0.01</v>
      </c>
      <c r="AA66" s="487"/>
      <c r="AB66" s="487"/>
      <c r="AC66" s="487"/>
      <c r="AD66" s="487"/>
      <c r="AE66" s="487"/>
      <c r="AF66" s="487"/>
      <c r="AG66" s="487"/>
      <c r="AH66" s="488"/>
    </row>
    <row r="67" spans="1:34">
      <c r="A67" s="523"/>
      <c r="B67" s="486"/>
      <c r="C67" s="516"/>
      <c r="D67" s="579" t="s">
        <v>655</v>
      </c>
      <c r="E67" s="513"/>
      <c r="F67" s="547"/>
      <c r="G67" s="513"/>
      <c r="H67" s="527"/>
      <c r="I67" s="527"/>
      <c r="J67" s="527"/>
      <c r="K67" s="527"/>
      <c r="L67" s="534"/>
      <c r="M67" s="535"/>
      <c r="AA67" s="487"/>
      <c r="AB67" s="487"/>
      <c r="AC67" s="487"/>
      <c r="AD67" s="487"/>
      <c r="AE67" s="487"/>
      <c r="AF67" s="487"/>
      <c r="AG67" s="487"/>
      <c r="AH67" s="488"/>
    </row>
    <row r="68" spans="1:34" ht="126">
      <c r="A68" s="523">
        <v>7.2</v>
      </c>
      <c r="B68" s="486"/>
      <c r="C68" s="516" t="s">
        <v>532</v>
      </c>
      <c r="D68" s="579" t="s">
        <v>656</v>
      </c>
      <c r="E68" s="513" t="s">
        <v>539</v>
      </c>
      <c r="F68" s="547">
        <v>116.709</v>
      </c>
      <c r="G68" s="513">
        <v>995474</v>
      </c>
      <c r="H68" s="531" t="s">
        <v>138</v>
      </c>
      <c r="I68" s="527">
        <v>18</v>
      </c>
      <c r="J68" s="532" t="s">
        <v>138</v>
      </c>
      <c r="K68" s="533"/>
      <c r="L68" s="534">
        <f t="shared" si="4"/>
        <v>1.8000000000000002E-3</v>
      </c>
      <c r="M68" s="535" t="str">
        <f t="shared" si="5"/>
        <v>0.01</v>
      </c>
      <c r="AA68" s="487"/>
      <c r="AB68" s="487"/>
      <c r="AC68" s="487"/>
      <c r="AD68" s="487"/>
      <c r="AE68" s="487"/>
      <c r="AF68" s="487"/>
      <c r="AG68" s="487"/>
      <c r="AH68" s="488"/>
    </row>
    <row r="69" spans="1:34" ht="84">
      <c r="A69" s="523">
        <v>7.3</v>
      </c>
      <c r="B69" s="486"/>
      <c r="C69" s="516">
        <v>11.37</v>
      </c>
      <c r="D69" s="580" t="s">
        <v>657</v>
      </c>
      <c r="E69" s="513" t="s">
        <v>539</v>
      </c>
      <c r="F69" s="547">
        <v>347.262</v>
      </c>
      <c r="G69" s="513">
        <v>995474</v>
      </c>
      <c r="H69" s="531" t="s">
        <v>138</v>
      </c>
      <c r="I69" s="527">
        <v>18</v>
      </c>
      <c r="J69" s="532" t="s">
        <v>138</v>
      </c>
      <c r="K69" s="533"/>
      <c r="L69" s="534">
        <f t="shared" si="4"/>
        <v>1.8000000000000002E-3</v>
      </c>
      <c r="M69" s="535" t="str">
        <f t="shared" si="5"/>
        <v>0.01</v>
      </c>
      <c r="AA69" s="487"/>
      <c r="AB69" s="487"/>
      <c r="AC69" s="487"/>
      <c r="AD69" s="487"/>
      <c r="AE69" s="487"/>
      <c r="AF69" s="487"/>
      <c r="AG69" s="487"/>
      <c r="AH69" s="488"/>
    </row>
    <row r="70" spans="1:34" ht="105">
      <c r="A70" s="523">
        <v>7.4</v>
      </c>
      <c r="B70" s="486"/>
      <c r="C70" s="516">
        <v>8.31</v>
      </c>
      <c r="D70" s="579" t="s">
        <v>658</v>
      </c>
      <c r="E70" s="513" t="s">
        <v>535</v>
      </c>
      <c r="F70" s="547">
        <v>1096.8589999999999</v>
      </c>
      <c r="G70" s="513">
        <v>995474</v>
      </c>
      <c r="H70" s="531" t="s">
        <v>138</v>
      </c>
      <c r="I70" s="527">
        <v>18</v>
      </c>
      <c r="J70" s="532" t="s">
        <v>138</v>
      </c>
      <c r="K70" s="533"/>
      <c r="L70" s="534">
        <f t="shared" si="4"/>
        <v>1.8000000000000002E-3</v>
      </c>
      <c r="M70" s="535" t="str">
        <f t="shared" si="5"/>
        <v>0.01</v>
      </c>
      <c r="AA70" s="487"/>
      <c r="AB70" s="487"/>
      <c r="AC70" s="487"/>
      <c r="AD70" s="487"/>
      <c r="AE70" s="487"/>
      <c r="AF70" s="487"/>
      <c r="AG70" s="487"/>
      <c r="AH70" s="488"/>
    </row>
    <row r="71" spans="1:34" ht="126">
      <c r="A71" s="523">
        <v>7.5</v>
      </c>
      <c r="B71" s="486"/>
      <c r="C71" s="516" t="s">
        <v>741</v>
      </c>
      <c r="D71" s="538" t="s">
        <v>659</v>
      </c>
      <c r="E71" s="513" t="s">
        <v>539</v>
      </c>
      <c r="F71" s="547">
        <v>27.366</v>
      </c>
      <c r="G71" s="513">
        <v>995474</v>
      </c>
      <c r="H71" s="531" t="s">
        <v>138</v>
      </c>
      <c r="I71" s="527">
        <v>18</v>
      </c>
      <c r="J71" s="532" t="s">
        <v>138</v>
      </c>
      <c r="K71" s="533"/>
      <c r="L71" s="534">
        <f t="shared" si="4"/>
        <v>1.8000000000000002E-3</v>
      </c>
      <c r="M71" s="535" t="str">
        <f t="shared" si="5"/>
        <v>0.01</v>
      </c>
      <c r="AA71" s="487"/>
      <c r="AB71" s="487"/>
      <c r="AC71" s="487"/>
      <c r="AD71" s="487"/>
      <c r="AE71" s="487"/>
      <c r="AF71" s="487"/>
      <c r="AG71" s="487"/>
      <c r="AH71" s="488"/>
    </row>
    <row r="72" spans="1:34" ht="63">
      <c r="A72" s="523">
        <v>7.6</v>
      </c>
      <c r="B72" s="486"/>
      <c r="C72" s="516" t="s">
        <v>558</v>
      </c>
      <c r="D72" s="538" t="s">
        <v>956</v>
      </c>
      <c r="E72" s="513" t="s">
        <v>552</v>
      </c>
      <c r="F72" s="547">
        <v>48.61</v>
      </c>
      <c r="G72" s="513">
        <v>995474</v>
      </c>
      <c r="H72" s="531" t="s">
        <v>138</v>
      </c>
      <c r="I72" s="527">
        <v>18</v>
      </c>
      <c r="J72" s="532" t="s">
        <v>138</v>
      </c>
      <c r="K72" s="533"/>
      <c r="L72" s="534">
        <f t="shared" si="4"/>
        <v>1.8000000000000002E-3</v>
      </c>
      <c r="M72" s="535" t="str">
        <f t="shared" si="5"/>
        <v>0.01</v>
      </c>
      <c r="AA72" s="487"/>
      <c r="AB72" s="487"/>
      <c r="AC72" s="487"/>
      <c r="AD72" s="487"/>
      <c r="AE72" s="487"/>
      <c r="AF72" s="487"/>
      <c r="AG72" s="487"/>
      <c r="AH72" s="488"/>
    </row>
    <row r="73" spans="1:34" ht="63">
      <c r="A73" s="523">
        <v>7.7</v>
      </c>
      <c r="B73" s="486"/>
      <c r="C73" s="516">
        <v>8.5</v>
      </c>
      <c r="D73" s="538" t="s">
        <v>660</v>
      </c>
      <c r="E73" s="513" t="s">
        <v>575</v>
      </c>
      <c r="F73" s="547">
        <v>45</v>
      </c>
      <c r="G73" s="513">
        <v>995474</v>
      </c>
      <c r="H73" s="531" t="s">
        <v>138</v>
      </c>
      <c r="I73" s="527">
        <v>18</v>
      </c>
      <c r="J73" s="532" t="s">
        <v>138</v>
      </c>
      <c r="K73" s="533"/>
      <c r="L73" s="534">
        <f t="shared" si="4"/>
        <v>1.8000000000000002E-3</v>
      </c>
      <c r="M73" s="535" t="str">
        <f t="shared" si="5"/>
        <v>0.01</v>
      </c>
      <c r="AA73" s="487"/>
      <c r="AB73" s="487"/>
      <c r="AC73" s="487"/>
      <c r="AD73" s="487"/>
      <c r="AE73" s="487"/>
      <c r="AF73" s="487"/>
      <c r="AG73" s="487"/>
      <c r="AH73" s="488"/>
    </row>
    <row r="74" spans="1:34" ht="147">
      <c r="A74" s="523">
        <f>7.8</f>
        <v>7.8</v>
      </c>
      <c r="B74" s="486"/>
      <c r="C74" s="516" t="s">
        <v>533</v>
      </c>
      <c r="D74" s="538" t="s">
        <v>661</v>
      </c>
      <c r="E74" s="513" t="s">
        <v>535</v>
      </c>
      <c r="F74" s="547">
        <v>1253.441</v>
      </c>
      <c r="G74" s="513">
        <v>995474</v>
      </c>
      <c r="H74" s="531" t="s">
        <v>138</v>
      </c>
      <c r="I74" s="527">
        <v>18</v>
      </c>
      <c r="J74" s="532" t="s">
        <v>138</v>
      </c>
      <c r="K74" s="533"/>
      <c r="L74" s="534">
        <f t="shared" si="4"/>
        <v>1.8000000000000002E-3</v>
      </c>
      <c r="M74" s="535" t="str">
        <f t="shared" si="5"/>
        <v>0.01</v>
      </c>
      <c r="AA74" s="487"/>
      <c r="AB74" s="487"/>
      <c r="AC74" s="487"/>
      <c r="AD74" s="487"/>
      <c r="AE74" s="487"/>
      <c r="AF74" s="487"/>
      <c r="AG74" s="487"/>
      <c r="AH74" s="488"/>
    </row>
    <row r="75" spans="1:34" s="542" customFormat="1" ht="147">
      <c r="A75" s="523">
        <v>7.9</v>
      </c>
      <c r="B75" s="486"/>
      <c r="C75" s="516" t="s">
        <v>732</v>
      </c>
      <c r="D75" s="538" t="s">
        <v>662</v>
      </c>
      <c r="E75" s="513" t="s">
        <v>535</v>
      </c>
      <c r="F75" s="547">
        <v>141.166</v>
      </c>
      <c r="G75" s="513">
        <v>995474</v>
      </c>
      <c r="H75" s="531" t="s">
        <v>138</v>
      </c>
      <c r="I75" s="527">
        <v>18</v>
      </c>
      <c r="J75" s="532" t="s">
        <v>138</v>
      </c>
      <c r="K75" s="533"/>
      <c r="L75" s="534">
        <f t="shared" si="4"/>
        <v>1.8000000000000002E-3</v>
      </c>
      <c r="M75" s="535" t="str">
        <f t="shared" si="5"/>
        <v>0.01</v>
      </c>
      <c r="N75" s="541"/>
      <c r="O75" s="541"/>
      <c r="P75" s="541"/>
      <c r="Q75" s="541"/>
      <c r="R75" s="541"/>
      <c r="S75" s="541"/>
      <c r="T75" s="541"/>
      <c r="U75" s="541"/>
      <c r="V75" s="541"/>
      <c r="W75" s="541"/>
      <c r="X75" s="541"/>
      <c r="Y75" s="541"/>
      <c r="AA75" s="543"/>
      <c r="AB75" s="543"/>
      <c r="AC75" s="543"/>
      <c r="AD75" s="543"/>
      <c r="AE75" s="543"/>
      <c r="AF75" s="543"/>
      <c r="AG75" s="543"/>
      <c r="AH75" s="544"/>
    </row>
    <row r="76" spans="1:34" ht="105">
      <c r="A76" s="523">
        <v>7.1</v>
      </c>
      <c r="B76" s="486"/>
      <c r="C76" s="516" t="s">
        <v>742</v>
      </c>
      <c r="D76" s="538" t="s">
        <v>719</v>
      </c>
      <c r="E76" s="513" t="s">
        <v>535</v>
      </c>
      <c r="F76" s="547">
        <v>12.15</v>
      </c>
      <c r="G76" s="513">
        <v>995474</v>
      </c>
      <c r="H76" s="531" t="s">
        <v>138</v>
      </c>
      <c r="I76" s="527">
        <v>18</v>
      </c>
      <c r="J76" s="532" t="s">
        <v>138</v>
      </c>
      <c r="K76" s="533"/>
      <c r="L76" s="534">
        <f t="shared" si="4"/>
        <v>1.8000000000000002E-3</v>
      </c>
      <c r="M76" s="535" t="str">
        <f t="shared" si="5"/>
        <v>0.01</v>
      </c>
      <c r="AA76" s="487"/>
      <c r="AB76" s="487"/>
      <c r="AC76" s="487"/>
      <c r="AD76" s="487"/>
      <c r="AE76" s="487"/>
      <c r="AF76" s="487"/>
      <c r="AG76" s="487"/>
      <c r="AH76" s="488"/>
    </row>
    <row r="77" spans="1:34" ht="126">
      <c r="A77" s="523">
        <v>7.11</v>
      </c>
      <c r="B77" s="486"/>
      <c r="C77" s="516">
        <v>11.4</v>
      </c>
      <c r="D77" s="538" t="s">
        <v>663</v>
      </c>
      <c r="E77" s="513" t="s">
        <v>535</v>
      </c>
      <c r="F77" s="547">
        <v>602.72199999999998</v>
      </c>
      <c r="G77" s="513">
        <v>995474</v>
      </c>
      <c r="H77" s="531" t="s">
        <v>138</v>
      </c>
      <c r="I77" s="527">
        <v>18</v>
      </c>
      <c r="J77" s="532" t="s">
        <v>138</v>
      </c>
      <c r="K77" s="533"/>
      <c r="L77" s="534">
        <f t="shared" si="4"/>
        <v>1.8000000000000002E-3</v>
      </c>
      <c r="M77" s="535" t="str">
        <f t="shared" si="5"/>
        <v>0.01</v>
      </c>
      <c r="AA77" s="487"/>
      <c r="AB77" s="487"/>
      <c r="AC77" s="487"/>
      <c r="AD77" s="487"/>
      <c r="AE77" s="487"/>
      <c r="AF77" s="487"/>
      <c r="AG77" s="487"/>
      <c r="AH77" s="488"/>
    </row>
    <row r="78" spans="1:34" ht="42">
      <c r="A78" s="523">
        <v>7.12</v>
      </c>
      <c r="B78" s="486"/>
      <c r="C78" s="516" t="s">
        <v>743</v>
      </c>
      <c r="D78" s="538" t="s">
        <v>664</v>
      </c>
      <c r="E78" s="513" t="s">
        <v>574</v>
      </c>
      <c r="F78" s="547">
        <v>821.2</v>
      </c>
      <c r="G78" s="513">
        <v>995474</v>
      </c>
      <c r="H78" s="531" t="s">
        <v>138</v>
      </c>
      <c r="I78" s="527">
        <v>18</v>
      </c>
      <c r="J78" s="532" t="s">
        <v>138</v>
      </c>
      <c r="K78" s="533"/>
      <c r="L78" s="534">
        <f t="shared" si="4"/>
        <v>1.8000000000000002E-3</v>
      </c>
      <c r="M78" s="535" t="str">
        <f t="shared" si="5"/>
        <v>0.01</v>
      </c>
      <c r="AA78" s="487"/>
      <c r="AB78" s="487"/>
      <c r="AC78" s="487"/>
      <c r="AD78" s="487"/>
      <c r="AE78" s="487"/>
      <c r="AF78" s="487"/>
      <c r="AG78" s="487"/>
      <c r="AH78" s="488"/>
    </row>
    <row r="79" spans="1:34" ht="63">
      <c r="A79" s="523">
        <v>7.13</v>
      </c>
      <c r="B79" s="486"/>
      <c r="C79" s="516" t="s">
        <v>744</v>
      </c>
      <c r="D79" s="581" t="s">
        <v>665</v>
      </c>
      <c r="E79" s="513" t="s">
        <v>535</v>
      </c>
      <c r="F79" s="547">
        <v>19.350000000000001</v>
      </c>
      <c r="G79" s="513">
        <v>995474</v>
      </c>
      <c r="H79" s="531" t="s">
        <v>138</v>
      </c>
      <c r="I79" s="527">
        <v>18</v>
      </c>
      <c r="J79" s="532" t="s">
        <v>138</v>
      </c>
      <c r="K79" s="533"/>
      <c r="L79" s="534">
        <f t="shared" si="4"/>
        <v>1.8000000000000002E-3</v>
      </c>
      <c r="M79" s="535" t="str">
        <f t="shared" si="5"/>
        <v>0.01</v>
      </c>
      <c r="AA79" s="487"/>
      <c r="AB79" s="487"/>
      <c r="AC79" s="487"/>
      <c r="AD79" s="487"/>
      <c r="AE79" s="487"/>
      <c r="AF79" s="487"/>
      <c r="AG79" s="487"/>
      <c r="AH79" s="488"/>
    </row>
    <row r="80" spans="1:34" ht="63">
      <c r="A80" s="523">
        <v>7.14</v>
      </c>
      <c r="B80" s="486"/>
      <c r="C80" s="516" t="s">
        <v>745</v>
      </c>
      <c r="D80" s="582" t="s">
        <v>666</v>
      </c>
      <c r="E80" s="513" t="s">
        <v>535</v>
      </c>
      <c r="F80" s="547">
        <v>137.99199999999999</v>
      </c>
      <c r="G80" s="513">
        <v>995474</v>
      </c>
      <c r="H80" s="531" t="s">
        <v>138</v>
      </c>
      <c r="I80" s="527">
        <v>18</v>
      </c>
      <c r="J80" s="532" t="s">
        <v>138</v>
      </c>
      <c r="K80" s="533"/>
      <c r="L80" s="534">
        <f t="shared" si="4"/>
        <v>1.8000000000000002E-3</v>
      </c>
      <c r="M80" s="535" t="str">
        <f t="shared" si="5"/>
        <v>0.01</v>
      </c>
      <c r="AA80" s="487"/>
      <c r="AB80" s="487"/>
      <c r="AC80" s="487"/>
      <c r="AD80" s="487"/>
      <c r="AE80" s="487"/>
      <c r="AF80" s="487"/>
      <c r="AG80" s="487"/>
      <c r="AH80" s="488"/>
    </row>
    <row r="81" spans="1:34" s="542" customFormat="1" ht="84">
      <c r="A81" s="523">
        <v>7.15</v>
      </c>
      <c r="B81" s="486"/>
      <c r="C81" s="516">
        <v>11.27</v>
      </c>
      <c r="D81" s="582" t="s">
        <v>667</v>
      </c>
      <c r="E81" s="513" t="s">
        <v>535</v>
      </c>
      <c r="F81" s="547">
        <v>46.569000000000003</v>
      </c>
      <c r="G81" s="513">
        <v>995474</v>
      </c>
      <c r="H81" s="531" t="s">
        <v>138</v>
      </c>
      <c r="I81" s="527">
        <v>18</v>
      </c>
      <c r="J81" s="532" t="s">
        <v>138</v>
      </c>
      <c r="K81" s="533"/>
      <c r="L81" s="534">
        <f t="shared" si="4"/>
        <v>1.8000000000000002E-3</v>
      </c>
      <c r="M81" s="535" t="str">
        <f t="shared" si="5"/>
        <v>0.01</v>
      </c>
      <c r="N81" s="541"/>
      <c r="O81" s="541"/>
      <c r="P81" s="541"/>
      <c r="Q81" s="541"/>
      <c r="R81" s="541"/>
      <c r="S81" s="541"/>
      <c r="T81" s="541"/>
      <c r="U81" s="541"/>
      <c r="V81" s="541"/>
      <c r="W81" s="541"/>
      <c r="X81" s="541"/>
      <c r="Y81" s="541"/>
      <c r="AA81" s="543"/>
      <c r="AB81" s="543"/>
      <c r="AC81" s="543"/>
      <c r="AD81" s="543"/>
      <c r="AE81" s="543"/>
      <c r="AF81" s="543"/>
      <c r="AG81" s="543"/>
      <c r="AH81" s="544"/>
    </row>
    <row r="82" spans="1:34" ht="84">
      <c r="A82" s="523">
        <v>7.16</v>
      </c>
      <c r="B82" s="486"/>
      <c r="C82" s="516" t="s">
        <v>746</v>
      </c>
      <c r="D82" s="582" t="s">
        <v>668</v>
      </c>
      <c r="E82" s="513" t="s">
        <v>535</v>
      </c>
      <c r="F82" s="547">
        <v>409.28</v>
      </c>
      <c r="G82" s="513">
        <v>995474</v>
      </c>
      <c r="H82" s="531" t="s">
        <v>138</v>
      </c>
      <c r="I82" s="527">
        <v>18</v>
      </c>
      <c r="J82" s="532" t="s">
        <v>138</v>
      </c>
      <c r="K82" s="533"/>
      <c r="L82" s="534">
        <f t="shared" si="4"/>
        <v>1.8000000000000002E-3</v>
      </c>
      <c r="M82" s="535" t="str">
        <f t="shared" si="5"/>
        <v>0.01</v>
      </c>
      <c r="AA82" s="487"/>
      <c r="AB82" s="487"/>
      <c r="AC82" s="487"/>
      <c r="AD82" s="487"/>
      <c r="AE82" s="487"/>
      <c r="AF82" s="487"/>
      <c r="AG82" s="487"/>
      <c r="AH82" s="488"/>
    </row>
    <row r="83" spans="1:34">
      <c r="A83" s="523">
        <v>8</v>
      </c>
      <c r="B83" s="486"/>
      <c r="C83" s="516"/>
      <c r="D83" s="596" t="s">
        <v>669</v>
      </c>
      <c r="E83" s="513"/>
      <c r="F83" s="547"/>
      <c r="G83" s="513"/>
      <c r="H83" s="527"/>
      <c r="I83" s="527"/>
      <c r="J83" s="527"/>
      <c r="K83" s="527"/>
      <c r="L83" s="534"/>
      <c r="M83" s="535"/>
      <c r="AA83" s="487"/>
      <c r="AB83" s="487"/>
      <c r="AC83" s="487"/>
      <c r="AD83" s="487"/>
      <c r="AE83" s="487"/>
      <c r="AF83" s="487"/>
      <c r="AG83" s="487"/>
      <c r="AH83" s="488"/>
    </row>
    <row r="84" spans="1:34">
      <c r="A84" s="523">
        <v>8.1</v>
      </c>
      <c r="B84" s="486"/>
      <c r="C84" s="516">
        <v>13.4</v>
      </c>
      <c r="D84" s="538"/>
      <c r="E84" s="513"/>
      <c r="F84" s="547"/>
      <c r="G84" s="513"/>
      <c r="H84" s="527"/>
      <c r="I84" s="527"/>
      <c r="J84" s="527"/>
      <c r="K84" s="527"/>
      <c r="L84" s="534"/>
      <c r="M84" s="535"/>
      <c r="AA84" s="487"/>
      <c r="AB84" s="487"/>
      <c r="AC84" s="487"/>
      <c r="AD84" s="487"/>
      <c r="AE84" s="487"/>
      <c r="AF84" s="487"/>
      <c r="AG84" s="487"/>
      <c r="AH84" s="488"/>
    </row>
    <row r="85" spans="1:34" ht="22.5">
      <c r="A85" s="523"/>
      <c r="B85" s="486"/>
      <c r="C85" s="516" t="s">
        <v>747</v>
      </c>
      <c r="D85" s="538" t="s">
        <v>670</v>
      </c>
      <c r="E85" s="513" t="s">
        <v>535</v>
      </c>
      <c r="F85" s="547">
        <v>9277.7469999999994</v>
      </c>
      <c r="G85" s="513">
        <v>995472</v>
      </c>
      <c r="H85" s="531" t="s">
        <v>138</v>
      </c>
      <c r="I85" s="527">
        <v>18</v>
      </c>
      <c r="J85" s="532" t="s">
        <v>138</v>
      </c>
      <c r="K85" s="533"/>
      <c r="L85" s="534">
        <f t="shared" si="4"/>
        <v>1.8000000000000002E-3</v>
      </c>
      <c r="M85" s="535" t="str">
        <f t="shared" si="5"/>
        <v>0.01</v>
      </c>
      <c r="AA85" s="487"/>
      <c r="AB85" s="487"/>
      <c r="AC85" s="487"/>
      <c r="AD85" s="487"/>
      <c r="AE85" s="487"/>
      <c r="AF85" s="487"/>
      <c r="AG85" s="487"/>
      <c r="AH85" s="488"/>
    </row>
    <row r="86" spans="1:34" ht="22.5">
      <c r="A86" s="523">
        <v>8.1999999999999993</v>
      </c>
      <c r="B86" s="486"/>
      <c r="C86" s="516" t="s">
        <v>516</v>
      </c>
      <c r="D86" s="538" t="s">
        <v>671</v>
      </c>
      <c r="E86" s="513" t="s">
        <v>535</v>
      </c>
      <c r="F86" s="547">
        <v>3973.16</v>
      </c>
      <c r="G86" s="513">
        <v>995472</v>
      </c>
      <c r="H86" s="531" t="s">
        <v>138</v>
      </c>
      <c r="I86" s="527">
        <v>18</v>
      </c>
      <c r="J86" s="532" t="s">
        <v>138</v>
      </c>
      <c r="K86" s="533"/>
      <c r="L86" s="534">
        <f t="shared" ref="L86:L135" si="6">IF(OR(J86="",J86="Confirmed"),I86*M86%,J86*M86%)</f>
        <v>1.8000000000000002E-3</v>
      </c>
      <c r="M86" s="535" t="str">
        <f t="shared" ref="M86:M135" si="7">IF(K86=0,"0.01",K86*F86)</f>
        <v>0.01</v>
      </c>
      <c r="AA86" s="487"/>
      <c r="AB86" s="487"/>
      <c r="AC86" s="487"/>
      <c r="AD86" s="487"/>
      <c r="AE86" s="487"/>
      <c r="AF86" s="487"/>
      <c r="AG86" s="487"/>
      <c r="AH86" s="488"/>
    </row>
    <row r="87" spans="1:34" ht="63">
      <c r="A87" s="523">
        <v>8.3000000000000007</v>
      </c>
      <c r="B87" s="486"/>
      <c r="C87" s="516">
        <v>13.12</v>
      </c>
      <c r="D87" s="538" t="s">
        <v>672</v>
      </c>
      <c r="E87" s="513" t="s">
        <v>535</v>
      </c>
      <c r="F87" s="547">
        <v>4845.5590000000002</v>
      </c>
      <c r="G87" s="513">
        <v>995472</v>
      </c>
      <c r="H87" s="531" t="s">
        <v>138</v>
      </c>
      <c r="I87" s="527">
        <v>18</v>
      </c>
      <c r="J87" s="532" t="s">
        <v>138</v>
      </c>
      <c r="K87" s="533"/>
      <c r="L87" s="534">
        <f t="shared" si="6"/>
        <v>1.8000000000000002E-3</v>
      </c>
      <c r="M87" s="535" t="str">
        <f t="shared" si="7"/>
        <v>0.01</v>
      </c>
      <c r="AA87" s="487"/>
      <c r="AB87" s="487"/>
      <c r="AC87" s="487"/>
      <c r="AD87" s="487"/>
      <c r="AE87" s="487"/>
      <c r="AF87" s="487"/>
      <c r="AG87" s="487"/>
      <c r="AH87" s="488"/>
    </row>
    <row r="88" spans="1:34" s="542" customFormat="1" ht="63">
      <c r="A88" s="523">
        <v>8.4</v>
      </c>
      <c r="B88" s="486"/>
      <c r="C88" s="516" t="s">
        <v>531</v>
      </c>
      <c r="D88" s="538" t="s">
        <v>673</v>
      </c>
      <c r="E88" s="513" t="s">
        <v>535</v>
      </c>
      <c r="F88" s="547">
        <v>4845.5590000000002</v>
      </c>
      <c r="G88" s="513">
        <v>995473</v>
      </c>
      <c r="H88" s="531" t="s">
        <v>138</v>
      </c>
      <c r="I88" s="527">
        <v>18</v>
      </c>
      <c r="J88" s="532" t="s">
        <v>138</v>
      </c>
      <c r="K88" s="533"/>
      <c r="L88" s="534">
        <f t="shared" si="6"/>
        <v>1.8000000000000002E-3</v>
      </c>
      <c r="M88" s="535" t="str">
        <f t="shared" si="7"/>
        <v>0.01</v>
      </c>
      <c r="N88" s="541"/>
      <c r="O88" s="541"/>
      <c r="P88" s="541"/>
      <c r="Q88" s="541"/>
      <c r="R88" s="541"/>
      <c r="S88" s="541"/>
      <c r="T88" s="541"/>
      <c r="U88" s="541"/>
      <c r="V88" s="541"/>
      <c r="W88" s="541"/>
      <c r="X88" s="541"/>
      <c r="Y88" s="541"/>
      <c r="AA88" s="543"/>
      <c r="AB88" s="543"/>
      <c r="AC88" s="543"/>
      <c r="AD88" s="543"/>
      <c r="AE88" s="543"/>
      <c r="AF88" s="543"/>
      <c r="AG88" s="543"/>
      <c r="AH88" s="544"/>
    </row>
    <row r="89" spans="1:34" ht="63">
      <c r="A89" s="523">
        <v>8.5</v>
      </c>
      <c r="B89" s="486"/>
      <c r="C89" s="516">
        <v>13.8</v>
      </c>
      <c r="D89" s="538" t="s">
        <v>674</v>
      </c>
      <c r="E89" s="513" t="s">
        <v>535</v>
      </c>
      <c r="F89" s="547">
        <v>18096.466</v>
      </c>
      <c r="G89" s="513">
        <v>995473</v>
      </c>
      <c r="H89" s="531" t="s">
        <v>138</v>
      </c>
      <c r="I89" s="527">
        <v>18</v>
      </c>
      <c r="J89" s="532" t="s">
        <v>138</v>
      </c>
      <c r="K89" s="533"/>
      <c r="L89" s="534">
        <f t="shared" si="6"/>
        <v>1.8000000000000002E-3</v>
      </c>
      <c r="M89" s="535" t="str">
        <f t="shared" si="7"/>
        <v>0.01</v>
      </c>
      <c r="AA89" s="487"/>
      <c r="AB89" s="487"/>
      <c r="AC89" s="487"/>
      <c r="AD89" s="487"/>
      <c r="AE89" s="487"/>
      <c r="AF89" s="487"/>
      <c r="AG89" s="487"/>
      <c r="AH89" s="488"/>
    </row>
    <row r="90" spans="1:34" ht="63">
      <c r="A90" s="523">
        <v>8.6</v>
      </c>
      <c r="B90" s="486"/>
      <c r="C90" s="516" t="s">
        <v>748</v>
      </c>
      <c r="D90" s="580" t="s">
        <v>675</v>
      </c>
      <c r="E90" s="513" t="s">
        <v>535</v>
      </c>
      <c r="F90" s="547">
        <v>2422.779</v>
      </c>
      <c r="G90" s="513">
        <v>995473</v>
      </c>
      <c r="H90" s="531" t="s">
        <v>138</v>
      </c>
      <c r="I90" s="527">
        <v>18</v>
      </c>
      <c r="J90" s="532" t="s">
        <v>138</v>
      </c>
      <c r="K90" s="533"/>
      <c r="L90" s="534">
        <f t="shared" si="6"/>
        <v>1.8000000000000002E-3</v>
      </c>
      <c r="M90" s="535" t="str">
        <f t="shared" si="7"/>
        <v>0.01</v>
      </c>
      <c r="AA90" s="487"/>
      <c r="AB90" s="487"/>
      <c r="AC90" s="487"/>
      <c r="AD90" s="487"/>
      <c r="AE90" s="487"/>
      <c r="AF90" s="487"/>
      <c r="AG90" s="487"/>
      <c r="AH90" s="488"/>
    </row>
    <row r="91" spans="1:34" s="542" customFormat="1" ht="105">
      <c r="A91" s="523">
        <v>8.6999999999999993</v>
      </c>
      <c r="B91" s="486"/>
      <c r="C91" s="516" t="s">
        <v>749</v>
      </c>
      <c r="D91" s="538" t="s">
        <v>676</v>
      </c>
      <c r="E91" s="513" t="s">
        <v>535</v>
      </c>
      <c r="F91" s="547">
        <v>13250.906999999999</v>
      </c>
      <c r="G91" s="513">
        <v>995473</v>
      </c>
      <c r="H91" s="531" t="s">
        <v>138</v>
      </c>
      <c r="I91" s="527">
        <v>18</v>
      </c>
      <c r="J91" s="532" t="s">
        <v>138</v>
      </c>
      <c r="K91" s="533"/>
      <c r="L91" s="534">
        <f t="shared" si="6"/>
        <v>1.8000000000000002E-3</v>
      </c>
      <c r="M91" s="535" t="str">
        <f t="shared" si="7"/>
        <v>0.01</v>
      </c>
      <c r="N91" s="541"/>
      <c r="O91" s="541"/>
      <c r="P91" s="541"/>
      <c r="Q91" s="541"/>
      <c r="R91" s="541"/>
      <c r="S91" s="541"/>
      <c r="T91" s="541"/>
      <c r="U91" s="541"/>
      <c r="V91" s="541"/>
      <c r="W91" s="541"/>
      <c r="X91" s="541"/>
      <c r="Y91" s="541"/>
      <c r="AA91" s="543"/>
      <c r="AB91" s="543"/>
      <c r="AC91" s="543"/>
      <c r="AD91" s="543"/>
      <c r="AE91" s="543"/>
      <c r="AF91" s="543"/>
      <c r="AG91" s="543"/>
      <c r="AH91" s="544"/>
    </row>
    <row r="92" spans="1:34" ht="42">
      <c r="A92" s="523">
        <v>8.8000000000000007</v>
      </c>
      <c r="B92" s="486"/>
      <c r="C92" s="516" t="s">
        <v>732</v>
      </c>
      <c r="D92" s="538" t="s">
        <v>677</v>
      </c>
      <c r="E92" s="513" t="s">
        <v>535</v>
      </c>
      <c r="F92" s="547">
        <v>396.25200000000001</v>
      </c>
      <c r="G92" s="513">
        <v>995473</v>
      </c>
      <c r="H92" s="531" t="s">
        <v>138</v>
      </c>
      <c r="I92" s="527">
        <v>18</v>
      </c>
      <c r="J92" s="532" t="s">
        <v>138</v>
      </c>
      <c r="K92" s="533"/>
      <c r="L92" s="534">
        <f t="shared" si="6"/>
        <v>1.8000000000000002E-3</v>
      </c>
      <c r="M92" s="535" t="str">
        <f t="shared" si="7"/>
        <v>0.01</v>
      </c>
      <c r="AA92" s="487"/>
      <c r="AB92" s="487"/>
      <c r="AC92" s="487"/>
      <c r="AD92" s="487"/>
      <c r="AE92" s="487"/>
      <c r="AF92" s="487"/>
      <c r="AG92" s="487"/>
      <c r="AH92" s="488"/>
    </row>
    <row r="93" spans="1:34">
      <c r="A93" s="523">
        <v>9</v>
      </c>
      <c r="B93" s="486"/>
      <c r="C93" s="516"/>
      <c r="D93" s="596" t="s">
        <v>678</v>
      </c>
      <c r="E93" s="513"/>
      <c r="F93" s="547"/>
      <c r="G93" s="513"/>
      <c r="H93" s="527"/>
      <c r="I93" s="527"/>
      <c r="J93" s="527"/>
      <c r="K93" s="527"/>
      <c r="L93" s="534"/>
      <c r="M93" s="535"/>
      <c r="AA93" s="487"/>
      <c r="AB93" s="487"/>
      <c r="AC93" s="487"/>
      <c r="AD93" s="487"/>
      <c r="AE93" s="487"/>
      <c r="AF93" s="487"/>
      <c r="AG93" s="487"/>
      <c r="AH93" s="488"/>
    </row>
    <row r="94" spans="1:34" s="542" customFormat="1" ht="303" customHeight="1">
      <c r="A94" s="523"/>
      <c r="B94" s="486"/>
      <c r="C94" s="516"/>
      <c r="D94" s="579" t="s">
        <v>679</v>
      </c>
      <c r="E94" s="513"/>
      <c r="F94" s="547"/>
      <c r="G94" s="513"/>
      <c r="H94" s="527"/>
      <c r="I94" s="527"/>
      <c r="J94" s="527"/>
      <c r="K94" s="527"/>
      <c r="L94" s="534"/>
      <c r="M94" s="535"/>
      <c r="N94" s="541"/>
      <c r="O94" s="541"/>
      <c r="P94" s="541"/>
      <c r="Q94" s="541"/>
      <c r="R94" s="541"/>
      <c r="S94" s="541"/>
      <c r="T94" s="541"/>
      <c r="U94" s="541"/>
      <c r="V94" s="541"/>
      <c r="W94" s="541"/>
      <c r="X94" s="541"/>
      <c r="Y94" s="541"/>
      <c r="AA94" s="543"/>
      <c r="AB94" s="543"/>
      <c r="AC94" s="543"/>
      <c r="AD94" s="543"/>
      <c r="AE94" s="543"/>
      <c r="AF94" s="543"/>
      <c r="AG94" s="543"/>
      <c r="AH94" s="544"/>
    </row>
    <row r="95" spans="1:34" ht="42">
      <c r="A95" s="523"/>
      <c r="B95" s="486"/>
      <c r="C95" s="516" t="s">
        <v>750</v>
      </c>
      <c r="D95" s="579" t="s">
        <v>680</v>
      </c>
      <c r="E95" s="513"/>
      <c r="F95" s="547"/>
      <c r="G95" s="513"/>
      <c r="H95" s="527"/>
      <c r="I95" s="527"/>
      <c r="J95" s="527"/>
      <c r="K95" s="527"/>
      <c r="L95" s="534"/>
      <c r="M95" s="535"/>
      <c r="AA95" s="487"/>
      <c r="AB95" s="487"/>
      <c r="AC95" s="487"/>
      <c r="AD95" s="487"/>
      <c r="AE95" s="487"/>
      <c r="AF95" s="487"/>
      <c r="AG95" s="487"/>
      <c r="AH95" s="488"/>
    </row>
    <row r="96" spans="1:34" ht="105">
      <c r="A96" s="523">
        <v>9.1</v>
      </c>
      <c r="B96" s="486"/>
      <c r="C96" s="516" t="s">
        <v>751</v>
      </c>
      <c r="D96" s="579" t="s">
        <v>681</v>
      </c>
      <c r="E96" s="513" t="s">
        <v>535</v>
      </c>
      <c r="F96" s="547">
        <v>353.21499999999997</v>
      </c>
      <c r="G96" s="513">
        <v>995476</v>
      </c>
      <c r="H96" s="531" t="s">
        <v>138</v>
      </c>
      <c r="I96" s="527">
        <v>18</v>
      </c>
      <c r="J96" s="532" t="s">
        <v>138</v>
      </c>
      <c r="K96" s="533"/>
      <c r="L96" s="534">
        <f t="shared" si="6"/>
        <v>1.8000000000000002E-3</v>
      </c>
      <c r="M96" s="535" t="str">
        <f t="shared" si="7"/>
        <v>0.01</v>
      </c>
      <c r="AA96" s="487"/>
      <c r="AB96" s="487"/>
      <c r="AC96" s="487"/>
      <c r="AD96" s="487"/>
      <c r="AE96" s="487"/>
      <c r="AF96" s="487"/>
      <c r="AG96" s="487"/>
      <c r="AH96" s="488"/>
    </row>
    <row r="97" spans="1:34" s="542" customFormat="1" ht="105">
      <c r="A97" s="523">
        <v>9.1999999999999993</v>
      </c>
      <c r="B97" s="486"/>
      <c r="C97" s="516" t="s">
        <v>752</v>
      </c>
      <c r="D97" s="579" t="s">
        <v>682</v>
      </c>
      <c r="E97" s="513" t="s">
        <v>535</v>
      </c>
      <c r="F97" s="547">
        <v>41.212000000000003</v>
      </c>
      <c r="G97" s="513">
        <v>995476</v>
      </c>
      <c r="H97" s="531" t="s">
        <v>138</v>
      </c>
      <c r="I97" s="527">
        <v>18</v>
      </c>
      <c r="J97" s="532" t="s">
        <v>138</v>
      </c>
      <c r="K97" s="533"/>
      <c r="L97" s="534">
        <f t="shared" si="6"/>
        <v>1.8000000000000002E-3</v>
      </c>
      <c r="M97" s="535" t="str">
        <f t="shared" si="7"/>
        <v>0.01</v>
      </c>
      <c r="N97" s="541"/>
      <c r="O97" s="541"/>
      <c r="P97" s="541"/>
      <c r="Q97" s="541"/>
      <c r="R97" s="541"/>
      <c r="S97" s="541"/>
      <c r="T97" s="541"/>
      <c r="U97" s="541"/>
      <c r="V97" s="541"/>
      <c r="W97" s="541"/>
      <c r="X97" s="541"/>
      <c r="Y97" s="541"/>
      <c r="AA97" s="543"/>
      <c r="AB97" s="543"/>
      <c r="AC97" s="543"/>
      <c r="AD97" s="543"/>
      <c r="AE97" s="543"/>
      <c r="AF97" s="543"/>
      <c r="AG97" s="543"/>
      <c r="AH97" s="544"/>
    </row>
    <row r="98" spans="1:34" ht="51.75" customHeight="1">
      <c r="A98" s="523">
        <v>9.3000000000000007</v>
      </c>
      <c r="B98" s="486"/>
      <c r="C98" s="516" t="s">
        <v>753</v>
      </c>
      <c r="D98" s="579" t="s">
        <v>683</v>
      </c>
      <c r="E98" s="513" t="s">
        <v>535</v>
      </c>
      <c r="F98" s="547">
        <v>353.21499999999997</v>
      </c>
      <c r="G98" s="513">
        <v>995476</v>
      </c>
      <c r="H98" s="531" t="s">
        <v>138</v>
      </c>
      <c r="I98" s="527">
        <v>18</v>
      </c>
      <c r="J98" s="532" t="s">
        <v>138</v>
      </c>
      <c r="K98" s="533"/>
      <c r="L98" s="534">
        <f t="shared" si="6"/>
        <v>1.8000000000000002E-3</v>
      </c>
      <c r="M98" s="535" t="str">
        <f t="shared" si="7"/>
        <v>0.01</v>
      </c>
      <c r="AA98" s="487"/>
      <c r="AB98" s="487"/>
      <c r="AC98" s="487"/>
      <c r="AD98" s="487"/>
      <c r="AE98" s="487"/>
      <c r="AF98" s="487"/>
      <c r="AG98" s="487"/>
      <c r="AH98" s="488"/>
    </row>
    <row r="99" spans="1:34" ht="84">
      <c r="A99" s="523">
        <v>9.4</v>
      </c>
      <c r="B99" s="486"/>
      <c r="C99" s="516" t="s">
        <v>754</v>
      </c>
      <c r="D99" s="579" t="s">
        <v>684</v>
      </c>
      <c r="E99" s="513" t="s">
        <v>535</v>
      </c>
      <c r="F99" s="547">
        <v>349.01499999999999</v>
      </c>
      <c r="G99" s="513">
        <v>995476</v>
      </c>
      <c r="H99" s="531" t="s">
        <v>138</v>
      </c>
      <c r="I99" s="527">
        <v>18</v>
      </c>
      <c r="J99" s="532" t="s">
        <v>138</v>
      </c>
      <c r="K99" s="533"/>
      <c r="L99" s="534">
        <f t="shared" si="6"/>
        <v>1.8000000000000002E-3</v>
      </c>
      <c r="M99" s="535" t="str">
        <f t="shared" si="7"/>
        <v>0.01</v>
      </c>
      <c r="AA99" s="487"/>
      <c r="AB99" s="487"/>
      <c r="AC99" s="487"/>
      <c r="AD99" s="487"/>
      <c r="AE99" s="487"/>
      <c r="AF99" s="487"/>
      <c r="AG99" s="487"/>
      <c r="AH99" s="488"/>
    </row>
    <row r="100" spans="1:34" ht="130.5" customHeight="1">
      <c r="A100" s="523">
        <v>9.5</v>
      </c>
      <c r="B100" s="486"/>
      <c r="C100" s="516" t="s">
        <v>755</v>
      </c>
      <c r="D100" s="583" t="s">
        <v>685</v>
      </c>
      <c r="E100" s="513" t="s">
        <v>509</v>
      </c>
      <c r="F100" s="547">
        <v>4</v>
      </c>
      <c r="G100" s="513">
        <v>995476</v>
      </c>
      <c r="H100" s="531" t="s">
        <v>138</v>
      </c>
      <c r="I100" s="527">
        <v>18</v>
      </c>
      <c r="J100" s="532" t="s">
        <v>138</v>
      </c>
      <c r="K100" s="533"/>
      <c r="L100" s="534">
        <f t="shared" si="6"/>
        <v>1.8000000000000002E-3</v>
      </c>
      <c r="M100" s="535" t="str">
        <f t="shared" si="7"/>
        <v>0.01</v>
      </c>
      <c r="AA100" s="487"/>
      <c r="AB100" s="487"/>
      <c r="AC100" s="487"/>
      <c r="AD100" s="487"/>
      <c r="AE100" s="487"/>
      <c r="AF100" s="487"/>
      <c r="AG100" s="487"/>
      <c r="AH100" s="488"/>
    </row>
    <row r="101" spans="1:34" ht="42">
      <c r="A101" s="523">
        <v>9.6</v>
      </c>
      <c r="B101" s="486"/>
      <c r="C101" s="516" t="s">
        <v>756</v>
      </c>
      <c r="D101" s="579" t="s">
        <v>686</v>
      </c>
      <c r="E101" s="513" t="s">
        <v>509</v>
      </c>
      <c r="F101" s="547">
        <v>60</v>
      </c>
      <c r="G101" s="513">
        <v>995476</v>
      </c>
      <c r="H101" s="531" t="s">
        <v>138</v>
      </c>
      <c r="I101" s="527">
        <v>18</v>
      </c>
      <c r="J101" s="532" t="s">
        <v>138</v>
      </c>
      <c r="K101" s="533"/>
      <c r="L101" s="534">
        <f t="shared" si="6"/>
        <v>1.8000000000000002E-3</v>
      </c>
      <c r="M101" s="535" t="str">
        <f t="shared" si="7"/>
        <v>0.01</v>
      </c>
      <c r="N101" s="570"/>
      <c r="O101" s="570"/>
      <c r="P101" s="570"/>
      <c r="Q101" s="570"/>
      <c r="R101" s="570"/>
      <c r="S101" s="570"/>
      <c r="T101" s="570"/>
      <c r="U101" s="570"/>
      <c r="V101" s="570"/>
      <c r="W101" s="570"/>
      <c r="X101" s="570"/>
      <c r="Y101" s="570"/>
      <c r="AA101" s="487"/>
      <c r="AB101" s="487"/>
      <c r="AC101" s="487"/>
      <c r="AD101" s="487"/>
      <c r="AE101" s="487"/>
      <c r="AF101" s="487"/>
      <c r="AG101" s="487"/>
      <c r="AH101" s="488"/>
    </row>
    <row r="102" spans="1:34" ht="42">
      <c r="A102" s="523">
        <v>9.6999999999999993</v>
      </c>
      <c r="B102" s="486"/>
      <c r="C102" s="516" t="s">
        <v>757</v>
      </c>
      <c r="D102" s="579" t="s">
        <v>687</v>
      </c>
      <c r="E102" s="513" t="s">
        <v>509</v>
      </c>
      <c r="F102" s="547">
        <v>132</v>
      </c>
      <c r="G102" s="513">
        <v>995476</v>
      </c>
      <c r="H102" s="531" t="s">
        <v>138</v>
      </c>
      <c r="I102" s="527">
        <v>18</v>
      </c>
      <c r="J102" s="532" t="s">
        <v>138</v>
      </c>
      <c r="K102" s="533"/>
      <c r="L102" s="534">
        <f t="shared" si="6"/>
        <v>1.8000000000000002E-3</v>
      </c>
      <c r="M102" s="535" t="str">
        <f t="shared" si="7"/>
        <v>0.01</v>
      </c>
      <c r="N102" s="570"/>
      <c r="O102" s="570"/>
      <c r="P102" s="570"/>
      <c r="Q102" s="570"/>
      <c r="R102" s="570"/>
      <c r="S102" s="570"/>
      <c r="T102" s="570"/>
      <c r="U102" s="570"/>
      <c r="V102" s="570"/>
      <c r="W102" s="570"/>
      <c r="X102" s="570"/>
      <c r="Y102" s="570"/>
      <c r="AA102" s="487"/>
      <c r="AB102" s="487"/>
      <c r="AC102" s="487"/>
      <c r="AD102" s="487"/>
      <c r="AE102" s="487"/>
      <c r="AF102" s="487"/>
      <c r="AG102" s="487"/>
      <c r="AH102" s="488"/>
    </row>
    <row r="103" spans="1:34" ht="22.5">
      <c r="A103" s="523">
        <v>9.8000000000000007</v>
      </c>
      <c r="B103" s="486"/>
      <c r="C103" s="516" t="s">
        <v>758</v>
      </c>
      <c r="D103" s="579" t="s">
        <v>688</v>
      </c>
      <c r="E103" s="513" t="s">
        <v>509</v>
      </c>
      <c r="F103" s="547">
        <v>60</v>
      </c>
      <c r="G103" s="513">
        <v>995476</v>
      </c>
      <c r="H103" s="531" t="s">
        <v>138</v>
      </c>
      <c r="I103" s="527">
        <v>18</v>
      </c>
      <c r="J103" s="532" t="s">
        <v>138</v>
      </c>
      <c r="K103" s="533"/>
      <c r="L103" s="534">
        <f t="shared" si="6"/>
        <v>1.8000000000000002E-3</v>
      </c>
      <c r="M103" s="535" t="str">
        <f t="shared" si="7"/>
        <v>0.01</v>
      </c>
      <c r="N103" s="570"/>
      <c r="O103" s="570"/>
      <c r="P103" s="570"/>
      <c r="Q103" s="570"/>
      <c r="R103" s="570"/>
      <c r="S103" s="570"/>
      <c r="T103" s="570"/>
      <c r="U103" s="570"/>
      <c r="V103" s="570"/>
      <c r="W103" s="570"/>
      <c r="X103" s="570"/>
      <c r="Y103" s="570"/>
      <c r="AA103" s="487"/>
      <c r="AB103" s="487"/>
      <c r="AC103" s="487"/>
      <c r="AD103" s="487"/>
      <c r="AE103" s="487"/>
      <c r="AF103" s="487"/>
      <c r="AG103" s="487"/>
      <c r="AH103" s="488"/>
    </row>
    <row r="104" spans="1:34" ht="84">
      <c r="A104" s="523">
        <v>9.9</v>
      </c>
      <c r="B104" s="486"/>
      <c r="C104" s="516" t="s">
        <v>759</v>
      </c>
      <c r="D104" s="579" t="s">
        <v>689</v>
      </c>
      <c r="E104" s="513" t="s">
        <v>509</v>
      </c>
      <c r="F104" s="547">
        <v>78</v>
      </c>
      <c r="G104" s="513">
        <v>995476</v>
      </c>
      <c r="H104" s="531" t="s">
        <v>138</v>
      </c>
      <c r="I104" s="527">
        <v>18</v>
      </c>
      <c r="J104" s="532" t="s">
        <v>138</v>
      </c>
      <c r="K104" s="533"/>
      <c r="L104" s="534">
        <f t="shared" si="6"/>
        <v>1.8000000000000002E-3</v>
      </c>
      <c r="M104" s="535" t="str">
        <f t="shared" si="7"/>
        <v>0.01</v>
      </c>
      <c r="N104" s="570"/>
      <c r="O104" s="570"/>
      <c r="P104" s="570"/>
      <c r="Q104" s="570"/>
      <c r="R104" s="570"/>
      <c r="S104" s="570"/>
      <c r="T104" s="570"/>
      <c r="U104" s="570"/>
      <c r="V104" s="570"/>
      <c r="W104" s="570"/>
      <c r="X104" s="570"/>
      <c r="Y104" s="570"/>
      <c r="AA104" s="487"/>
      <c r="AB104" s="487"/>
      <c r="AC104" s="487"/>
      <c r="AD104" s="487"/>
      <c r="AE104" s="487"/>
      <c r="AF104" s="487"/>
      <c r="AG104" s="487"/>
      <c r="AH104" s="488"/>
    </row>
    <row r="105" spans="1:34" ht="63">
      <c r="A105" s="523">
        <v>9.1</v>
      </c>
      <c r="B105" s="486"/>
      <c r="C105" s="516">
        <v>9.83</v>
      </c>
      <c r="D105" s="579" t="s">
        <v>690</v>
      </c>
      <c r="E105" s="513" t="s">
        <v>509</v>
      </c>
      <c r="F105" s="547">
        <v>57</v>
      </c>
      <c r="G105" s="513">
        <v>995476</v>
      </c>
      <c r="H105" s="531" t="s">
        <v>138</v>
      </c>
      <c r="I105" s="527">
        <v>18</v>
      </c>
      <c r="J105" s="532" t="s">
        <v>138</v>
      </c>
      <c r="K105" s="533"/>
      <c r="L105" s="534">
        <f t="shared" si="6"/>
        <v>1.8000000000000002E-3</v>
      </c>
      <c r="M105" s="535" t="str">
        <f t="shared" si="7"/>
        <v>0.01</v>
      </c>
      <c r="N105" s="570"/>
      <c r="O105" s="570"/>
      <c r="P105" s="570"/>
      <c r="Q105" s="570"/>
      <c r="R105" s="570"/>
      <c r="S105" s="570"/>
      <c r="T105" s="570"/>
      <c r="U105" s="570"/>
      <c r="V105" s="570"/>
      <c r="W105" s="570"/>
      <c r="X105" s="570"/>
      <c r="Y105" s="570"/>
      <c r="AA105" s="487"/>
      <c r="AB105" s="487"/>
      <c r="AC105" s="487"/>
      <c r="AD105" s="487"/>
      <c r="AE105" s="487"/>
      <c r="AF105" s="487"/>
      <c r="AG105" s="487"/>
      <c r="AH105" s="488"/>
    </row>
    <row r="106" spans="1:34">
      <c r="A106" s="523">
        <v>10</v>
      </c>
      <c r="B106" s="486"/>
      <c r="C106" s="516"/>
      <c r="D106" s="596" t="s">
        <v>720</v>
      </c>
      <c r="E106" s="513"/>
      <c r="F106" s="547"/>
      <c r="G106" s="513"/>
      <c r="H106" s="527"/>
      <c r="I106" s="527"/>
      <c r="J106" s="527"/>
      <c r="K106" s="527"/>
      <c r="L106" s="534"/>
      <c r="M106" s="535"/>
      <c r="N106" s="570"/>
      <c r="O106" s="570"/>
      <c r="P106" s="570"/>
      <c r="Q106" s="570"/>
      <c r="R106" s="570"/>
      <c r="S106" s="570"/>
      <c r="T106" s="570"/>
      <c r="U106" s="570"/>
      <c r="V106" s="570"/>
      <c r="W106" s="570"/>
      <c r="X106" s="570"/>
      <c r="Y106" s="570"/>
      <c r="AA106" s="487"/>
      <c r="AB106" s="487"/>
      <c r="AC106" s="487"/>
      <c r="AD106" s="487"/>
      <c r="AE106" s="487"/>
      <c r="AF106" s="487"/>
      <c r="AG106" s="487"/>
      <c r="AH106" s="488"/>
    </row>
    <row r="107" spans="1:34" ht="42">
      <c r="A107" s="523">
        <v>10.1</v>
      </c>
      <c r="B107" s="486"/>
      <c r="C107" s="516" t="s">
        <v>760</v>
      </c>
      <c r="D107" s="580" t="s">
        <v>691</v>
      </c>
      <c r="E107" s="513"/>
      <c r="F107" s="547"/>
      <c r="G107" s="513"/>
      <c r="H107" s="527"/>
      <c r="I107" s="527"/>
      <c r="J107" s="527"/>
      <c r="K107" s="527"/>
      <c r="L107" s="534"/>
      <c r="M107" s="535"/>
      <c r="N107" s="570"/>
      <c r="O107" s="570"/>
      <c r="P107" s="570"/>
      <c r="Q107" s="570"/>
      <c r="R107" s="570"/>
      <c r="S107" s="570"/>
      <c r="T107" s="570"/>
      <c r="U107" s="570"/>
      <c r="V107" s="570"/>
      <c r="W107" s="570"/>
      <c r="X107" s="570"/>
      <c r="Y107" s="570"/>
      <c r="AA107" s="487"/>
      <c r="AB107" s="487"/>
      <c r="AC107" s="487"/>
      <c r="AD107" s="487"/>
      <c r="AE107" s="487"/>
      <c r="AF107" s="487"/>
      <c r="AG107" s="487"/>
      <c r="AH107" s="488"/>
    </row>
    <row r="108" spans="1:34" ht="63">
      <c r="A108" s="523"/>
      <c r="B108" s="486"/>
      <c r="C108" s="516"/>
      <c r="D108" s="538" t="s">
        <v>692</v>
      </c>
      <c r="E108" s="513"/>
      <c r="F108" s="547"/>
      <c r="G108" s="513"/>
      <c r="H108" s="527"/>
      <c r="I108" s="527"/>
      <c r="J108" s="527"/>
      <c r="K108" s="527"/>
      <c r="L108" s="534"/>
      <c r="M108" s="535"/>
      <c r="N108" s="570"/>
      <c r="O108" s="570"/>
      <c r="P108" s="570"/>
      <c r="Q108" s="570"/>
      <c r="R108" s="570"/>
      <c r="S108" s="570"/>
      <c r="T108" s="570"/>
      <c r="U108" s="570"/>
      <c r="V108" s="570"/>
      <c r="W108" s="570"/>
      <c r="X108" s="570"/>
      <c r="Y108" s="570"/>
      <c r="AA108" s="487"/>
      <c r="AB108" s="487"/>
      <c r="AC108" s="487"/>
      <c r="AD108" s="487"/>
      <c r="AE108" s="487"/>
      <c r="AF108" s="487"/>
      <c r="AG108" s="487"/>
      <c r="AH108" s="488"/>
    </row>
    <row r="109" spans="1:34" ht="126">
      <c r="A109" s="523"/>
      <c r="B109" s="486"/>
      <c r="C109" s="516"/>
      <c r="D109" s="538" t="s">
        <v>693</v>
      </c>
      <c r="E109" s="513"/>
      <c r="F109" s="547"/>
      <c r="G109" s="513"/>
      <c r="H109" s="527"/>
      <c r="I109" s="527"/>
      <c r="J109" s="527"/>
      <c r="K109" s="527"/>
      <c r="L109" s="534"/>
      <c r="M109" s="535"/>
      <c r="N109" s="570"/>
      <c r="O109" s="570"/>
      <c r="P109" s="570"/>
      <c r="Q109" s="570"/>
      <c r="R109" s="570"/>
      <c r="S109" s="570"/>
      <c r="T109" s="570"/>
      <c r="U109" s="570"/>
      <c r="V109" s="570"/>
      <c r="W109" s="570"/>
      <c r="X109" s="570"/>
      <c r="Y109" s="570"/>
      <c r="AA109" s="487"/>
      <c r="AB109" s="487"/>
      <c r="AC109" s="487"/>
      <c r="AD109" s="487"/>
      <c r="AE109" s="487"/>
      <c r="AF109" s="487"/>
      <c r="AG109" s="487"/>
      <c r="AH109" s="488"/>
    </row>
    <row r="110" spans="1:34" ht="63">
      <c r="A110" s="523"/>
      <c r="B110" s="486"/>
      <c r="C110" s="516"/>
      <c r="D110" s="538" t="s">
        <v>694</v>
      </c>
      <c r="E110" s="513"/>
      <c r="F110" s="547"/>
      <c r="G110" s="513"/>
      <c r="H110" s="527"/>
      <c r="I110" s="527"/>
      <c r="J110" s="527"/>
      <c r="K110" s="527"/>
      <c r="L110" s="534"/>
      <c r="M110" s="535"/>
      <c r="N110" s="570"/>
      <c r="O110" s="570"/>
      <c r="P110" s="570"/>
      <c r="Q110" s="570"/>
      <c r="R110" s="570"/>
      <c r="S110" s="570"/>
      <c r="T110" s="570"/>
      <c r="U110" s="570"/>
      <c r="V110" s="570"/>
      <c r="W110" s="570"/>
      <c r="X110" s="570"/>
      <c r="Y110" s="570"/>
      <c r="AA110" s="487"/>
      <c r="AB110" s="487"/>
      <c r="AC110" s="487"/>
      <c r="AD110" s="487"/>
      <c r="AE110" s="487"/>
      <c r="AF110" s="487"/>
      <c r="AG110" s="487"/>
      <c r="AH110" s="488"/>
    </row>
    <row r="111" spans="1:34" ht="105">
      <c r="A111" s="523"/>
      <c r="B111" s="486"/>
      <c r="C111" s="516"/>
      <c r="D111" s="538" t="s">
        <v>695</v>
      </c>
      <c r="E111" s="513"/>
      <c r="F111" s="547"/>
      <c r="G111" s="513"/>
      <c r="H111" s="527"/>
      <c r="I111" s="527"/>
      <c r="J111" s="527"/>
      <c r="K111" s="527"/>
      <c r="L111" s="534"/>
      <c r="M111" s="535"/>
      <c r="N111" s="570"/>
      <c r="O111" s="570"/>
      <c r="P111" s="570"/>
      <c r="Q111" s="570"/>
      <c r="R111" s="570"/>
      <c r="S111" s="570"/>
      <c r="T111" s="570"/>
      <c r="U111" s="570"/>
      <c r="V111" s="570"/>
      <c r="W111" s="570"/>
      <c r="X111" s="570"/>
      <c r="Y111" s="570"/>
      <c r="AA111" s="487"/>
      <c r="AB111" s="487"/>
      <c r="AC111" s="487"/>
      <c r="AD111" s="487"/>
      <c r="AE111" s="487"/>
      <c r="AF111" s="487"/>
      <c r="AG111" s="487"/>
      <c r="AH111" s="488"/>
    </row>
    <row r="112" spans="1:34" ht="84">
      <c r="A112" s="523"/>
      <c r="B112" s="486"/>
      <c r="C112" s="516"/>
      <c r="D112" s="538" t="s">
        <v>696</v>
      </c>
      <c r="E112" s="513" t="s">
        <v>535</v>
      </c>
      <c r="F112" s="547">
        <v>1509.68</v>
      </c>
      <c r="G112" s="513">
        <v>995453</v>
      </c>
      <c r="H112" s="531" t="s">
        <v>138</v>
      </c>
      <c r="I112" s="527">
        <v>18</v>
      </c>
      <c r="J112" s="532" t="s">
        <v>138</v>
      </c>
      <c r="K112" s="533"/>
      <c r="L112" s="534">
        <f t="shared" si="6"/>
        <v>1.8000000000000002E-3</v>
      </c>
      <c r="M112" s="535" t="str">
        <f t="shared" si="7"/>
        <v>0.01</v>
      </c>
      <c r="N112" s="570"/>
      <c r="O112" s="570"/>
      <c r="P112" s="570"/>
      <c r="Q112" s="570"/>
      <c r="R112" s="570"/>
      <c r="S112" s="570"/>
      <c r="T112" s="570"/>
      <c r="U112" s="570"/>
      <c r="V112" s="570"/>
      <c r="W112" s="570"/>
      <c r="X112" s="570"/>
      <c r="Y112" s="570"/>
      <c r="AA112" s="487"/>
      <c r="AB112" s="487"/>
      <c r="AC112" s="487"/>
      <c r="AD112" s="487"/>
      <c r="AE112" s="487"/>
      <c r="AF112" s="487"/>
      <c r="AG112" s="487"/>
      <c r="AH112" s="488"/>
    </row>
    <row r="113" spans="1:34">
      <c r="A113" s="523"/>
      <c r="B113" s="486"/>
      <c r="C113" s="516"/>
      <c r="D113" s="587" t="s">
        <v>697</v>
      </c>
      <c r="E113" s="513"/>
      <c r="F113" s="547"/>
      <c r="G113" s="513"/>
      <c r="H113" s="527"/>
      <c r="I113" s="527"/>
      <c r="J113" s="527"/>
      <c r="K113" s="527"/>
      <c r="L113" s="534"/>
      <c r="M113" s="535"/>
      <c r="N113" s="570"/>
      <c r="O113" s="570"/>
      <c r="P113" s="570"/>
      <c r="Q113" s="570"/>
      <c r="R113" s="570"/>
      <c r="S113" s="570"/>
      <c r="T113" s="570"/>
      <c r="U113" s="570"/>
      <c r="V113" s="570"/>
      <c r="W113" s="570"/>
      <c r="X113" s="570"/>
      <c r="Y113" s="570"/>
      <c r="AA113" s="487"/>
      <c r="AB113" s="487"/>
      <c r="AC113" s="487"/>
      <c r="AD113" s="487"/>
      <c r="AE113" s="487"/>
      <c r="AF113" s="487"/>
      <c r="AG113" s="487"/>
      <c r="AH113" s="488"/>
    </row>
    <row r="114" spans="1:34" ht="42">
      <c r="A114" s="523">
        <v>10.199999999999999</v>
      </c>
      <c r="B114" s="486"/>
      <c r="C114" s="516">
        <v>22.5</v>
      </c>
      <c r="D114" s="538" t="s">
        <v>698</v>
      </c>
      <c r="E114" s="513"/>
      <c r="F114" s="547"/>
      <c r="G114" s="513"/>
      <c r="H114" s="527"/>
      <c r="I114" s="527"/>
      <c r="J114" s="527"/>
      <c r="K114" s="527"/>
      <c r="L114" s="534"/>
      <c r="M114" s="535"/>
      <c r="N114" s="570"/>
      <c r="O114" s="570"/>
      <c r="P114" s="570"/>
      <c r="Q114" s="570"/>
      <c r="R114" s="570"/>
      <c r="S114" s="570"/>
      <c r="T114" s="570"/>
      <c r="U114" s="570"/>
      <c r="V114" s="570"/>
      <c r="W114" s="570"/>
      <c r="X114" s="570"/>
      <c r="Y114" s="570"/>
      <c r="AA114" s="487"/>
      <c r="AB114" s="487"/>
      <c r="AC114" s="487"/>
      <c r="AD114" s="487"/>
      <c r="AE114" s="487"/>
      <c r="AF114" s="487"/>
      <c r="AG114" s="487"/>
      <c r="AH114" s="488"/>
    </row>
    <row r="115" spans="1:34" ht="42">
      <c r="A115" s="523"/>
      <c r="B115" s="486"/>
      <c r="C115" s="516"/>
      <c r="D115" s="538" t="s">
        <v>699</v>
      </c>
      <c r="E115" s="513"/>
      <c r="F115" s="547"/>
      <c r="G115" s="513"/>
      <c r="H115" s="527"/>
      <c r="I115" s="527"/>
      <c r="J115" s="527"/>
      <c r="K115" s="527"/>
      <c r="L115" s="534"/>
      <c r="M115" s="535"/>
      <c r="N115" s="570"/>
      <c r="O115" s="570"/>
      <c r="P115" s="570"/>
      <c r="Q115" s="570"/>
      <c r="R115" s="570"/>
      <c r="S115" s="570"/>
      <c r="T115" s="570"/>
      <c r="U115" s="570"/>
      <c r="V115" s="570"/>
      <c r="W115" s="570"/>
      <c r="X115" s="570"/>
      <c r="Y115" s="570"/>
      <c r="AA115" s="487"/>
      <c r="AB115" s="487"/>
      <c r="AC115" s="487"/>
      <c r="AD115" s="487"/>
      <c r="AE115" s="487"/>
      <c r="AF115" s="487"/>
      <c r="AG115" s="487"/>
      <c r="AH115" s="488"/>
    </row>
    <row r="116" spans="1:34" ht="84">
      <c r="A116" s="523"/>
      <c r="B116" s="486"/>
      <c r="C116" s="516"/>
      <c r="D116" s="538" t="s">
        <v>700</v>
      </c>
      <c r="E116" s="513" t="s">
        <v>535</v>
      </c>
      <c r="F116" s="547">
        <v>347.262</v>
      </c>
      <c r="G116" s="513">
        <v>995453</v>
      </c>
      <c r="H116" s="531" t="s">
        <v>138</v>
      </c>
      <c r="I116" s="527">
        <v>18</v>
      </c>
      <c r="J116" s="532" t="s">
        <v>138</v>
      </c>
      <c r="K116" s="533"/>
      <c r="L116" s="534">
        <f t="shared" si="6"/>
        <v>1.8000000000000002E-3</v>
      </c>
      <c r="M116" s="535" t="str">
        <f t="shared" si="7"/>
        <v>0.01</v>
      </c>
      <c r="N116" s="570"/>
      <c r="O116" s="570"/>
      <c r="P116" s="570"/>
      <c r="Q116" s="570"/>
      <c r="R116" s="570"/>
      <c r="S116" s="570"/>
      <c r="T116" s="570"/>
      <c r="U116" s="570"/>
      <c r="V116" s="570"/>
      <c r="W116" s="570"/>
      <c r="X116" s="570"/>
      <c r="Y116" s="570"/>
      <c r="AA116" s="487"/>
      <c r="AB116" s="487"/>
      <c r="AC116" s="487"/>
      <c r="AD116" s="487"/>
      <c r="AE116" s="487"/>
      <c r="AF116" s="487"/>
      <c r="AG116" s="487"/>
      <c r="AH116" s="488"/>
    </row>
    <row r="117" spans="1:34" ht="63">
      <c r="A117" s="523">
        <v>10.3</v>
      </c>
      <c r="B117" s="486"/>
      <c r="C117" s="516" t="s">
        <v>761</v>
      </c>
      <c r="D117" s="580" t="s">
        <v>701</v>
      </c>
      <c r="E117" s="513" t="s">
        <v>552</v>
      </c>
      <c r="F117" s="547">
        <v>409.49</v>
      </c>
      <c r="G117" s="513">
        <v>995453</v>
      </c>
      <c r="H117" s="531" t="s">
        <v>138</v>
      </c>
      <c r="I117" s="527">
        <v>18</v>
      </c>
      <c r="J117" s="532" t="s">
        <v>138</v>
      </c>
      <c r="K117" s="533"/>
      <c r="L117" s="534">
        <f t="shared" si="6"/>
        <v>1.8000000000000002E-3</v>
      </c>
      <c r="M117" s="535" t="str">
        <f t="shared" si="7"/>
        <v>0.01</v>
      </c>
      <c r="N117" s="570"/>
      <c r="O117" s="570"/>
      <c r="P117" s="570"/>
      <c r="Q117" s="570"/>
      <c r="R117" s="570"/>
      <c r="S117" s="570"/>
      <c r="T117" s="570"/>
      <c r="U117" s="570"/>
      <c r="V117" s="570"/>
      <c r="W117" s="570"/>
      <c r="X117" s="570"/>
      <c r="Y117" s="570"/>
      <c r="AA117" s="487"/>
      <c r="AB117" s="487"/>
      <c r="AC117" s="487"/>
      <c r="AD117" s="487"/>
      <c r="AE117" s="487"/>
      <c r="AF117" s="487"/>
      <c r="AG117" s="487"/>
      <c r="AH117" s="488"/>
    </row>
    <row r="118" spans="1:34" ht="84">
      <c r="A118" s="523">
        <v>10.4</v>
      </c>
      <c r="B118" s="486"/>
      <c r="C118" s="516">
        <v>12.22</v>
      </c>
      <c r="D118" s="580" t="s">
        <v>702</v>
      </c>
      <c r="E118" s="513" t="s">
        <v>575</v>
      </c>
      <c r="F118" s="547">
        <v>20</v>
      </c>
      <c r="G118" s="513">
        <v>995453</v>
      </c>
      <c r="H118" s="531" t="s">
        <v>138</v>
      </c>
      <c r="I118" s="527">
        <v>18</v>
      </c>
      <c r="J118" s="532" t="s">
        <v>138</v>
      </c>
      <c r="K118" s="533"/>
      <c r="L118" s="534">
        <f t="shared" si="6"/>
        <v>1.8000000000000002E-3</v>
      </c>
      <c r="M118" s="535" t="str">
        <f t="shared" si="7"/>
        <v>0.01</v>
      </c>
      <c r="N118" s="570"/>
      <c r="O118" s="570"/>
      <c r="P118" s="570"/>
      <c r="Q118" s="570"/>
      <c r="R118" s="570"/>
      <c r="S118" s="570"/>
      <c r="T118" s="570"/>
      <c r="U118" s="570"/>
      <c r="V118" s="570"/>
      <c r="W118" s="570"/>
      <c r="X118" s="570"/>
      <c r="Y118" s="570"/>
      <c r="AA118" s="487"/>
      <c r="AB118" s="487"/>
      <c r="AC118" s="487"/>
      <c r="AD118" s="487"/>
      <c r="AE118" s="487"/>
      <c r="AF118" s="487"/>
      <c r="AG118" s="487"/>
      <c r="AH118" s="488"/>
    </row>
    <row r="119" spans="1:34">
      <c r="A119" s="523"/>
      <c r="B119" s="486"/>
      <c r="C119" s="516"/>
      <c r="D119" s="576" t="s">
        <v>703</v>
      </c>
      <c r="E119" s="513"/>
      <c r="F119" s="547"/>
      <c r="G119" s="513"/>
      <c r="H119" s="527"/>
      <c r="I119" s="527"/>
      <c r="J119" s="527"/>
      <c r="K119" s="527"/>
      <c r="L119" s="534"/>
      <c r="M119" s="535"/>
      <c r="N119" s="570"/>
      <c r="O119" s="570"/>
      <c r="P119" s="570"/>
      <c r="Q119" s="570"/>
      <c r="R119" s="570"/>
      <c r="S119" s="570"/>
      <c r="T119" s="570"/>
      <c r="U119" s="570"/>
      <c r="V119" s="570"/>
      <c r="W119" s="570"/>
      <c r="X119" s="570"/>
      <c r="Y119" s="570"/>
      <c r="AA119" s="487"/>
      <c r="AB119" s="487"/>
      <c r="AC119" s="487"/>
      <c r="AD119" s="487"/>
      <c r="AE119" s="487"/>
      <c r="AF119" s="487"/>
      <c r="AG119" s="487"/>
      <c r="AH119" s="488"/>
    </row>
    <row r="120" spans="1:34" ht="42">
      <c r="A120" s="523">
        <v>10.5</v>
      </c>
      <c r="B120" s="486"/>
      <c r="C120" s="516" t="s">
        <v>732</v>
      </c>
      <c r="D120" s="580" t="s">
        <v>704</v>
      </c>
      <c r="E120" s="513" t="s">
        <v>575</v>
      </c>
      <c r="F120" s="547">
        <v>1</v>
      </c>
      <c r="G120" s="513">
        <v>995466</v>
      </c>
      <c r="H120" s="531" t="s">
        <v>138</v>
      </c>
      <c r="I120" s="527">
        <v>18</v>
      </c>
      <c r="J120" s="532" t="s">
        <v>138</v>
      </c>
      <c r="K120" s="533"/>
      <c r="L120" s="534">
        <f t="shared" si="6"/>
        <v>1.8000000000000002E-3</v>
      </c>
      <c r="M120" s="535" t="str">
        <f t="shared" si="7"/>
        <v>0.01</v>
      </c>
      <c r="N120" s="570"/>
      <c r="O120" s="570"/>
      <c r="P120" s="570"/>
      <c r="Q120" s="570"/>
      <c r="R120" s="570"/>
      <c r="S120" s="570"/>
      <c r="T120" s="570"/>
      <c r="U120" s="570"/>
      <c r="V120" s="570"/>
      <c r="W120" s="570"/>
      <c r="X120" s="570"/>
      <c r="Y120" s="570"/>
      <c r="AA120" s="487"/>
      <c r="AB120" s="487"/>
      <c r="AC120" s="487"/>
      <c r="AD120" s="487"/>
      <c r="AE120" s="487"/>
      <c r="AF120" s="487"/>
      <c r="AG120" s="487"/>
      <c r="AH120" s="488"/>
    </row>
    <row r="121" spans="1:34">
      <c r="A121" s="523">
        <v>11</v>
      </c>
      <c r="B121" s="486"/>
      <c r="C121" s="516"/>
      <c r="D121" s="596" t="s">
        <v>705</v>
      </c>
      <c r="E121" s="513"/>
      <c r="F121" s="547"/>
      <c r="G121" s="513"/>
      <c r="H121" s="527"/>
      <c r="I121" s="527"/>
      <c r="J121" s="527"/>
      <c r="K121" s="527"/>
      <c r="L121" s="534"/>
      <c r="M121" s="535"/>
      <c r="N121" s="570"/>
      <c r="O121" s="570"/>
      <c r="P121" s="570"/>
      <c r="Q121" s="570"/>
      <c r="R121" s="570"/>
      <c r="S121" s="570"/>
      <c r="T121" s="570"/>
      <c r="U121" s="570"/>
      <c r="V121" s="570"/>
      <c r="W121" s="570"/>
      <c r="X121" s="570"/>
      <c r="Y121" s="570"/>
      <c r="AA121" s="487"/>
      <c r="AB121" s="487"/>
      <c r="AC121" s="487"/>
      <c r="AD121" s="487"/>
      <c r="AE121" s="487"/>
      <c r="AF121" s="487"/>
      <c r="AG121" s="487"/>
      <c r="AH121" s="488"/>
    </row>
    <row r="122" spans="1:34" ht="147">
      <c r="A122" s="523">
        <v>11.1</v>
      </c>
      <c r="B122" s="486"/>
      <c r="C122" s="516" t="s">
        <v>762</v>
      </c>
      <c r="D122" s="580" t="s">
        <v>706</v>
      </c>
      <c r="E122" s="513" t="s">
        <v>497</v>
      </c>
      <c r="F122" s="547">
        <v>856.8</v>
      </c>
      <c r="G122" s="513">
        <v>995471</v>
      </c>
      <c r="H122" s="531" t="s">
        <v>138</v>
      </c>
      <c r="I122" s="527">
        <v>18</v>
      </c>
      <c r="J122" s="532" t="s">
        <v>138</v>
      </c>
      <c r="K122" s="533"/>
      <c r="L122" s="534">
        <f t="shared" si="6"/>
        <v>1.8000000000000002E-3</v>
      </c>
      <c r="M122" s="535" t="str">
        <f t="shared" si="7"/>
        <v>0.01</v>
      </c>
      <c r="N122" s="570"/>
      <c r="O122" s="570"/>
      <c r="P122" s="570"/>
      <c r="Q122" s="570"/>
      <c r="R122" s="570"/>
      <c r="S122" s="570"/>
      <c r="T122" s="570"/>
      <c r="U122" s="570"/>
      <c r="V122" s="570"/>
      <c r="W122" s="570"/>
      <c r="X122" s="570"/>
      <c r="Y122" s="570"/>
      <c r="AA122" s="487"/>
      <c r="AB122" s="487"/>
      <c r="AC122" s="487"/>
      <c r="AD122" s="487"/>
      <c r="AE122" s="487"/>
      <c r="AF122" s="487"/>
      <c r="AG122" s="487"/>
      <c r="AH122" s="488"/>
    </row>
    <row r="123" spans="1:34" ht="63">
      <c r="A123" s="523">
        <v>11.2</v>
      </c>
      <c r="B123" s="486"/>
      <c r="C123" s="516" t="s">
        <v>763</v>
      </c>
      <c r="D123" s="580" t="s">
        <v>707</v>
      </c>
      <c r="E123" s="513"/>
      <c r="F123" s="547"/>
      <c r="G123" s="513"/>
      <c r="H123" s="527"/>
      <c r="I123" s="527"/>
      <c r="J123" s="527"/>
      <c r="K123" s="527"/>
      <c r="L123" s="534"/>
      <c r="M123" s="535"/>
      <c r="N123" s="570"/>
      <c r="O123" s="570"/>
      <c r="P123" s="570"/>
      <c r="Q123" s="570"/>
      <c r="R123" s="570"/>
      <c r="S123" s="570"/>
      <c r="T123" s="570"/>
      <c r="U123" s="570"/>
      <c r="V123" s="570"/>
      <c r="W123" s="570"/>
      <c r="X123" s="570"/>
      <c r="Y123" s="570"/>
      <c r="AA123" s="487"/>
      <c r="AB123" s="487"/>
      <c r="AC123" s="487"/>
      <c r="AD123" s="487"/>
      <c r="AE123" s="487"/>
      <c r="AF123" s="487"/>
      <c r="AG123" s="487"/>
      <c r="AH123" s="488"/>
    </row>
    <row r="124" spans="1:34" ht="147">
      <c r="A124" s="523"/>
      <c r="B124" s="486"/>
      <c r="C124" s="516"/>
      <c r="D124" s="580" t="s">
        <v>708</v>
      </c>
      <c r="E124" s="513"/>
      <c r="F124" s="547"/>
      <c r="G124" s="513"/>
      <c r="H124" s="527"/>
      <c r="I124" s="527"/>
      <c r="J124" s="527"/>
      <c r="K124" s="527"/>
      <c r="L124" s="534"/>
      <c r="M124" s="535"/>
      <c r="N124" s="570"/>
      <c r="O124" s="570"/>
      <c r="P124" s="570"/>
      <c r="Q124" s="570"/>
      <c r="R124" s="570"/>
      <c r="S124" s="570"/>
      <c r="T124" s="570"/>
      <c r="U124" s="570"/>
      <c r="V124" s="570"/>
      <c r="W124" s="570"/>
      <c r="X124" s="570"/>
      <c r="Y124" s="570"/>
      <c r="AA124" s="487"/>
      <c r="AB124" s="487"/>
      <c r="AC124" s="487"/>
      <c r="AD124" s="487"/>
      <c r="AE124" s="487"/>
      <c r="AF124" s="487"/>
      <c r="AG124" s="487"/>
      <c r="AH124" s="488"/>
    </row>
    <row r="125" spans="1:34" ht="126">
      <c r="A125" s="523"/>
      <c r="B125" s="486"/>
      <c r="C125" s="516"/>
      <c r="D125" s="580" t="s">
        <v>709</v>
      </c>
      <c r="E125" s="513"/>
      <c r="F125" s="547"/>
      <c r="G125" s="513"/>
      <c r="H125" s="527"/>
      <c r="I125" s="527"/>
      <c r="J125" s="527"/>
      <c r="K125" s="527"/>
      <c r="L125" s="534"/>
      <c r="M125" s="535"/>
      <c r="N125" s="570"/>
      <c r="O125" s="570"/>
      <c r="P125" s="570"/>
      <c r="Q125" s="570"/>
      <c r="R125" s="570"/>
      <c r="S125" s="570"/>
      <c r="T125" s="570"/>
      <c r="U125" s="570"/>
      <c r="V125" s="570"/>
      <c r="W125" s="570"/>
      <c r="X125" s="570"/>
      <c r="Y125" s="570"/>
      <c r="AA125" s="487"/>
      <c r="AB125" s="487"/>
      <c r="AC125" s="487"/>
      <c r="AD125" s="487"/>
      <c r="AE125" s="487"/>
      <c r="AF125" s="487"/>
      <c r="AG125" s="487"/>
      <c r="AH125" s="488"/>
    </row>
    <row r="126" spans="1:34" ht="105">
      <c r="A126" s="523"/>
      <c r="B126" s="486"/>
      <c r="C126" s="516"/>
      <c r="D126" s="580" t="s">
        <v>710</v>
      </c>
      <c r="E126" s="513"/>
      <c r="F126" s="547"/>
      <c r="G126" s="513"/>
      <c r="H126" s="527"/>
      <c r="I126" s="527"/>
      <c r="J126" s="527"/>
      <c r="K126" s="527"/>
      <c r="L126" s="534"/>
      <c r="M126" s="535"/>
      <c r="N126" s="570"/>
      <c r="O126" s="570"/>
      <c r="P126" s="570"/>
      <c r="Q126" s="570"/>
      <c r="R126" s="570"/>
      <c r="S126" s="570"/>
      <c r="T126" s="570"/>
      <c r="U126" s="570"/>
      <c r="V126" s="570"/>
      <c r="W126" s="570"/>
      <c r="X126" s="570"/>
      <c r="Y126" s="570"/>
      <c r="AA126" s="487"/>
      <c r="AB126" s="487"/>
      <c r="AC126" s="487"/>
      <c r="AD126" s="487"/>
      <c r="AE126" s="487"/>
      <c r="AF126" s="487"/>
      <c r="AG126" s="487"/>
      <c r="AH126" s="488"/>
    </row>
    <row r="127" spans="1:34" ht="63">
      <c r="A127" s="523"/>
      <c r="B127" s="486"/>
      <c r="C127" s="516"/>
      <c r="D127" s="580" t="s">
        <v>711</v>
      </c>
      <c r="E127" s="513"/>
      <c r="F127" s="547"/>
      <c r="G127" s="513"/>
      <c r="H127" s="527"/>
      <c r="I127" s="527"/>
      <c r="J127" s="527"/>
      <c r="K127" s="527"/>
      <c r="L127" s="534"/>
      <c r="M127" s="535"/>
      <c r="N127" s="570"/>
      <c r="O127" s="570"/>
      <c r="P127" s="570"/>
      <c r="Q127" s="570"/>
      <c r="R127" s="570"/>
      <c r="S127" s="570"/>
      <c r="T127" s="570"/>
      <c r="U127" s="570"/>
      <c r="V127" s="570"/>
      <c r="W127" s="570"/>
      <c r="X127" s="570"/>
      <c r="Y127" s="570"/>
      <c r="AA127" s="487"/>
      <c r="AB127" s="487"/>
      <c r="AC127" s="487"/>
      <c r="AD127" s="487"/>
      <c r="AE127" s="487"/>
      <c r="AF127" s="487"/>
      <c r="AG127" s="487"/>
      <c r="AH127" s="488"/>
    </row>
    <row r="128" spans="1:34" ht="326.25" customHeight="1">
      <c r="A128" s="523"/>
      <c r="B128" s="486"/>
      <c r="C128" s="516"/>
      <c r="D128" s="580" t="s">
        <v>712</v>
      </c>
      <c r="E128" s="513"/>
      <c r="F128" s="547"/>
      <c r="G128" s="513"/>
      <c r="H128" s="527"/>
      <c r="I128" s="527"/>
      <c r="J128" s="527"/>
      <c r="K128" s="527"/>
      <c r="L128" s="534"/>
      <c r="M128" s="535"/>
      <c r="N128" s="570"/>
      <c r="O128" s="570"/>
      <c r="P128" s="570"/>
      <c r="Q128" s="570"/>
      <c r="R128" s="570"/>
      <c r="S128" s="570"/>
      <c r="T128" s="570"/>
      <c r="U128" s="570"/>
      <c r="V128" s="570"/>
      <c r="W128" s="570"/>
      <c r="X128" s="570"/>
      <c r="Y128" s="570"/>
      <c r="AA128" s="487"/>
      <c r="AB128" s="487"/>
      <c r="AC128" s="487"/>
      <c r="AD128" s="487"/>
      <c r="AE128" s="487"/>
      <c r="AF128" s="487"/>
      <c r="AG128" s="487"/>
      <c r="AH128" s="488"/>
    </row>
    <row r="129" spans="1:34" ht="112.5" customHeight="1">
      <c r="A129" s="523"/>
      <c r="B129" s="486"/>
      <c r="C129" s="516"/>
      <c r="D129" s="580" t="s">
        <v>713</v>
      </c>
      <c r="E129" s="513"/>
      <c r="F129" s="547"/>
      <c r="G129" s="513"/>
      <c r="H129" s="527"/>
      <c r="I129" s="527"/>
      <c r="J129" s="527"/>
      <c r="K129" s="527"/>
      <c r="L129" s="534"/>
      <c r="M129" s="535"/>
      <c r="N129" s="570"/>
      <c r="O129" s="570"/>
      <c r="P129" s="570"/>
      <c r="Q129" s="570"/>
      <c r="R129" s="570"/>
      <c r="S129" s="570"/>
      <c r="T129" s="570"/>
      <c r="U129" s="570"/>
      <c r="V129" s="570"/>
      <c r="W129" s="570"/>
      <c r="X129" s="570"/>
      <c r="Y129" s="570"/>
      <c r="AA129" s="487"/>
      <c r="AB129" s="487"/>
      <c r="AC129" s="487"/>
      <c r="AD129" s="487"/>
      <c r="AE129" s="487"/>
      <c r="AF129" s="487"/>
      <c r="AG129" s="487"/>
      <c r="AH129" s="488"/>
    </row>
    <row r="130" spans="1:34" ht="84">
      <c r="A130" s="523"/>
      <c r="B130" s="486"/>
      <c r="C130" s="516"/>
      <c r="D130" s="580" t="s">
        <v>714</v>
      </c>
      <c r="E130" s="513"/>
      <c r="F130" s="547"/>
      <c r="G130" s="513"/>
      <c r="H130" s="527"/>
      <c r="I130" s="527"/>
      <c r="J130" s="527"/>
      <c r="K130" s="527"/>
      <c r="L130" s="534"/>
      <c r="M130" s="535"/>
      <c r="N130" s="570"/>
      <c r="O130" s="570"/>
      <c r="P130" s="570"/>
      <c r="Q130" s="570"/>
      <c r="R130" s="570"/>
      <c r="S130" s="570"/>
      <c r="T130" s="570"/>
      <c r="U130" s="570"/>
      <c r="V130" s="570"/>
      <c r="W130" s="570"/>
      <c r="X130" s="570"/>
      <c r="Y130" s="570"/>
      <c r="AA130" s="487"/>
      <c r="AB130" s="487"/>
      <c r="AC130" s="487"/>
      <c r="AD130" s="487"/>
      <c r="AE130" s="487"/>
      <c r="AF130" s="487"/>
      <c r="AG130" s="487"/>
      <c r="AH130" s="488"/>
    </row>
    <row r="131" spans="1:34" ht="84">
      <c r="A131" s="523"/>
      <c r="B131" s="486"/>
      <c r="C131" s="516"/>
      <c r="D131" s="580" t="s">
        <v>715</v>
      </c>
      <c r="E131" s="513"/>
      <c r="F131" s="547"/>
      <c r="G131" s="513"/>
      <c r="H131" s="527"/>
      <c r="I131" s="527"/>
      <c r="J131" s="527"/>
      <c r="K131" s="527"/>
      <c r="L131" s="534"/>
      <c r="M131" s="535"/>
      <c r="N131" s="570"/>
      <c r="O131" s="570"/>
      <c r="P131" s="570"/>
      <c r="Q131" s="570"/>
      <c r="R131" s="570"/>
      <c r="S131" s="570"/>
      <c r="T131" s="570"/>
      <c r="U131" s="570"/>
      <c r="V131" s="570"/>
      <c r="W131" s="570"/>
      <c r="X131" s="570"/>
      <c r="Y131" s="570"/>
      <c r="AA131" s="487"/>
      <c r="AB131" s="487"/>
      <c r="AC131" s="487"/>
      <c r="AD131" s="487"/>
      <c r="AE131" s="487"/>
      <c r="AF131" s="487"/>
      <c r="AG131" s="487"/>
      <c r="AH131" s="488"/>
    </row>
    <row r="132" spans="1:34" ht="189">
      <c r="A132" s="523"/>
      <c r="B132" s="486"/>
      <c r="C132" s="516"/>
      <c r="D132" s="580" t="s">
        <v>774</v>
      </c>
      <c r="E132" s="513" t="s">
        <v>539</v>
      </c>
      <c r="F132" s="547">
        <v>122.4</v>
      </c>
      <c r="G132" s="513">
        <v>995471</v>
      </c>
      <c r="H132" s="531" t="s">
        <v>138</v>
      </c>
      <c r="I132" s="527">
        <v>18</v>
      </c>
      <c r="J132" s="532" t="s">
        <v>138</v>
      </c>
      <c r="K132" s="533"/>
      <c r="L132" s="534">
        <f t="shared" si="6"/>
        <v>1.8000000000000002E-3</v>
      </c>
      <c r="M132" s="535" t="str">
        <f t="shared" si="7"/>
        <v>0.01</v>
      </c>
      <c r="N132" s="570"/>
      <c r="O132" s="570"/>
      <c r="P132" s="570"/>
      <c r="Q132" s="570"/>
      <c r="R132" s="570"/>
      <c r="S132" s="570"/>
      <c r="T132" s="570"/>
      <c r="U132" s="570"/>
      <c r="V132" s="570"/>
      <c r="W132" s="570"/>
      <c r="X132" s="570"/>
      <c r="Y132" s="570"/>
      <c r="AA132" s="487"/>
      <c r="AB132" s="487"/>
      <c r="AC132" s="487"/>
      <c r="AD132" s="487"/>
      <c r="AE132" s="487"/>
      <c r="AF132" s="487"/>
      <c r="AG132" s="487"/>
      <c r="AH132" s="488"/>
    </row>
    <row r="133" spans="1:34" ht="105">
      <c r="A133" s="523">
        <v>11.3</v>
      </c>
      <c r="B133" s="486"/>
      <c r="C133" s="516" t="s">
        <v>732</v>
      </c>
      <c r="D133" s="580" t="s">
        <v>716</v>
      </c>
      <c r="E133" s="513" t="s">
        <v>539</v>
      </c>
      <c r="F133" s="547">
        <v>122.4</v>
      </c>
      <c r="G133" s="513">
        <v>995471</v>
      </c>
      <c r="H133" s="531" t="s">
        <v>138</v>
      </c>
      <c r="I133" s="527">
        <v>18</v>
      </c>
      <c r="J133" s="532" t="s">
        <v>138</v>
      </c>
      <c r="K133" s="533"/>
      <c r="L133" s="534">
        <f t="shared" si="6"/>
        <v>1.8000000000000002E-3</v>
      </c>
      <c r="M133" s="535" t="str">
        <f t="shared" si="7"/>
        <v>0.01</v>
      </c>
      <c r="N133" s="570"/>
      <c r="O133" s="570"/>
      <c r="P133" s="570"/>
      <c r="Q133" s="570"/>
      <c r="R133" s="570"/>
      <c r="S133" s="570"/>
      <c r="T133" s="570"/>
      <c r="U133" s="570"/>
      <c r="V133" s="570"/>
      <c r="W133" s="570"/>
      <c r="X133" s="570"/>
      <c r="Y133" s="570"/>
      <c r="AA133" s="487"/>
      <c r="AB133" s="487"/>
      <c r="AC133" s="487"/>
      <c r="AD133" s="487"/>
      <c r="AE133" s="487"/>
      <c r="AF133" s="487"/>
      <c r="AG133" s="487"/>
      <c r="AH133" s="488"/>
    </row>
    <row r="134" spans="1:34" ht="126">
      <c r="A134" s="523">
        <v>11.4</v>
      </c>
      <c r="B134" s="486"/>
      <c r="C134" s="516" t="s">
        <v>764</v>
      </c>
      <c r="D134" s="580" t="s">
        <v>717</v>
      </c>
      <c r="E134" s="513" t="s">
        <v>539</v>
      </c>
      <c r="F134" s="547">
        <v>12.24</v>
      </c>
      <c r="G134" s="513">
        <v>995471</v>
      </c>
      <c r="H134" s="531" t="s">
        <v>138</v>
      </c>
      <c r="I134" s="527">
        <v>18</v>
      </c>
      <c r="J134" s="532" t="s">
        <v>138</v>
      </c>
      <c r="K134" s="533"/>
      <c r="L134" s="534">
        <f t="shared" si="6"/>
        <v>1.8000000000000002E-3</v>
      </c>
      <c r="M134" s="535" t="str">
        <f t="shared" si="7"/>
        <v>0.01</v>
      </c>
      <c r="N134" s="570"/>
      <c r="O134" s="570"/>
      <c r="P134" s="570"/>
      <c r="Q134" s="570"/>
      <c r="R134" s="570"/>
      <c r="S134" s="570"/>
      <c r="T134" s="570"/>
      <c r="U134" s="570"/>
      <c r="V134" s="570"/>
      <c r="W134" s="570"/>
      <c r="X134" s="570"/>
      <c r="Y134" s="570"/>
      <c r="AA134" s="487"/>
      <c r="AB134" s="487"/>
      <c r="AC134" s="487"/>
      <c r="AD134" s="487"/>
      <c r="AE134" s="487"/>
      <c r="AF134" s="487"/>
      <c r="AG134" s="487"/>
      <c r="AH134" s="488"/>
    </row>
    <row r="135" spans="1:34" ht="105">
      <c r="A135" s="523">
        <v>11.5</v>
      </c>
      <c r="B135" s="486"/>
      <c r="C135" s="516" t="s">
        <v>765</v>
      </c>
      <c r="D135" s="580" t="s">
        <v>718</v>
      </c>
      <c r="E135" s="513" t="s">
        <v>539</v>
      </c>
      <c r="F135" s="547">
        <v>1404.42</v>
      </c>
      <c r="G135" s="513">
        <v>995471</v>
      </c>
      <c r="H135" s="531" t="s">
        <v>138</v>
      </c>
      <c r="I135" s="527">
        <v>18</v>
      </c>
      <c r="J135" s="532" t="s">
        <v>138</v>
      </c>
      <c r="K135" s="533"/>
      <c r="L135" s="534">
        <f t="shared" si="6"/>
        <v>1.8000000000000002E-3</v>
      </c>
      <c r="M135" s="535" t="str">
        <f t="shared" si="7"/>
        <v>0.01</v>
      </c>
      <c r="N135" s="570"/>
      <c r="O135" s="570"/>
      <c r="P135" s="570"/>
      <c r="Q135" s="570"/>
      <c r="R135" s="570"/>
      <c r="S135" s="570"/>
      <c r="T135" s="570"/>
      <c r="U135" s="570"/>
      <c r="V135" s="570"/>
      <c r="W135" s="570"/>
      <c r="X135" s="570"/>
      <c r="Y135" s="570"/>
      <c r="AA135" s="487"/>
      <c r="AB135" s="487"/>
      <c r="AC135" s="487"/>
      <c r="AD135" s="487"/>
      <c r="AE135" s="487"/>
      <c r="AF135" s="487"/>
      <c r="AG135" s="487"/>
      <c r="AH135" s="488"/>
    </row>
    <row r="136" spans="1:34" ht="40.5" customHeight="1">
      <c r="A136" s="524"/>
      <c r="B136" s="489"/>
      <c r="C136" s="514"/>
      <c r="D136" s="656" t="s">
        <v>499</v>
      </c>
      <c r="E136" s="657"/>
      <c r="F136" s="657"/>
      <c r="G136" s="657"/>
      <c r="H136" s="657"/>
      <c r="I136" s="657"/>
      <c r="J136" s="657"/>
      <c r="K136" s="658"/>
      <c r="L136" s="529">
        <f>SUM(L17:L135)</f>
        <v>0.15479999999999985</v>
      </c>
      <c r="M136" s="530">
        <f>SUM(M17:M135)</f>
        <v>0</v>
      </c>
      <c r="AD136" s="490"/>
      <c r="AE136" s="350" t="e">
        <f>ROUND(SUM(#REF!),0)</f>
        <v>#REF!</v>
      </c>
    </row>
    <row r="137" spans="1:34" ht="20.25">
      <c r="A137" s="525"/>
      <c r="B137" s="344"/>
      <c r="C137" s="515"/>
      <c r="D137" s="345"/>
      <c r="E137" s="345"/>
      <c r="F137" s="345"/>
      <c r="G137" s="344"/>
      <c r="H137" s="344"/>
      <c r="I137" s="344"/>
      <c r="J137" s="344"/>
      <c r="K137" s="344"/>
      <c r="L137" s="491"/>
      <c r="M137" s="348"/>
      <c r="AD137" s="490"/>
      <c r="AE137" s="350"/>
    </row>
    <row r="138" spans="1:34" ht="45" customHeight="1">
      <c r="A138" s="659" t="s">
        <v>606</v>
      </c>
      <c r="B138" s="660"/>
      <c r="C138" s="660"/>
      <c r="D138" s="660"/>
      <c r="E138" s="660"/>
      <c r="F138" s="660"/>
      <c r="G138" s="660"/>
      <c r="H138" s="660"/>
      <c r="I138" s="660"/>
      <c r="J138" s="660"/>
      <c r="K138" s="660"/>
      <c r="L138" s="661"/>
      <c r="M138" s="348"/>
      <c r="AD138" s="490"/>
      <c r="AE138" s="350"/>
    </row>
    <row r="139" spans="1:34" ht="20.25">
      <c r="A139" s="525"/>
      <c r="B139" s="344"/>
      <c r="C139" s="515"/>
      <c r="D139" s="345"/>
      <c r="E139" s="345"/>
      <c r="F139" s="345"/>
      <c r="G139" s="346"/>
      <c r="H139" s="346"/>
      <c r="I139" s="346"/>
      <c r="J139" s="346"/>
      <c r="K139" s="346"/>
      <c r="L139" s="491"/>
      <c r="M139" s="348"/>
      <c r="AD139" s="490"/>
      <c r="AE139" s="350"/>
    </row>
    <row r="140" spans="1:34" ht="20.25">
      <c r="A140" s="525"/>
      <c r="B140" s="344"/>
      <c r="C140" s="515"/>
      <c r="D140" s="345"/>
      <c r="E140" s="345"/>
      <c r="F140" s="345"/>
      <c r="G140" s="346"/>
      <c r="H140" s="346"/>
      <c r="I140" s="346"/>
      <c r="J140" s="346"/>
      <c r="K140" s="346"/>
      <c r="L140" s="491"/>
      <c r="M140" s="348"/>
      <c r="AD140" s="490"/>
      <c r="AE140" s="350"/>
    </row>
    <row r="141" spans="1:34" ht="33.6" customHeight="1">
      <c r="A141" s="539" t="s">
        <v>110</v>
      </c>
      <c r="B141" s="540"/>
      <c r="C141" s="539"/>
      <c r="D141" s="347" t="str">
        <f>IF('[2]Names of Bidder'!D21=0,"",'[2]Names of Bidder'!D21)</f>
        <v/>
      </c>
      <c r="E141" s="492"/>
      <c r="F141" s="492"/>
      <c r="G141" s="347"/>
      <c r="H141" s="347"/>
      <c r="I141" s="347"/>
      <c r="J141" s="347"/>
      <c r="L141" s="349" t="s">
        <v>113</v>
      </c>
      <c r="M141" s="493" t="str">
        <f>IF('[2]Names of Bidder'!D18=0,"",'[2]Names of Bidder'!D18)</f>
        <v/>
      </c>
    </row>
    <row r="142" spans="1:34" ht="33.6" customHeight="1">
      <c r="A142" s="539" t="s">
        <v>112</v>
      </c>
      <c r="B142" s="540"/>
      <c r="C142" s="539"/>
      <c r="D142" s="347" t="str">
        <f>IF('[2]Names of Bidder'!D22=0,"",'[2]Names of Bidder'!D22)</f>
        <v/>
      </c>
      <c r="E142" s="492"/>
      <c r="F142" s="492"/>
      <c r="G142" s="347"/>
      <c r="H142" s="347"/>
      <c r="I142" s="347"/>
      <c r="J142" s="347"/>
      <c r="L142" s="349" t="s">
        <v>114</v>
      </c>
      <c r="M142" s="493" t="str">
        <f>IF('[2]Names of Bidder'!D19=0,"",'[2]Names of Bidder'!D19)</f>
        <v/>
      </c>
    </row>
    <row r="143" spans="1:34" ht="33.6" customHeight="1">
      <c r="A143" s="495"/>
      <c r="B143" s="128"/>
      <c r="C143" s="495"/>
      <c r="D143" s="494"/>
      <c r="E143" s="494"/>
      <c r="F143" s="494"/>
      <c r="G143" s="108"/>
      <c r="H143" s="108"/>
      <c r="I143" s="108"/>
      <c r="J143" s="108"/>
    </row>
  </sheetData>
  <sheetProtection algorithmName="SHA-512" hashValue="tBY06IMS+94KIo7YS5H/eG/iTh7aOIZgHsfiVbS0xFb1po4Gk8J2WaZCPjkI1WzEvNtYAnh6nVFIdVOtuebmzw==" saltValue="FPzP668iXOfyrk92eDfIEA==" spinCount="100000" sheet="1" formatColumns="0" formatRows="0" selectLockedCells="1"/>
  <autoFilter ref="A15:M136" xr:uid="{00000000-0001-0000-0600-000000000000}"/>
  <customSheetViews>
    <customSheetView guid="{08A645C4-A23F-4400-B0CE-1685BC312A6F}">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 guid="{E95B21C1-D936-4435-AF6F-90CF0B6A7506}" topLeftCell="A16">
      <selection activeCell="B25" sqref="B25:G26"/>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 guid="{B0EE7D76-5806-4718-BDAD-3A3EA691E5E4}" topLeftCell="A7">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 guid="{696D9240-6693-44E8-B9A4-2BFADD101EE2}">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 guid="{4F65FF32-EC61-4022-A399-2986D7B6B8B3}" showPageBreaks="1" zeroValues="0" printArea="1" view="pageBreakPreview" showRuler="0" topLeftCell="A20">
      <selection activeCell="B2" sqref="B2:E2"/>
      <colBreaks count="1" manualBreakCount="1">
        <brk id="6" max="1048575" man="1"/>
      </colBreaks>
      <pageMargins left="0.51181102362204722" right="0.26" top="0.54" bottom="0.51" header="0.27" footer="0.32"/>
      <printOptions horizontalCentered="1"/>
      <pageSetup paperSize="9" scale="87" orientation="portrait" horizontalDpi="300" verticalDpi="300"/>
      <headerFooter alignWithMargins="0">
        <oddFooter>&amp;R&amp;"Book Antiqua,Bold"&amp;10Page &amp;P of &amp;N</oddFooter>
      </headerFooter>
    </customSheetView>
    <customSheetView guid="{58D82F59-8CF6-455F-B9F4-081499FDF243}" topLeftCell="A7">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 guid="{B1277D53-29D6-4226-81E2-084FB62977B6}" topLeftCell="A16">
      <selection activeCell="B25" sqref="B25:G26"/>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 guid="{C39F923C-6CD3-45D8-86F8-6C4D806DDD7E}">
      <selection activeCell="F45" sqref="F45"/>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 guid="{9CA44E70-650F-49CD-967F-298619682CA2}" topLeftCell="A10">
      <selection activeCell="D18" sqref="D18"/>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s>
  <mergeCells count="8">
    <mergeCell ref="J1:M1"/>
    <mergeCell ref="D136:K136"/>
    <mergeCell ref="A138:L138"/>
    <mergeCell ref="A14:F14"/>
    <mergeCell ref="I14:M14"/>
    <mergeCell ref="A3:M3"/>
    <mergeCell ref="A4:M4"/>
    <mergeCell ref="A1:I1"/>
  </mergeCells>
  <dataValidations count="2">
    <dataValidation type="list" allowBlank="1" showInputMessage="1" showErrorMessage="1" sqref="J18:J23 J25:J27 J29:J39 J41:J44 J46:J61 J63:J64 J66 J68:J82 J85:J92 J96:J105 J112 J116:J118 J120 J122 J132:J135" xr:uid="{00000000-0002-0000-0600-000000000000}">
      <formula1>"Confirmed, 0,5,12,18,28"</formula1>
    </dataValidation>
    <dataValidation operator="greaterThan" allowBlank="1" showInputMessage="1" showErrorMessage="1" sqref="L17:L135" xr:uid="{00000000-0002-0000-0600-000001000000}"/>
  </dataValidations>
  <printOptions horizontalCentered="1"/>
  <pageMargins left="0.51181102362204722" right="0.27559055118110237" top="0.39370078740157483" bottom="0.39370078740157483" header="0.27559055118110237" footer="0.23622047244094491"/>
  <pageSetup paperSize="9" scale="22" orientation="landscape" horizontalDpi="300" verticalDpi="300" r:id="rId1"/>
  <headerFooter alignWithMargins="0">
    <oddFooter>&amp;R&amp;"Book Antiqua,Bold"&amp;10Schedule-3/ Page &amp;P of &amp;N</oddFooter>
  </headerFooter>
  <rowBreaks count="1" manualBreakCount="1">
    <brk id="71" min="1" max="12"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A19D3-3A3E-42DA-8A72-3281F44A44B0}">
  <sheetPr codeName="Sheet2">
    <tabColor indexed="10"/>
  </sheetPr>
  <dimension ref="A1:AK170"/>
  <sheetViews>
    <sheetView view="pageBreakPreview" zoomScale="60" zoomScaleNormal="85" workbookViewId="0">
      <selection activeCell="H19" sqref="H19"/>
    </sheetView>
  </sheetViews>
  <sheetFormatPr defaultColWidth="9" defaultRowHeight="21"/>
  <cols>
    <col min="1" max="1" width="10" style="517" customWidth="1"/>
    <col min="2" max="2" width="72.75" style="320" hidden="1" customWidth="1"/>
    <col min="3" max="3" width="19" style="506" customWidth="1"/>
    <col min="4" max="4" width="121.375" style="321" customWidth="1"/>
    <col min="5" max="5" width="17.5" style="321" customWidth="1"/>
    <col min="6" max="6" width="23.375" style="321" customWidth="1"/>
    <col min="7" max="8" width="22.875" style="322" customWidth="1"/>
    <col min="9" max="9" width="21.75" style="322" customWidth="1"/>
    <col min="10" max="10" width="22.75" style="322" customWidth="1"/>
    <col min="11" max="11" width="22.5" style="320" customWidth="1"/>
    <col min="12" max="12" width="22.625" style="323" customWidth="1"/>
    <col min="13" max="13" width="24.25" style="324" customWidth="1"/>
    <col min="14" max="14" width="16.75" style="105" customWidth="1"/>
    <col min="15" max="25" width="9" style="105"/>
    <col min="26" max="26" width="9" style="107"/>
    <col min="27" max="28" width="9" style="318" hidden="1" customWidth="1"/>
    <col min="29" max="29" width="9" style="325" hidden="1" customWidth="1"/>
    <col min="30" max="31" width="17.625" style="325" hidden="1" customWidth="1"/>
    <col min="32" max="33" width="9" style="325" hidden="1" customWidth="1"/>
    <col min="34" max="34" width="9" style="325"/>
    <col min="35" max="16384" width="9" style="107"/>
  </cols>
  <sheetData>
    <row r="1" spans="1:34" s="497" customFormat="1" ht="75" customHeight="1">
      <c r="A1" s="665" t="str">
        <f>Cover!B3</f>
        <v>Specification No.: ODP/BB/C&amp;M-3827/OT-09/RFx No. 5002003664/24-25</v>
      </c>
      <c r="B1" s="665"/>
      <c r="C1" s="665"/>
      <c r="D1" s="665"/>
      <c r="E1" s="665"/>
      <c r="F1" s="665"/>
      <c r="G1" s="665"/>
      <c r="H1" s="665"/>
      <c r="I1" s="665"/>
      <c r="J1" s="655" t="s">
        <v>775</v>
      </c>
      <c r="K1" s="655"/>
      <c r="L1" s="655"/>
      <c r="M1" s="655"/>
      <c r="N1" s="496"/>
      <c r="O1" s="496"/>
      <c r="P1" s="496"/>
      <c r="Q1" s="496"/>
      <c r="R1" s="496"/>
      <c r="S1" s="496"/>
      <c r="T1" s="496"/>
      <c r="U1" s="496"/>
      <c r="V1" s="496"/>
      <c r="W1" s="496"/>
      <c r="X1" s="496"/>
      <c r="Y1" s="496"/>
      <c r="AA1" s="498"/>
      <c r="AB1" s="498"/>
      <c r="AC1" s="499"/>
      <c r="AD1" s="499"/>
      <c r="AE1" s="499"/>
      <c r="AF1" s="499"/>
      <c r="AG1" s="499"/>
      <c r="AH1" s="499"/>
    </row>
    <row r="2" spans="1:34" ht="18" customHeight="1">
      <c r="A2" s="495"/>
      <c r="B2" s="154"/>
      <c r="C2" s="505"/>
      <c r="D2" s="326"/>
      <c r="E2" s="326"/>
      <c r="F2" s="326"/>
      <c r="G2" s="108"/>
      <c r="H2" s="108"/>
      <c r="I2" s="108"/>
      <c r="J2" s="108"/>
      <c r="K2" s="105"/>
      <c r="L2" s="335"/>
      <c r="M2" s="336"/>
    </row>
    <row r="3" spans="1:34" ht="54" customHeight="1">
      <c r="A3" s="669" t="str">
        <f>Cover!$B$2</f>
        <v>Construction of Academic cum Administrative Building for Govt. Industrial Training Institute (ITI) at Dharamgarh Sub-division of Kalahandi district under CSR initiative of POWERGRID</v>
      </c>
      <c r="B3" s="669"/>
      <c r="C3" s="669"/>
      <c r="D3" s="669"/>
      <c r="E3" s="669"/>
      <c r="F3" s="669"/>
      <c r="G3" s="669"/>
      <c r="H3" s="669"/>
      <c r="I3" s="669"/>
      <c r="J3" s="669"/>
      <c r="K3" s="669"/>
      <c r="L3" s="669"/>
      <c r="M3" s="669"/>
      <c r="AC3" s="342" t="s">
        <v>120</v>
      </c>
      <c r="AE3" s="343"/>
    </row>
    <row r="4" spans="1:34" ht="22.15" customHeight="1">
      <c r="A4" s="652" t="s">
        <v>121</v>
      </c>
      <c r="B4" s="652"/>
      <c r="C4" s="652"/>
      <c r="D4" s="652"/>
      <c r="E4" s="652"/>
      <c r="F4" s="652"/>
      <c r="G4" s="652"/>
      <c r="H4" s="652"/>
      <c r="I4" s="652"/>
      <c r="J4" s="652"/>
      <c r="K4" s="652"/>
      <c r="L4" s="652"/>
      <c r="M4" s="652"/>
      <c r="AC4" s="342" t="s">
        <v>122</v>
      </c>
      <c r="AE4" s="343"/>
    </row>
    <row r="5" spans="1:34" ht="18" customHeight="1">
      <c r="AC5" s="342" t="s">
        <v>123</v>
      </c>
      <c r="AE5" s="343"/>
    </row>
    <row r="6" spans="1:34" ht="18" customHeight="1">
      <c r="A6" s="518" t="s">
        <v>83</v>
      </c>
      <c r="B6" s="212"/>
      <c r="C6" s="507"/>
      <c r="D6" s="328"/>
      <c r="E6" s="328"/>
      <c r="F6" s="328"/>
      <c r="G6" s="208"/>
      <c r="H6" s="208"/>
      <c r="I6" s="208"/>
      <c r="J6" s="208"/>
      <c r="K6" s="105" t="s">
        <v>84</v>
      </c>
      <c r="L6" s="335"/>
      <c r="M6" s="336"/>
      <c r="AC6" s="342" t="s">
        <v>124</v>
      </c>
      <c r="AE6" s="343"/>
    </row>
    <row r="7" spans="1:34" ht="18" customHeight="1">
      <c r="A7" s="518" t="e">
        <f>"Bidder as "&amp;'[1]Names of Bidder'!D6</f>
        <v>#REF!</v>
      </c>
      <c r="B7" s="214"/>
      <c r="C7" s="508"/>
      <c r="D7" s="329"/>
      <c r="E7" s="329"/>
      <c r="F7" s="329"/>
      <c r="K7" s="156" t="s">
        <v>515</v>
      </c>
      <c r="L7" s="337"/>
      <c r="M7" s="338"/>
      <c r="N7" s="158"/>
      <c r="O7" s="158"/>
      <c r="P7" s="158"/>
      <c r="Q7" s="158"/>
      <c r="R7" s="158"/>
      <c r="S7" s="158"/>
      <c r="T7" s="158"/>
      <c r="U7" s="158"/>
      <c r="V7" s="158"/>
      <c r="W7" s="158"/>
      <c r="X7" s="158"/>
      <c r="Y7" s="158"/>
      <c r="AC7" s="342" t="s">
        <v>125</v>
      </c>
      <c r="AE7" s="343"/>
    </row>
    <row r="8" spans="1:34" ht="20.25">
      <c r="A8" s="519" t="s">
        <v>126</v>
      </c>
      <c r="B8" s="212"/>
      <c r="C8" s="509" t="str">
        <f>IF('Names of Bidder'!D8=0,"",'Names of Bidder'!D8)</f>
        <v/>
      </c>
      <c r="D8" s="330" t="str">
        <f>IF('Names of Bidder'!D8=0,"",'Names of Bidder'!D8)</f>
        <v/>
      </c>
      <c r="E8" s="328"/>
      <c r="F8" s="328"/>
      <c r="G8" s="330"/>
      <c r="H8" s="330"/>
      <c r="I8" s="330"/>
      <c r="J8" s="330"/>
      <c r="K8" s="156" t="s">
        <v>127</v>
      </c>
      <c r="L8" s="337"/>
      <c r="M8" s="338"/>
      <c r="N8" s="158"/>
      <c r="O8" s="158"/>
      <c r="P8" s="158"/>
      <c r="Q8" s="158"/>
      <c r="R8" s="158"/>
      <c r="S8" s="158"/>
      <c r="T8" s="158"/>
      <c r="U8" s="158"/>
      <c r="V8" s="158"/>
      <c r="W8" s="158"/>
      <c r="X8" s="158"/>
      <c r="Y8" s="158"/>
      <c r="AC8" s="342" t="s">
        <v>128</v>
      </c>
      <c r="AE8" s="343"/>
    </row>
    <row r="9" spans="1:34" ht="20.25">
      <c r="A9" s="519" t="s">
        <v>129</v>
      </c>
      <c r="B9" s="212"/>
      <c r="C9" s="509" t="str">
        <f>IF('Names of Bidder'!D9=0,"",'Names of Bidder'!D9)</f>
        <v/>
      </c>
      <c r="D9" s="330" t="str">
        <f>IF('Names of Bidder'!D9=0,"",'Names of Bidder'!D9)</f>
        <v/>
      </c>
      <c r="E9" s="328"/>
      <c r="F9" s="328"/>
      <c r="G9" s="330"/>
      <c r="H9" s="330"/>
      <c r="I9" s="330"/>
      <c r="J9" s="330"/>
      <c r="K9" s="156" t="s">
        <v>130</v>
      </c>
      <c r="L9" s="337"/>
      <c r="M9" s="338"/>
      <c r="N9" s="158"/>
      <c r="O9" s="158"/>
      <c r="P9" s="158"/>
      <c r="Q9" s="158"/>
      <c r="R9" s="158"/>
      <c r="S9" s="158"/>
      <c r="T9" s="158"/>
      <c r="U9" s="158"/>
      <c r="V9" s="158"/>
      <c r="W9" s="158"/>
      <c r="X9" s="158"/>
      <c r="Y9" s="158"/>
      <c r="AC9" s="342" t="s">
        <v>131</v>
      </c>
      <c r="AE9" s="343"/>
    </row>
    <row r="10" spans="1:34">
      <c r="A10" s="520"/>
      <c r="B10" s="208"/>
      <c r="C10" s="509" t="str">
        <f>IF('Names of Bidder'!D10=0,"",'Names of Bidder'!D10)</f>
        <v/>
      </c>
      <c r="D10" s="330" t="str">
        <f>IF('Names of Bidder'!D10=0,"",'Names of Bidder'!D10)</f>
        <v/>
      </c>
      <c r="E10" s="331"/>
      <c r="F10" s="331"/>
      <c r="G10" s="330"/>
      <c r="H10" s="330"/>
      <c r="I10" s="330"/>
      <c r="J10" s="330"/>
      <c r="K10" s="156" t="s">
        <v>132</v>
      </c>
      <c r="L10" s="337"/>
      <c r="M10" s="338"/>
      <c r="N10" s="158"/>
      <c r="O10" s="158"/>
      <c r="P10" s="158"/>
      <c r="Q10" s="158"/>
      <c r="R10" s="158"/>
      <c r="S10" s="158"/>
      <c r="T10" s="158"/>
      <c r="U10" s="158"/>
      <c r="V10" s="158"/>
      <c r="W10" s="158"/>
      <c r="X10" s="158"/>
      <c r="Y10" s="158"/>
    </row>
    <row r="11" spans="1:34">
      <c r="A11" s="520"/>
      <c r="B11" s="208"/>
      <c r="C11" s="509" t="str">
        <f>IF('Names of Bidder'!D11=0,"",'Names of Bidder'!D11)</f>
        <v/>
      </c>
      <c r="D11" s="330" t="str">
        <f>IF('Names of Bidder'!D11=0,"",'Names of Bidder'!D11)</f>
        <v/>
      </c>
      <c r="E11" s="331"/>
      <c r="F11" s="331"/>
      <c r="G11" s="330"/>
      <c r="H11" s="330"/>
      <c r="I11" s="330"/>
      <c r="J11" s="330"/>
      <c r="K11" s="156" t="s">
        <v>133</v>
      </c>
      <c r="L11" s="337"/>
      <c r="M11" s="338"/>
      <c r="N11" s="158"/>
      <c r="O11" s="158"/>
      <c r="P11" s="158"/>
      <c r="Q11" s="158"/>
      <c r="R11" s="158"/>
      <c r="S11" s="158"/>
      <c r="T11" s="158"/>
      <c r="U11" s="158"/>
      <c r="V11" s="158"/>
      <c r="W11" s="158"/>
      <c r="X11" s="158"/>
      <c r="Y11" s="158"/>
    </row>
    <row r="12" spans="1:34" ht="18" customHeight="1">
      <c r="A12" s="520"/>
      <c r="B12" s="208"/>
      <c r="C12" s="510"/>
      <c r="D12" s="331"/>
      <c r="E12" s="331"/>
      <c r="F12" s="331"/>
      <c r="G12" s="328"/>
      <c r="H12" s="328"/>
      <c r="I12" s="328"/>
      <c r="J12" s="328"/>
      <c r="K12" s="208"/>
      <c r="L12" s="339"/>
      <c r="M12" s="336"/>
    </row>
    <row r="13" spans="1:34" ht="18" customHeight="1">
      <c r="A13" s="521"/>
      <c r="B13" s="332"/>
      <c r="C13" s="511"/>
      <c r="D13" s="333"/>
      <c r="E13" s="333"/>
      <c r="F13" s="333"/>
      <c r="G13" s="332"/>
      <c r="H13" s="332"/>
      <c r="I13" s="332"/>
      <c r="J13" s="332"/>
      <c r="K13" s="332"/>
      <c r="L13" s="340"/>
      <c r="M13" s="341"/>
    </row>
    <row r="14" spans="1:34" ht="41.45" customHeight="1">
      <c r="A14" s="662" t="s">
        <v>562</v>
      </c>
      <c r="B14" s="662"/>
      <c r="C14" s="662"/>
      <c r="D14" s="662"/>
      <c r="E14" s="662"/>
      <c r="F14" s="662"/>
      <c r="G14" s="212"/>
      <c r="H14" s="212"/>
      <c r="I14" s="663" t="s">
        <v>134</v>
      </c>
      <c r="J14" s="663"/>
      <c r="K14" s="663"/>
      <c r="L14" s="663"/>
      <c r="M14" s="663"/>
    </row>
    <row r="15" spans="1:34" s="128" customFormat="1" ht="129" customHeight="1">
      <c r="A15" s="512" t="s">
        <v>94</v>
      </c>
      <c r="B15" s="512" t="s">
        <v>490</v>
      </c>
      <c r="C15" s="512" t="s">
        <v>776</v>
      </c>
      <c r="D15" s="555" t="s">
        <v>95</v>
      </c>
      <c r="E15" s="554" t="s">
        <v>97</v>
      </c>
      <c r="F15" s="554" t="s">
        <v>98</v>
      </c>
      <c r="G15" s="500" t="s">
        <v>604</v>
      </c>
      <c r="H15" s="500" t="s">
        <v>605</v>
      </c>
      <c r="I15" s="512" t="s">
        <v>135</v>
      </c>
      <c r="J15" s="512" t="s">
        <v>491</v>
      </c>
      <c r="K15" s="556" t="s">
        <v>514</v>
      </c>
      <c r="L15" s="557" t="s">
        <v>136</v>
      </c>
      <c r="M15" s="558" t="s">
        <v>513</v>
      </c>
      <c r="AC15" s="504"/>
      <c r="AD15" s="368" t="s">
        <v>492</v>
      </c>
      <c r="AE15" s="368" t="s">
        <v>493</v>
      </c>
      <c r="AF15" s="504"/>
      <c r="AG15" s="504"/>
      <c r="AH15" s="504"/>
    </row>
    <row r="16" spans="1:34" ht="20.25">
      <c r="A16" s="554">
        <v>1</v>
      </c>
      <c r="B16" s="559"/>
      <c r="C16" s="554">
        <v>2</v>
      </c>
      <c r="D16" s="560">
        <v>3</v>
      </c>
      <c r="E16" s="559">
        <v>4</v>
      </c>
      <c r="F16" s="559">
        <v>5</v>
      </c>
      <c r="G16" s="559">
        <v>6</v>
      </c>
      <c r="H16" s="559">
        <v>7</v>
      </c>
      <c r="I16" s="559">
        <v>8</v>
      </c>
      <c r="J16" s="559">
        <v>9</v>
      </c>
      <c r="K16" s="559">
        <v>10</v>
      </c>
      <c r="L16" s="561">
        <v>11</v>
      </c>
      <c r="M16" s="562">
        <v>12</v>
      </c>
      <c r="AD16" s="485">
        <v>5</v>
      </c>
      <c r="AE16" s="485" t="s">
        <v>137</v>
      </c>
    </row>
    <row r="17" spans="1:34" s="550" customFormat="1">
      <c r="A17" s="523" t="s">
        <v>948</v>
      </c>
      <c r="B17" s="549"/>
      <c r="C17" s="516"/>
      <c r="D17" s="597" t="s">
        <v>802</v>
      </c>
      <c r="E17" s="526"/>
      <c r="F17" s="548"/>
      <c r="G17" s="526"/>
      <c r="H17" s="526"/>
      <c r="I17" s="526"/>
      <c r="J17" s="526"/>
      <c r="K17" s="526"/>
      <c r="L17" s="526"/>
      <c r="M17" s="526"/>
      <c r="N17" s="528"/>
      <c r="O17" s="528"/>
      <c r="P17" s="528"/>
      <c r="Q17" s="528"/>
      <c r="R17" s="528"/>
      <c r="S17" s="528"/>
      <c r="T17" s="528"/>
      <c r="U17" s="528"/>
      <c r="V17" s="528"/>
      <c r="W17" s="528"/>
      <c r="X17" s="528"/>
      <c r="Y17" s="528"/>
      <c r="AA17" s="551"/>
      <c r="AB17" s="551"/>
      <c r="AC17" s="551"/>
      <c r="AD17" s="551"/>
      <c r="AE17" s="551"/>
      <c r="AF17" s="551"/>
      <c r="AG17" s="551"/>
      <c r="AH17" s="552"/>
    </row>
    <row r="18" spans="1:34" s="550" customFormat="1" ht="84">
      <c r="A18" s="523">
        <v>1.01</v>
      </c>
      <c r="B18" s="549"/>
      <c r="C18" s="516">
        <v>17.2</v>
      </c>
      <c r="D18" s="563" t="s">
        <v>777</v>
      </c>
      <c r="E18" s="526"/>
      <c r="F18" s="548"/>
      <c r="G18" s="526"/>
      <c r="H18" s="526"/>
      <c r="I18" s="526"/>
      <c r="J18" s="526"/>
      <c r="K18" s="526"/>
      <c r="L18" s="526"/>
      <c r="M18" s="526"/>
      <c r="N18" s="528"/>
      <c r="O18" s="528"/>
      <c r="P18" s="528"/>
      <c r="Q18" s="528"/>
      <c r="R18" s="528"/>
      <c r="S18" s="528"/>
      <c r="T18" s="528"/>
      <c r="U18" s="528"/>
      <c r="V18" s="528"/>
      <c r="W18" s="528"/>
      <c r="X18" s="528"/>
      <c r="Y18" s="528"/>
      <c r="AA18" s="551"/>
      <c r="AB18" s="551"/>
      <c r="AC18" s="551"/>
      <c r="AD18" s="551"/>
      <c r="AE18" s="551"/>
      <c r="AF18" s="551"/>
      <c r="AG18" s="551"/>
      <c r="AH18" s="552"/>
    </row>
    <row r="19" spans="1:34" s="550" customFormat="1">
      <c r="A19" s="523"/>
      <c r="B19" s="549"/>
      <c r="C19" s="516" t="s">
        <v>566</v>
      </c>
      <c r="D19" s="563" t="s">
        <v>778</v>
      </c>
      <c r="E19" s="526" t="s">
        <v>509</v>
      </c>
      <c r="F19" s="548">
        <v>33</v>
      </c>
      <c r="G19" s="526">
        <v>995468</v>
      </c>
      <c r="H19" s="532" t="s">
        <v>138</v>
      </c>
      <c r="I19" s="527">
        <v>18</v>
      </c>
      <c r="J19" s="532" t="s">
        <v>138</v>
      </c>
      <c r="K19" s="533"/>
      <c r="L19" s="534">
        <f t="shared" ref="L19:L73" si="0">IF(OR(J19="",J19="Confirmed"),I19*M19%,J19*M19%)</f>
        <v>1.8000000000000002E-3</v>
      </c>
      <c r="M19" s="535" t="str">
        <f t="shared" ref="M19:M73" si="1">IF(K19=0,"0.01",K19*F19)</f>
        <v>0.01</v>
      </c>
      <c r="N19" s="528"/>
      <c r="O19" s="528"/>
      <c r="P19" s="528"/>
      <c r="Q19" s="528"/>
      <c r="R19" s="528"/>
      <c r="S19" s="528"/>
      <c r="T19" s="528"/>
      <c r="U19" s="528"/>
      <c r="V19" s="528"/>
      <c r="W19" s="528"/>
      <c r="X19" s="528"/>
      <c r="Y19" s="528"/>
      <c r="AA19" s="551"/>
      <c r="AB19" s="551"/>
      <c r="AC19" s="551"/>
      <c r="AD19" s="551"/>
      <c r="AE19" s="551"/>
      <c r="AF19" s="551"/>
      <c r="AG19" s="551"/>
      <c r="AH19" s="552"/>
    </row>
    <row r="20" spans="1:34" s="550" customFormat="1" ht="84">
      <c r="A20" s="523">
        <v>1.02</v>
      </c>
      <c r="B20" s="549"/>
      <c r="C20" s="516">
        <v>17.100000000000001</v>
      </c>
      <c r="D20" s="563" t="s">
        <v>779</v>
      </c>
      <c r="E20" s="526"/>
      <c r="F20" s="548"/>
      <c r="G20" s="526"/>
      <c r="H20" s="526"/>
      <c r="I20" s="526"/>
      <c r="J20" s="526"/>
      <c r="K20" s="526"/>
      <c r="L20" s="526"/>
      <c r="M20" s="526"/>
      <c r="N20" s="528"/>
      <c r="O20" s="528"/>
      <c r="P20" s="528"/>
      <c r="Q20" s="528"/>
      <c r="R20" s="528"/>
      <c r="S20" s="528"/>
      <c r="T20" s="528"/>
      <c r="U20" s="528"/>
      <c r="V20" s="528"/>
      <c r="W20" s="528"/>
      <c r="X20" s="528"/>
      <c r="Y20" s="528"/>
      <c r="AA20" s="551"/>
      <c r="AB20" s="551"/>
      <c r="AC20" s="551"/>
      <c r="AD20" s="551"/>
      <c r="AE20" s="551"/>
      <c r="AF20" s="551"/>
      <c r="AG20" s="551"/>
      <c r="AH20" s="552"/>
    </row>
    <row r="21" spans="1:34" s="550" customFormat="1">
      <c r="A21" s="523"/>
      <c r="B21" s="549"/>
      <c r="C21" s="516" t="s">
        <v>902</v>
      </c>
      <c r="D21" s="563" t="s">
        <v>780</v>
      </c>
      <c r="E21" s="526" t="s">
        <v>509</v>
      </c>
      <c r="F21" s="548">
        <v>2</v>
      </c>
      <c r="G21" s="526">
        <v>995468</v>
      </c>
      <c r="H21" s="532" t="s">
        <v>138</v>
      </c>
      <c r="I21" s="527">
        <v>18</v>
      </c>
      <c r="J21" s="532" t="s">
        <v>138</v>
      </c>
      <c r="K21" s="533"/>
      <c r="L21" s="534">
        <f t="shared" si="0"/>
        <v>1.8000000000000002E-3</v>
      </c>
      <c r="M21" s="535" t="str">
        <f t="shared" si="1"/>
        <v>0.01</v>
      </c>
      <c r="N21" s="528"/>
      <c r="O21" s="528"/>
      <c r="P21" s="528"/>
      <c r="Q21" s="528"/>
      <c r="R21" s="528"/>
      <c r="S21" s="528"/>
      <c r="T21" s="528"/>
      <c r="U21" s="528"/>
      <c r="V21" s="528"/>
      <c r="W21" s="528"/>
      <c r="X21" s="528"/>
      <c r="Y21" s="528"/>
      <c r="AA21" s="551"/>
      <c r="AB21" s="551"/>
      <c r="AC21" s="551"/>
      <c r="AD21" s="551"/>
      <c r="AE21" s="551"/>
      <c r="AF21" s="551"/>
      <c r="AG21" s="551"/>
      <c r="AH21" s="552"/>
    </row>
    <row r="22" spans="1:34" s="550" customFormat="1" ht="84">
      <c r="A22" s="523">
        <v>1.03</v>
      </c>
      <c r="B22" s="549"/>
      <c r="C22" s="516">
        <v>17.8</v>
      </c>
      <c r="D22" s="563" t="s">
        <v>781</v>
      </c>
      <c r="E22" s="526" t="s">
        <v>509</v>
      </c>
      <c r="F22" s="548">
        <v>24</v>
      </c>
      <c r="G22" s="526">
        <v>995468</v>
      </c>
      <c r="H22" s="532" t="s">
        <v>138</v>
      </c>
      <c r="I22" s="527">
        <v>18</v>
      </c>
      <c r="J22" s="532" t="s">
        <v>138</v>
      </c>
      <c r="K22" s="533"/>
      <c r="L22" s="534">
        <f t="shared" si="0"/>
        <v>1.8000000000000002E-3</v>
      </c>
      <c r="M22" s="535" t="str">
        <f t="shared" si="1"/>
        <v>0.01</v>
      </c>
      <c r="N22" s="528"/>
      <c r="O22" s="528"/>
      <c r="P22" s="528"/>
      <c r="Q22" s="528"/>
      <c r="R22" s="528"/>
      <c r="S22" s="528"/>
      <c r="T22" s="528"/>
      <c r="U22" s="528"/>
      <c r="V22" s="528"/>
      <c r="W22" s="528"/>
      <c r="X22" s="528"/>
      <c r="Y22" s="528"/>
      <c r="AA22" s="551"/>
      <c r="AB22" s="551"/>
      <c r="AC22" s="551"/>
      <c r="AD22" s="551"/>
      <c r="AE22" s="551"/>
      <c r="AF22" s="551"/>
      <c r="AG22" s="551"/>
      <c r="AH22" s="552"/>
    </row>
    <row r="23" spans="1:34" s="550" customFormat="1" ht="42">
      <c r="A23" s="523">
        <v>1.04</v>
      </c>
      <c r="B23" s="549"/>
      <c r="C23" s="516" t="s">
        <v>903</v>
      </c>
      <c r="D23" s="563" t="s">
        <v>782</v>
      </c>
      <c r="E23" s="526" t="s">
        <v>509</v>
      </c>
      <c r="F23" s="548">
        <v>105</v>
      </c>
      <c r="G23" s="526">
        <v>995468</v>
      </c>
      <c r="H23" s="532" t="s">
        <v>138</v>
      </c>
      <c r="I23" s="527">
        <v>18</v>
      </c>
      <c r="J23" s="532" t="s">
        <v>138</v>
      </c>
      <c r="K23" s="533"/>
      <c r="L23" s="534">
        <f t="shared" si="0"/>
        <v>1.8000000000000002E-3</v>
      </c>
      <c r="M23" s="535" t="str">
        <f t="shared" si="1"/>
        <v>0.01</v>
      </c>
      <c r="N23" s="528"/>
      <c r="O23" s="528"/>
      <c r="P23" s="528"/>
      <c r="Q23" s="528"/>
      <c r="R23" s="528"/>
      <c r="S23" s="528"/>
      <c r="T23" s="528"/>
      <c r="U23" s="528"/>
      <c r="V23" s="528"/>
      <c r="W23" s="528"/>
      <c r="X23" s="528"/>
      <c r="Y23" s="528"/>
      <c r="AA23" s="551"/>
      <c r="AB23" s="551"/>
      <c r="AC23" s="551"/>
      <c r="AD23" s="551"/>
      <c r="AE23" s="551"/>
      <c r="AF23" s="551"/>
      <c r="AG23" s="551"/>
      <c r="AH23" s="552"/>
    </row>
    <row r="24" spans="1:34" s="550" customFormat="1" ht="63">
      <c r="A24" s="523">
        <v>1.05</v>
      </c>
      <c r="B24" s="549"/>
      <c r="C24" s="516">
        <v>17.7</v>
      </c>
      <c r="D24" s="563" t="s">
        <v>783</v>
      </c>
      <c r="E24" s="526"/>
      <c r="F24" s="548"/>
      <c r="G24" s="526"/>
      <c r="H24" s="526"/>
      <c r="I24" s="526"/>
      <c r="J24" s="526"/>
      <c r="K24" s="526"/>
      <c r="L24" s="526"/>
      <c r="M24" s="526"/>
      <c r="N24" s="528"/>
      <c r="O24" s="528"/>
      <c r="P24" s="528"/>
      <c r="Q24" s="528"/>
      <c r="R24" s="528"/>
      <c r="S24" s="528"/>
      <c r="T24" s="528"/>
      <c r="U24" s="528"/>
      <c r="V24" s="528"/>
      <c r="W24" s="528"/>
      <c r="X24" s="528"/>
      <c r="Y24" s="528"/>
      <c r="AA24" s="551"/>
      <c r="AB24" s="551"/>
      <c r="AC24" s="551"/>
      <c r="AD24" s="551"/>
      <c r="AE24" s="551"/>
      <c r="AF24" s="551"/>
      <c r="AG24" s="551"/>
      <c r="AH24" s="552"/>
    </row>
    <row r="25" spans="1:34" s="550" customFormat="1" ht="42">
      <c r="A25" s="523"/>
      <c r="B25" s="549"/>
      <c r="C25" s="516" t="s">
        <v>904</v>
      </c>
      <c r="D25" s="563" t="s">
        <v>784</v>
      </c>
      <c r="E25" s="526" t="s">
        <v>509</v>
      </c>
      <c r="F25" s="548">
        <v>45</v>
      </c>
      <c r="G25" s="526">
        <v>995468</v>
      </c>
      <c r="H25" s="532" t="s">
        <v>138</v>
      </c>
      <c r="I25" s="527">
        <v>18</v>
      </c>
      <c r="J25" s="532" t="s">
        <v>138</v>
      </c>
      <c r="K25" s="533"/>
      <c r="L25" s="534">
        <f t="shared" si="0"/>
        <v>1.8000000000000002E-3</v>
      </c>
      <c r="M25" s="535" t="str">
        <f t="shared" si="1"/>
        <v>0.01</v>
      </c>
      <c r="N25" s="528"/>
      <c r="O25" s="528"/>
      <c r="P25" s="528"/>
      <c r="Q25" s="528"/>
      <c r="R25" s="528"/>
      <c r="S25" s="528"/>
      <c r="T25" s="528"/>
      <c r="U25" s="528"/>
      <c r="V25" s="528"/>
      <c r="W25" s="528"/>
      <c r="X25" s="528"/>
      <c r="Y25" s="528"/>
      <c r="AA25" s="551"/>
      <c r="AB25" s="551"/>
      <c r="AC25" s="551"/>
      <c r="AD25" s="551"/>
      <c r="AE25" s="551"/>
      <c r="AF25" s="551"/>
      <c r="AG25" s="551"/>
      <c r="AH25" s="552"/>
    </row>
    <row r="26" spans="1:34" s="550" customFormat="1" ht="63">
      <c r="A26" s="523">
        <v>1.06</v>
      </c>
      <c r="B26" s="549"/>
      <c r="C26" s="516">
        <v>17.309999999999999</v>
      </c>
      <c r="D26" s="563" t="s">
        <v>517</v>
      </c>
      <c r="E26" s="526" t="s">
        <v>509</v>
      </c>
      <c r="F26" s="548">
        <v>45</v>
      </c>
      <c r="G26" s="526">
        <v>995468</v>
      </c>
      <c r="H26" s="532" t="s">
        <v>138</v>
      </c>
      <c r="I26" s="527">
        <v>18</v>
      </c>
      <c r="J26" s="532" t="s">
        <v>138</v>
      </c>
      <c r="K26" s="533"/>
      <c r="L26" s="534">
        <f t="shared" si="0"/>
        <v>1.8000000000000002E-3</v>
      </c>
      <c r="M26" s="535" t="str">
        <f t="shared" si="1"/>
        <v>0.01</v>
      </c>
      <c r="N26" s="528"/>
      <c r="O26" s="528"/>
      <c r="P26" s="528"/>
      <c r="Q26" s="528"/>
      <c r="R26" s="528"/>
      <c r="S26" s="528"/>
      <c r="T26" s="528"/>
      <c r="U26" s="528"/>
      <c r="V26" s="528"/>
      <c r="W26" s="528"/>
      <c r="X26" s="528"/>
      <c r="Y26" s="528"/>
      <c r="AA26" s="551"/>
      <c r="AB26" s="551"/>
      <c r="AC26" s="551"/>
      <c r="AD26" s="551"/>
      <c r="AE26" s="551"/>
      <c r="AF26" s="551"/>
      <c r="AG26" s="551"/>
      <c r="AH26" s="552"/>
    </row>
    <row r="27" spans="1:34" s="550" customFormat="1">
      <c r="A27" s="523">
        <v>1.07</v>
      </c>
      <c r="B27" s="549"/>
      <c r="C27" s="516">
        <v>17.34</v>
      </c>
      <c r="D27" s="563" t="s">
        <v>785</v>
      </c>
      <c r="E27" s="526"/>
      <c r="F27" s="548"/>
      <c r="G27" s="526"/>
      <c r="H27" s="526"/>
      <c r="I27" s="526"/>
      <c r="J27" s="526"/>
      <c r="K27" s="526"/>
      <c r="L27" s="526"/>
      <c r="M27" s="526"/>
      <c r="N27" s="528"/>
      <c r="O27" s="528"/>
      <c r="P27" s="528"/>
      <c r="Q27" s="528"/>
      <c r="R27" s="528"/>
      <c r="S27" s="528"/>
      <c r="T27" s="528"/>
      <c r="U27" s="528"/>
      <c r="V27" s="528"/>
      <c r="W27" s="528"/>
      <c r="X27" s="528"/>
      <c r="Y27" s="528"/>
      <c r="AA27" s="551"/>
      <c r="AB27" s="551"/>
      <c r="AC27" s="551"/>
      <c r="AD27" s="551"/>
      <c r="AE27" s="551"/>
      <c r="AF27" s="551"/>
      <c r="AG27" s="551"/>
      <c r="AH27" s="552"/>
    </row>
    <row r="28" spans="1:34" s="550" customFormat="1">
      <c r="A28" s="523"/>
      <c r="B28" s="549"/>
      <c r="C28" s="516" t="s">
        <v>905</v>
      </c>
      <c r="D28" s="563" t="s">
        <v>786</v>
      </c>
      <c r="E28" s="526" t="s">
        <v>509</v>
      </c>
      <c r="F28" s="548">
        <v>33</v>
      </c>
      <c r="G28" s="526">
        <v>995468</v>
      </c>
      <c r="H28" s="532" t="s">
        <v>138</v>
      </c>
      <c r="I28" s="527">
        <v>18</v>
      </c>
      <c r="J28" s="532" t="s">
        <v>138</v>
      </c>
      <c r="K28" s="533"/>
      <c r="L28" s="534">
        <f t="shared" si="0"/>
        <v>1.8000000000000002E-3</v>
      </c>
      <c r="M28" s="535" t="str">
        <f t="shared" si="1"/>
        <v>0.01</v>
      </c>
      <c r="N28" s="528"/>
      <c r="O28" s="528"/>
      <c r="P28" s="528"/>
      <c r="Q28" s="528"/>
      <c r="R28" s="528"/>
      <c r="S28" s="528"/>
      <c r="T28" s="528"/>
      <c r="U28" s="528"/>
      <c r="V28" s="528"/>
      <c r="W28" s="528"/>
      <c r="X28" s="528"/>
      <c r="Y28" s="528"/>
      <c r="AA28" s="551"/>
      <c r="AB28" s="551"/>
      <c r="AC28" s="551"/>
      <c r="AD28" s="551"/>
      <c r="AE28" s="551"/>
      <c r="AF28" s="551"/>
      <c r="AG28" s="551"/>
      <c r="AH28" s="552"/>
    </row>
    <row r="29" spans="1:34" s="550" customFormat="1" ht="84">
      <c r="A29" s="523">
        <v>1.08</v>
      </c>
      <c r="B29" s="549"/>
      <c r="C29" s="516">
        <v>17.71</v>
      </c>
      <c r="D29" s="563" t="s">
        <v>787</v>
      </c>
      <c r="E29" s="526" t="s">
        <v>509</v>
      </c>
      <c r="F29" s="548">
        <v>12</v>
      </c>
      <c r="G29" s="526">
        <v>995468</v>
      </c>
      <c r="H29" s="532" t="s">
        <v>138</v>
      </c>
      <c r="I29" s="527">
        <v>18</v>
      </c>
      <c r="J29" s="532" t="s">
        <v>138</v>
      </c>
      <c r="K29" s="533"/>
      <c r="L29" s="534">
        <f t="shared" si="0"/>
        <v>1.8000000000000002E-3</v>
      </c>
      <c r="M29" s="535" t="str">
        <f t="shared" si="1"/>
        <v>0.01</v>
      </c>
      <c r="N29" s="528"/>
      <c r="O29" s="528"/>
      <c r="P29" s="528"/>
      <c r="Q29" s="528"/>
      <c r="R29" s="528"/>
      <c r="S29" s="528"/>
      <c r="T29" s="528"/>
      <c r="U29" s="528"/>
      <c r="V29" s="528"/>
      <c r="W29" s="528"/>
      <c r="X29" s="528"/>
      <c r="Y29" s="528"/>
      <c r="AA29" s="551"/>
      <c r="AB29" s="551"/>
      <c r="AC29" s="551"/>
      <c r="AD29" s="551"/>
      <c r="AE29" s="551"/>
      <c r="AF29" s="551"/>
      <c r="AG29" s="551"/>
      <c r="AH29" s="552"/>
    </row>
    <row r="30" spans="1:34" s="550" customFormat="1" ht="42">
      <c r="A30" s="523">
        <v>1.0900000000000001</v>
      </c>
      <c r="B30" s="549"/>
      <c r="C30" s="516" t="s">
        <v>906</v>
      </c>
      <c r="D30" s="563" t="s">
        <v>788</v>
      </c>
      <c r="E30" s="526" t="s">
        <v>509</v>
      </c>
      <c r="F30" s="548">
        <v>107</v>
      </c>
      <c r="G30" s="526">
        <v>995468</v>
      </c>
      <c r="H30" s="532" t="s">
        <v>138</v>
      </c>
      <c r="I30" s="527">
        <v>18</v>
      </c>
      <c r="J30" s="532" t="s">
        <v>138</v>
      </c>
      <c r="K30" s="533"/>
      <c r="L30" s="534">
        <f t="shared" si="0"/>
        <v>1.8000000000000002E-3</v>
      </c>
      <c r="M30" s="535" t="str">
        <f t="shared" si="1"/>
        <v>0.01</v>
      </c>
      <c r="N30" s="528"/>
      <c r="O30" s="528"/>
      <c r="P30" s="528"/>
      <c r="Q30" s="528"/>
      <c r="R30" s="528"/>
      <c r="S30" s="528"/>
      <c r="T30" s="528"/>
      <c r="U30" s="528"/>
      <c r="V30" s="528"/>
      <c r="W30" s="528"/>
      <c r="X30" s="528"/>
      <c r="Y30" s="528"/>
      <c r="AA30" s="551"/>
      <c r="AB30" s="551"/>
      <c r="AC30" s="551"/>
      <c r="AD30" s="551"/>
      <c r="AE30" s="551"/>
      <c r="AF30" s="551"/>
      <c r="AG30" s="551"/>
      <c r="AH30" s="552"/>
    </row>
    <row r="31" spans="1:34" s="550" customFormat="1" ht="63">
      <c r="A31" s="523">
        <v>1.1000000000000001</v>
      </c>
      <c r="B31" s="549"/>
      <c r="C31" s="516">
        <v>17.72</v>
      </c>
      <c r="D31" s="563" t="s">
        <v>789</v>
      </c>
      <c r="E31" s="526" t="s">
        <v>509</v>
      </c>
      <c r="F31" s="548">
        <v>18</v>
      </c>
      <c r="G31" s="526">
        <v>995468</v>
      </c>
      <c r="H31" s="532" t="s">
        <v>138</v>
      </c>
      <c r="I31" s="527">
        <v>18</v>
      </c>
      <c r="J31" s="532" t="s">
        <v>138</v>
      </c>
      <c r="K31" s="533"/>
      <c r="L31" s="534">
        <f t="shared" si="0"/>
        <v>1.8000000000000002E-3</v>
      </c>
      <c r="M31" s="535" t="str">
        <f t="shared" si="1"/>
        <v>0.01</v>
      </c>
      <c r="N31" s="528"/>
      <c r="O31" s="528"/>
      <c r="P31" s="528"/>
      <c r="Q31" s="528"/>
      <c r="R31" s="528"/>
      <c r="S31" s="528"/>
      <c r="T31" s="528"/>
      <c r="U31" s="528"/>
      <c r="V31" s="528"/>
      <c r="W31" s="528"/>
      <c r="X31" s="528"/>
      <c r="Y31" s="528"/>
      <c r="AA31" s="551"/>
      <c r="AB31" s="551"/>
      <c r="AC31" s="551"/>
      <c r="AD31" s="551"/>
      <c r="AE31" s="551"/>
      <c r="AF31" s="551"/>
      <c r="AG31" s="551"/>
      <c r="AH31" s="552"/>
    </row>
    <row r="32" spans="1:34" s="550" customFormat="1" ht="42">
      <c r="A32" s="523">
        <v>1.1100000000000001</v>
      </c>
      <c r="B32" s="549"/>
      <c r="C32" s="516" t="s">
        <v>907</v>
      </c>
      <c r="D32" s="563" t="s">
        <v>790</v>
      </c>
      <c r="E32" s="526" t="s">
        <v>509</v>
      </c>
      <c r="F32" s="548">
        <v>33</v>
      </c>
      <c r="G32" s="526">
        <v>995468</v>
      </c>
      <c r="H32" s="532" t="s">
        <v>138</v>
      </c>
      <c r="I32" s="527">
        <v>18</v>
      </c>
      <c r="J32" s="532" t="s">
        <v>138</v>
      </c>
      <c r="K32" s="533"/>
      <c r="L32" s="534">
        <f t="shared" si="0"/>
        <v>1.8000000000000002E-3</v>
      </c>
      <c r="M32" s="535" t="str">
        <f t="shared" si="1"/>
        <v>0.01</v>
      </c>
      <c r="N32" s="528"/>
      <c r="O32" s="528"/>
      <c r="P32" s="528"/>
      <c r="Q32" s="528"/>
      <c r="R32" s="528"/>
      <c r="S32" s="528"/>
      <c r="T32" s="528"/>
      <c r="U32" s="528"/>
      <c r="V32" s="528"/>
      <c r="W32" s="528"/>
      <c r="X32" s="528"/>
      <c r="Y32" s="528"/>
      <c r="AA32" s="551"/>
      <c r="AB32" s="551"/>
      <c r="AC32" s="551"/>
      <c r="AD32" s="551"/>
      <c r="AE32" s="551"/>
      <c r="AF32" s="551"/>
      <c r="AG32" s="551"/>
      <c r="AH32" s="552"/>
    </row>
    <row r="33" spans="1:34" s="550" customFormat="1" ht="84">
      <c r="A33" s="523">
        <v>1.1200000000000001</v>
      </c>
      <c r="B33" s="549"/>
      <c r="C33" s="516" t="s">
        <v>907</v>
      </c>
      <c r="D33" s="563" t="s">
        <v>791</v>
      </c>
      <c r="E33" s="526" t="s">
        <v>509</v>
      </c>
      <c r="F33" s="548">
        <v>33</v>
      </c>
      <c r="G33" s="526">
        <v>995468</v>
      </c>
      <c r="H33" s="532" t="s">
        <v>138</v>
      </c>
      <c r="I33" s="527">
        <v>18</v>
      </c>
      <c r="J33" s="532" t="s">
        <v>138</v>
      </c>
      <c r="K33" s="533"/>
      <c r="L33" s="534">
        <f t="shared" si="0"/>
        <v>1.8000000000000002E-3</v>
      </c>
      <c r="M33" s="535" t="str">
        <f t="shared" si="1"/>
        <v>0.01</v>
      </c>
      <c r="N33" s="528"/>
      <c r="O33" s="528"/>
      <c r="P33" s="528"/>
      <c r="Q33" s="528"/>
      <c r="R33" s="528"/>
      <c r="S33" s="528"/>
      <c r="T33" s="528"/>
      <c r="U33" s="528"/>
      <c r="V33" s="528"/>
      <c r="W33" s="528"/>
      <c r="X33" s="528"/>
      <c r="Y33" s="528"/>
      <c r="AA33" s="551"/>
      <c r="AB33" s="551"/>
      <c r="AC33" s="551"/>
      <c r="AD33" s="551"/>
      <c r="AE33" s="551"/>
      <c r="AF33" s="551"/>
      <c r="AG33" s="551"/>
      <c r="AH33" s="552"/>
    </row>
    <row r="34" spans="1:34" s="550" customFormat="1">
      <c r="A34" s="523">
        <v>1.1300000000000001</v>
      </c>
      <c r="B34" s="549"/>
      <c r="C34" s="516">
        <v>18.489999999999998</v>
      </c>
      <c r="D34" s="563" t="s">
        <v>792</v>
      </c>
      <c r="E34" s="526" t="s">
        <v>509</v>
      </c>
      <c r="F34" s="548">
        <v>45</v>
      </c>
      <c r="G34" s="526">
        <v>995468</v>
      </c>
      <c r="H34" s="532" t="s">
        <v>138</v>
      </c>
      <c r="I34" s="527">
        <v>18</v>
      </c>
      <c r="J34" s="532" t="s">
        <v>138</v>
      </c>
      <c r="K34" s="533"/>
      <c r="L34" s="534">
        <f t="shared" si="0"/>
        <v>1.8000000000000002E-3</v>
      </c>
      <c r="M34" s="535" t="str">
        <f t="shared" si="1"/>
        <v>0.01</v>
      </c>
      <c r="N34" s="528"/>
      <c r="O34" s="528"/>
      <c r="P34" s="528"/>
      <c r="Q34" s="528"/>
      <c r="R34" s="528"/>
      <c r="S34" s="528"/>
      <c r="T34" s="528"/>
      <c r="U34" s="528"/>
      <c r="V34" s="528"/>
      <c r="W34" s="528"/>
      <c r="X34" s="528"/>
      <c r="Y34" s="528"/>
      <c r="AA34" s="551"/>
      <c r="AB34" s="551"/>
      <c r="AC34" s="551"/>
      <c r="AD34" s="551"/>
      <c r="AE34" s="551"/>
      <c r="AF34" s="551"/>
      <c r="AG34" s="551"/>
      <c r="AH34" s="552"/>
    </row>
    <row r="35" spans="1:34" s="550" customFormat="1" ht="63">
      <c r="A35" s="523">
        <v>1.1400000000000001</v>
      </c>
      <c r="B35" s="549"/>
      <c r="C35" s="516" t="s">
        <v>908</v>
      </c>
      <c r="D35" s="563" t="s">
        <v>793</v>
      </c>
      <c r="E35" s="526" t="s">
        <v>509</v>
      </c>
      <c r="F35" s="548">
        <v>33</v>
      </c>
      <c r="G35" s="526">
        <v>995468</v>
      </c>
      <c r="H35" s="532" t="s">
        <v>138</v>
      </c>
      <c r="I35" s="527">
        <v>18</v>
      </c>
      <c r="J35" s="532" t="s">
        <v>138</v>
      </c>
      <c r="K35" s="533"/>
      <c r="L35" s="534">
        <f t="shared" si="0"/>
        <v>1.8000000000000002E-3</v>
      </c>
      <c r="M35" s="535" t="str">
        <f t="shared" si="1"/>
        <v>0.01</v>
      </c>
      <c r="N35" s="528"/>
      <c r="O35" s="528"/>
      <c r="P35" s="528"/>
      <c r="Q35" s="528"/>
      <c r="R35" s="528"/>
      <c r="S35" s="528"/>
      <c r="T35" s="528"/>
      <c r="U35" s="528"/>
      <c r="V35" s="528"/>
      <c r="W35" s="528"/>
      <c r="X35" s="528"/>
      <c r="Y35" s="528"/>
      <c r="AA35" s="551"/>
      <c r="AB35" s="551"/>
      <c r="AC35" s="551"/>
      <c r="AD35" s="551"/>
      <c r="AE35" s="551"/>
      <c r="AF35" s="551"/>
      <c r="AG35" s="551"/>
      <c r="AH35" s="552"/>
    </row>
    <row r="36" spans="1:34" s="550" customFormat="1" ht="63">
      <c r="A36" s="523">
        <v>1.1500000000000001</v>
      </c>
      <c r="B36" s="549"/>
      <c r="C36" s="516">
        <v>18.510000000000002</v>
      </c>
      <c r="D36" s="563" t="s">
        <v>794</v>
      </c>
      <c r="E36" s="526"/>
      <c r="F36" s="548"/>
      <c r="G36" s="526"/>
      <c r="H36" s="526"/>
      <c r="I36" s="526"/>
      <c r="J36" s="526"/>
      <c r="K36" s="526"/>
      <c r="L36" s="526"/>
      <c r="M36" s="526"/>
      <c r="N36" s="528"/>
      <c r="O36" s="528"/>
      <c r="P36" s="528"/>
      <c r="Q36" s="528"/>
      <c r="R36" s="528"/>
      <c r="S36" s="528"/>
      <c r="T36" s="528"/>
      <c r="U36" s="528"/>
      <c r="V36" s="528"/>
      <c r="W36" s="528"/>
      <c r="X36" s="528"/>
      <c r="Y36" s="528"/>
      <c r="AA36" s="551"/>
      <c r="AB36" s="551"/>
      <c r="AC36" s="551"/>
      <c r="AD36" s="551"/>
      <c r="AE36" s="551"/>
      <c r="AF36" s="551"/>
      <c r="AG36" s="551"/>
      <c r="AH36" s="552"/>
    </row>
    <row r="37" spans="1:34" s="550" customFormat="1" ht="42">
      <c r="A37" s="523"/>
      <c r="B37" s="549"/>
      <c r="C37" s="516" t="s">
        <v>909</v>
      </c>
      <c r="D37" s="563" t="s">
        <v>795</v>
      </c>
      <c r="E37" s="526" t="s">
        <v>509</v>
      </c>
      <c r="F37" s="548">
        <v>2</v>
      </c>
      <c r="G37" s="526">
        <v>995468</v>
      </c>
      <c r="H37" s="532" t="s">
        <v>138</v>
      </c>
      <c r="I37" s="527">
        <v>18</v>
      </c>
      <c r="J37" s="532" t="s">
        <v>138</v>
      </c>
      <c r="K37" s="533"/>
      <c r="L37" s="534">
        <f t="shared" si="0"/>
        <v>1.8000000000000002E-3</v>
      </c>
      <c r="M37" s="535" t="str">
        <f t="shared" si="1"/>
        <v>0.01</v>
      </c>
      <c r="N37" s="528"/>
      <c r="O37" s="528"/>
      <c r="P37" s="528"/>
      <c r="Q37" s="528"/>
      <c r="R37" s="528"/>
      <c r="S37" s="528"/>
      <c r="T37" s="528"/>
      <c r="U37" s="528"/>
      <c r="V37" s="528"/>
      <c r="W37" s="528"/>
      <c r="X37" s="528"/>
      <c r="Y37" s="528"/>
      <c r="AA37" s="551"/>
      <c r="AB37" s="551"/>
      <c r="AC37" s="551"/>
      <c r="AD37" s="551"/>
      <c r="AE37" s="551"/>
      <c r="AF37" s="551"/>
      <c r="AG37" s="551"/>
      <c r="AH37" s="552"/>
    </row>
    <row r="38" spans="1:34" s="550" customFormat="1" ht="63">
      <c r="A38" s="523">
        <v>1.1600000000000001</v>
      </c>
      <c r="B38" s="549"/>
      <c r="C38" s="516" t="s">
        <v>910</v>
      </c>
      <c r="D38" s="563" t="s">
        <v>796</v>
      </c>
      <c r="E38" s="526" t="s">
        <v>509</v>
      </c>
      <c r="F38" s="548">
        <v>4</v>
      </c>
      <c r="G38" s="526">
        <v>995468</v>
      </c>
      <c r="H38" s="532" t="s">
        <v>138</v>
      </c>
      <c r="I38" s="527">
        <v>18</v>
      </c>
      <c r="J38" s="532" t="s">
        <v>138</v>
      </c>
      <c r="K38" s="533"/>
      <c r="L38" s="534">
        <f t="shared" si="0"/>
        <v>1.8000000000000002E-3</v>
      </c>
      <c r="M38" s="535" t="str">
        <f t="shared" si="1"/>
        <v>0.01</v>
      </c>
      <c r="N38" s="528"/>
      <c r="O38" s="528"/>
      <c r="P38" s="528"/>
      <c r="Q38" s="528"/>
      <c r="R38" s="528"/>
      <c r="S38" s="528"/>
      <c r="T38" s="528"/>
      <c r="U38" s="528"/>
      <c r="V38" s="528"/>
      <c r="W38" s="528"/>
      <c r="X38" s="528"/>
      <c r="Y38" s="528"/>
      <c r="AA38" s="551"/>
      <c r="AB38" s="551"/>
      <c r="AC38" s="551"/>
      <c r="AD38" s="551"/>
      <c r="AE38" s="551"/>
      <c r="AF38" s="551"/>
      <c r="AG38" s="551"/>
      <c r="AH38" s="552"/>
    </row>
    <row r="39" spans="1:34" s="550" customFormat="1" ht="42">
      <c r="A39" s="523">
        <v>1.1700000000000002</v>
      </c>
      <c r="B39" s="549"/>
      <c r="C39" s="516">
        <v>18.649999999999999</v>
      </c>
      <c r="D39" s="563" t="s">
        <v>797</v>
      </c>
      <c r="E39" s="526" t="s">
        <v>509</v>
      </c>
      <c r="F39" s="548">
        <v>2</v>
      </c>
      <c r="G39" s="526">
        <v>995468</v>
      </c>
      <c r="H39" s="532" t="s">
        <v>138</v>
      </c>
      <c r="I39" s="527">
        <v>18</v>
      </c>
      <c r="J39" s="532" t="s">
        <v>138</v>
      </c>
      <c r="K39" s="533"/>
      <c r="L39" s="534">
        <f t="shared" si="0"/>
        <v>1.8000000000000002E-3</v>
      </c>
      <c r="M39" s="535" t="str">
        <f t="shared" si="1"/>
        <v>0.01</v>
      </c>
      <c r="N39" s="528"/>
      <c r="O39" s="528"/>
      <c r="P39" s="528"/>
      <c r="Q39" s="528"/>
      <c r="R39" s="528"/>
      <c r="S39" s="528"/>
      <c r="T39" s="528"/>
      <c r="U39" s="528"/>
      <c r="V39" s="528"/>
      <c r="W39" s="528"/>
      <c r="X39" s="528"/>
      <c r="Y39" s="528"/>
      <c r="AA39" s="551"/>
      <c r="AB39" s="551"/>
      <c r="AC39" s="551"/>
      <c r="AD39" s="551"/>
      <c r="AE39" s="551"/>
      <c r="AF39" s="551"/>
      <c r="AG39" s="551"/>
      <c r="AH39" s="552"/>
    </row>
    <row r="40" spans="1:34" s="550" customFormat="1" ht="42">
      <c r="A40" s="523">
        <v>1.1800000000000002</v>
      </c>
      <c r="B40" s="549"/>
      <c r="C40" s="516">
        <v>17.73</v>
      </c>
      <c r="D40" s="563" t="s">
        <v>798</v>
      </c>
      <c r="E40" s="526"/>
      <c r="F40" s="548"/>
      <c r="G40" s="526"/>
      <c r="H40" s="526"/>
      <c r="I40" s="526"/>
      <c r="J40" s="526"/>
      <c r="K40" s="526"/>
      <c r="L40" s="526"/>
      <c r="M40" s="526"/>
      <c r="N40" s="528"/>
      <c r="O40" s="528"/>
      <c r="P40" s="528"/>
      <c r="Q40" s="528"/>
      <c r="R40" s="528"/>
      <c r="S40" s="528"/>
      <c r="T40" s="528"/>
      <c r="U40" s="528"/>
      <c r="V40" s="528"/>
      <c r="W40" s="528"/>
      <c r="X40" s="528"/>
      <c r="Y40" s="528"/>
      <c r="AA40" s="551"/>
      <c r="AB40" s="551"/>
      <c r="AC40" s="551"/>
      <c r="AD40" s="551"/>
      <c r="AE40" s="551"/>
      <c r="AF40" s="551"/>
      <c r="AG40" s="551"/>
      <c r="AH40" s="552"/>
    </row>
    <row r="41" spans="1:34" s="550" customFormat="1" ht="42">
      <c r="A41" s="523"/>
      <c r="B41" s="549"/>
      <c r="C41" s="516" t="s">
        <v>911</v>
      </c>
      <c r="D41" s="563" t="s">
        <v>799</v>
      </c>
      <c r="E41" s="526" t="s">
        <v>509</v>
      </c>
      <c r="F41" s="548">
        <v>10</v>
      </c>
      <c r="G41" s="526">
        <v>995468</v>
      </c>
      <c r="H41" s="532" t="s">
        <v>138</v>
      </c>
      <c r="I41" s="527">
        <v>18</v>
      </c>
      <c r="J41" s="532" t="s">
        <v>138</v>
      </c>
      <c r="K41" s="533"/>
      <c r="L41" s="534">
        <f t="shared" si="0"/>
        <v>1.8000000000000002E-3</v>
      </c>
      <c r="M41" s="535" t="str">
        <f t="shared" si="1"/>
        <v>0.01</v>
      </c>
      <c r="N41" s="528"/>
      <c r="O41" s="528"/>
      <c r="P41" s="528"/>
      <c r="Q41" s="528"/>
      <c r="R41" s="528"/>
      <c r="S41" s="528"/>
      <c r="T41" s="528"/>
      <c r="U41" s="528"/>
      <c r="V41" s="528"/>
      <c r="W41" s="528"/>
      <c r="X41" s="528"/>
      <c r="Y41" s="528"/>
      <c r="AA41" s="551"/>
      <c r="AB41" s="551"/>
      <c r="AC41" s="551"/>
      <c r="AD41" s="551"/>
      <c r="AE41" s="551"/>
      <c r="AF41" s="551"/>
      <c r="AG41" s="551"/>
      <c r="AH41" s="552"/>
    </row>
    <row r="42" spans="1:34" s="550" customFormat="1">
      <c r="A42" s="523"/>
      <c r="B42" s="549"/>
      <c r="C42" s="516"/>
      <c r="D42" s="563"/>
      <c r="E42" s="526"/>
      <c r="F42" s="548"/>
      <c r="G42" s="526"/>
      <c r="H42" s="526"/>
      <c r="I42" s="526"/>
      <c r="J42" s="526"/>
      <c r="K42" s="526"/>
      <c r="L42" s="526"/>
      <c r="M42" s="526"/>
      <c r="N42" s="528"/>
      <c r="O42" s="528"/>
      <c r="P42" s="528"/>
      <c r="Q42" s="528"/>
      <c r="R42" s="528"/>
      <c r="S42" s="528"/>
      <c r="T42" s="528"/>
      <c r="U42" s="528"/>
      <c r="V42" s="528"/>
      <c r="W42" s="528"/>
      <c r="X42" s="528"/>
      <c r="Y42" s="528"/>
      <c r="AA42" s="551"/>
      <c r="AB42" s="551"/>
      <c r="AC42" s="551"/>
      <c r="AD42" s="551"/>
      <c r="AE42" s="551"/>
      <c r="AF42" s="551"/>
      <c r="AG42" s="551"/>
      <c r="AH42" s="552"/>
    </row>
    <row r="43" spans="1:34" s="550" customFormat="1" ht="63">
      <c r="A43" s="523">
        <v>1.1900000000000002</v>
      </c>
      <c r="B43" s="549"/>
      <c r="C43" s="516" t="s">
        <v>907</v>
      </c>
      <c r="D43" s="563" t="s">
        <v>800</v>
      </c>
      <c r="E43" s="526" t="s">
        <v>509</v>
      </c>
      <c r="F43" s="548">
        <v>3</v>
      </c>
      <c r="G43" s="526">
        <v>995468</v>
      </c>
      <c r="H43" s="532" t="s">
        <v>138</v>
      </c>
      <c r="I43" s="527">
        <v>18</v>
      </c>
      <c r="J43" s="532" t="s">
        <v>138</v>
      </c>
      <c r="K43" s="533"/>
      <c r="L43" s="534">
        <f t="shared" si="0"/>
        <v>1.8000000000000002E-3</v>
      </c>
      <c r="M43" s="535" t="str">
        <f t="shared" si="1"/>
        <v>0.01</v>
      </c>
      <c r="N43" s="528"/>
      <c r="O43" s="528"/>
      <c r="P43" s="528"/>
      <c r="Q43" s="528"/>
      <c r="R43" s="528"/>
      <c r="S43" s="528"/>
      <c r="T43" s="528"/>
      <c r="U43" s="528"/>
      <c r="V43" s="528"/>
      <c r="W43" s="528"/>
      <c r="X43" s="528"/>
      <c r="Y43" s="528"/>
      <c r="AA43" s="551"/>
      <c r="AB43" s="551"/>
      <c r="AC43" s="551"/>
      <c r="AD43" s="551"/>
      <c r="AE43" s="551"/>
      <c r="AF43" s="551"/>
      <c r="AG43" s="551"/>
      <c r="AH43" s="552"/>
    </row>
    <row r="44" spans="1:34" s="550" customFormat="1" ht="63">
      <c r="A44" s="523">
        <v>1.2000000000000002</v>
      </c>
      <c r="B44" s="549"/>
      <c r="C44" s="516" t="s">
        <v>534</v>
      </c>
      <c r="D44" s="563" t="s">
        <v>801</v>
      </c>
      <c r="E44" s="526"/>
      <c r="F44" s="548"/>
      <c r="G44" s="526"/>
      <c r="H44" s="526"/>
      <c r="I44" s="526"/>
      <c r="J44" s="526"/>
      <c r="K44" s="526"/>
      <c r="L44" s="526"/>
      <c r="M44" s="526"/>
      <c r="N44" s="528"/>
      <c r="O44" s="528"/>
      <c r="P44" s="528"/>
      <c r="Q44" s="528"/>
      <c r="R44" s="528"/>
      <c r="S44" s="528"/>
      <c r="T44" s="528"/>
      <c r="U44" s="528"/>
      <c r="V44" s="528"/>
      <c r="W44" s="528"/>
      <c r="X44" s="528"/>
      <c r="Y44" s="528"/>
      <c r="AA44" s="551"/>
      <c r="AB44" s="551"/>
      <c r="AC44" s="551"/>
      <c r="AD44" s="551"/>
      <c r="AE44" s="551"/>
      <c r="AF44" s="551"/>
      <c r="AG44" s="551"/>
      <c r="AH44" s="552"/>
    </row>
    <row r="45" spans="1:34" s="550" customFormat="1">
      <c r="A45" s="523" t="s">
        <v>141</v>
      </c>
      <c r="B45" s="549"/>
      <c r="C45" s="516"/>
      <c r="D45" s="563" t="s">
        <v>803</v>
      </c>
      <c r="E45" s="526" t="s">
        <v>509</v>
      </c>
      <c r="F45" s="548">
        <v>2</v>
      </c>
      <c r="G45" s="526">
        <v>995468</v>
      </c>
      <c r="H45" s="532" t="s">
        <v>138</v>
      </c>
      <c r="I45" s="527">
        <v>18</v>
      </c>
      <c r="J45" s="532" t="s">
        <v>138</v>
      </c>
      <c r="K45" s="533"/>
      <c r="L45" s="534">
        <f t="shared" si="0"/>
        <v>1.8000000000000002E-3</v>
      </c>
      <c r="M45" s="535" t="str">
        <f t="shared" si="1"/>
        <v>0.01</v>
      </c>
      <c r="N45" s="528"/>
      <c r="O45" s="528"/>
      <c r="P45" s="528"/>
      <c r="Q45" s="528"/>
      <c r="R45" s="528"/>
      <c r="S45" s="528"/>
      <c r="T45" s="528"/>
      <c r="U45" s="528"/>
      <c r="V45" s="528"/>
      <c r="W45" s="528"/>
      <c r="X45" s="528"/>
      <c r="Y45" s="528"/>
      <c r="AA45" s="551"/>
      <c r="AB45" s="551"/>
      <c r="AC45" s="551"/>
      <c r="AD45" s="551"/>
      <c r="AE45" s="551"/>
      <c r="AF45" s="551"/>
      <c r="AG45" s="551"/>
      <c r="AH45" s="552"/>
    </row>
    <row r="46" spans="1:34" s="550" customFormat="1">
      <c r="A46" s="523" t="s">
        <v>944</v>
      </c>
      <c r="B46" s="549"/>
      <c r="C46" s="516"/>
      <c r="D46" s="597" t="s">
        <v>518</v>
      </c>
      <c r="E46" s="526"/>
      <c r="F46" s="548"/>
      <c r="G46" s="526"/>
      <c r="H46" s="526"/>
      <c r="I46" s="526"/>
      <c r="J46" s="526"/>
      <c r="K46" s="526"/>
      <c r="L46" s="526"/>
      <c r="M46" s="526"/>
      <c r="N46" s="528"/>
      <c r="O46" s="528"/>
      <c r="P46" s="528"/>
      <c r="Q46" s="528"/>
      <c r="R46" s="528"/>
      <c r="S46" s="528"/>
      <c r="T46" s="528"/>
      <c r="U46" s="528"/>
      <c r="V46" s="528"/>
      <c r="W46" s="528"/>
      <c r="X46" s="528"/>
      <c r="Y46" s="528"/>
      <c r="AA46" s="551"/>
      <c r="AB46" s="551"/>
      <c r="AC46" s="551"/>
      <c r="AD46" s="551"/>
      <c r="AE46" s="551"/>
      <c r="AF46" s="551"/>
      <c r="AG46" s="551"/>
      <c r="AH46" s="552"/>
    </row>
    <row r="47" spans="1:34" s="550" customFormat="1" ht="105">
      <c r="A47" s="523">
        <v>2.0099999999999998</v>
      </c>
      <c r="B47" s="549"/>
      <c r="C47" s="516">
        <v>18.8</v>
      </c>
      <c r="D47" s="563" t="s">
        <v>804</v>
      </c>
      <c r="E47" s="526"/>
      <c r="F47" s="548"/>
      <c r="G47" s="526"/>
      <c r="H47" s="526"/>
      <c r="I47" s="526"/>
      <c r="J47" s="526"/>
      <c r="K47" s="526"/>
      <c r="L47" s="526"/>
      <c r="M47" s="526"/>
      <c r="N47" s="528"/>
      <c r="O47" s="528"/>
      <c r="P47" s="528"/>
      <c r="Q47" s="528"/>
      <c r="R47" s="528"/>
      <c r="S47" s="528"/>
      <c r="T47" s="528"/>
      <c r="U47" s="528"/>
      <c r="V47" s="528"/>
      <c r="W47" s="528"/>
      <c r="X47" s="528"/>
      <c r="Y47" s="528"/>
      <c r="AA47" s="551"/>
      <c r="AB47" s="551"/>
      <c r="AC47" s="551"/>
      <c r="AD47" s="551"/>
      <c r="AE47" s="551"/>
      <c r="AF47" s="551"/>
      <c r="AG47" s="551"/>
      <c r="AH47" s="552"/>
    </row>
    <row r="48" spans="1:34" s="550" customFormat="1">
      <c r="A48" s="523"/>
      <c r="B48" s="549"/>
      <c r="C48" s="516"/>
      <c r="D48" s="563" t="s">
        <v>805</v>
      </c>
      <c r="E48" s="526"/>
      <c r="F48" s="548"/>
      <c r="G48" s="526"/>
      <c r="H48" s="526"/>
      <c r="I48" s="526"/>
      <c r="J48" s="526"/>
      <c r="K48" s="526"/>
      <c r="L48" s="526"/>
      <c r="M48" s="526"/>
      <c r="N48" s="528"/>
      <c r="O48" s="528"/>
      <c r="P48" s="528"/>
      <c r="Q48" s="528"/>
      <c r="R48" s="528"/>
      <c r="S48" s="528"/>
      <c r="T48" s="528"/>
      <c r="U48" s="528"/>
      <c r="V48" s="528"/>
      <c r="W48" s="528"/>
      <c r="X48" s="528"/>
      <c r="Y48" s="528"/>
      <c r="AA48" s="551"/>
      <c r="AB48" s="551"/>
      <c r="AC48" s="551"/>
      <c r="AD48" s="551"/>
      <c r="AE48" s="551"/>
      <c r="AF48" s="551"/>
      <c r="AG48" s="551"/>
      <c r="AH48" s="552"/>
    </row>
    <row r="49" spans="1:34" s="550" customFormat="1">
      <c r="A49" s="523" t="s">
        <v>141</v>
      </c>
      <c r="B49" s="549"/>
      <c r="C49" s="516" t="s">
        <v>912</v>
      </c>
      <c r="D49" s="563" t="s">
        <v>806</v>
      </c>
      <c r="E49" s="526" t="s">
        <v>949</v>
      </c>
      <c r="F49" s="548">
        <v>150</v>
      </c>
      <c r="G49" s="526">
        <v>995462</v>
      </c>
      <c r="H49" s="532" t="s">
        <v>138</v>
      </c>
      <c r="I49" s="527">
        <v>18</v>
      </c>
      <c r="J49" s="532" t="s">
        <v>138</v>
      </c>
      <c r="K49" s="533"/>
      <c r="L49" s="534">
        <f t="shared" si="0"/>
        <v>1.8000000000000002E-3</v>
      </c>
      <c r="M49" s="535" t="str">
        <f t="shared" si="1"/>
        <v>0.01</v>
      </c>
      <c r="N49" s="528"/>
      <c r="O49" s="528"/>
      <c r="P49" s="528"/>
      <c r="Q49" s="528"/>
      <c r="R49" s="528"/>
      <c r="S49" s="528"/>
      <c r="T49" s="528"/>
      <c r="U49" s="528"/>
      <c r="V49" s="528"/>
      <c r="W49" s="528"/>
      <c r="X49" s="528"/>
      <c r="Y49" s="528"/>
      <c r="AA49" s="551"/>
      <c r="AB49" s="551"/>
      <c r="AC49" s="551"/>
      <c r="AD49" s="551"/>
      <c r="AE49" s="551"/>
      <c r="AF49" s="551"/>
      <c r="AG49" s="551"/>
      <c r="AH49" s="552"/>
    </row>
    <row r="50" spans="1:34" s="550" customFormat="1">
      <c r="A50" s="523" t="s">
        <v>143</v>
      </c>
      <c r="B50" s="549"/>
      <c r="C50" s="516" t="s">
        <v>503</v>
      </c>
      <c r="D50" s="563" t="s">
        <v>807</v>
      </c>
      <c r="E50" s="526" t="s">
        <v>949</v>
      </c>
      <c r="F50" s="548">
        <v>180</v>
      </c>
      <c r="G50" s="526">
        <v>995462</v>
      </c>
      <c r="H50" s="532" t="s">
        <v>138</v>
      </c>
      <c r="I50" s="527">
        <v>18</v>
      </c>
      <c r="J50" s="532" t="s">
        <v>138</v>
      </c>
      <c r="K50" s="533"/>
      <c r="L50" s="534">
        <f t="shared" si="0"/>
        <v>1.8000000000000002E-3</v>
      </c>
      <c r="M50" s="535" t="str">
        <f t="shared" si="1"/>
        <v>0.01</v>
      </c>
      <c r="N50" s="528"/>
      <c r="O50" s="528"/>
      <c r="P50" s="528"/>
      <c r="Q50" s="528"/>
      <c r="R50" s="528"/>
      <c r="S50" s="528"/>
      <c r="T50" s="528"/>
      <c r="U50" s="528"/>
      <c r="V50" s="528"/>
      <c r="W50" s="528"/>
      <c r="X50" s="528"/>
      <c r="Y50" s="528"/>
      <c r="AA50" s="551"/>
      <c r="AB50" s="551"/>
      <c r="AC50" s="551"/>
      <c r="AD50" s="551"/>
      <c r="AE50" s="551"/>
      <c r="AF50" s="551"/>
      <c r="AG50" s="551"/>
      <c r="AH50" s="552"/>
    </row>
    <row r="51" spans="1:34" s="550" customFormat="1">
      <c r="A51" s="523" t="s">
        <v>144</v>
      </c>
      <c r="B51" s="549"/>
      <c r="C51" s="516" t="s">
        <v>504</v>
      </c>
      <c r="D51" s="563" t="s">
        <v>808</v>
      </c>
      <c r="E51" s="526" t="s">
        <v>949</v>
      </c>
      <c r="F51" s="548">
        <v>65</v>
      </c>
      <c r="G51" s="526">
        <v>995462</v>
      </c>
      <c r="H51" s="532" t="s">
        <v>138</v>
      </c>
      <c r="I51" s="527">
        <v>18</v>
      </c>
      <c r="J51" s="532" t="s">
        <v>138</v>
      </c>
      <c r="K51" s="533"/>
      <c r="L51" s="534">
        <f t="shared" si="0"/>
        <v>1.8000000000000002E-3</v>
      </c>
      <c r="M51" s="535" t="str">
        <f t="shared" si="1"/>
        <v>0.01</v>
      </c>
      <c r="N51" s="528"/>
      <c r="O51" s="528"/>
      <c r="P51" s="528"/>
      <c r="Q51" s="528"/>
      <c r="R51" s="528"/>
      <c r="S51" s="528"/>
      <c r="T51" s="528"/>
      <c r="U51" s="528"/>
      <c r="V51" s="528"/>
      <c r="W51" s="528"/>
      <c r="X51" s="528"/>
      <c r="Y51" s="528"/>
      <c r="AA51" s="551"/>
      <c r="AB51" s="551"/>
      <c r="AC51" s="551"/>
      <c r="AD51" s="551"/>
      <c r="AE51" s="551"/>
      <c r="AF51" s="551"/>
      <c r="AG51" s="551"/>
      <c r="AH51" s="552"/>
    </row>
    <row r="52" spans="1:34" s="550" customFormat="1">
      <c r="A52" s="523" t="s">
        <v>362</v>
      </c>
      <c r="B52" s="549"/>
      <c r="C52" s="516" t="s">
        <v>913</v>
      </c>
      <c r="D52" s="563" t="s">
        <v>809</v>
      </c>
      <c r="E52" s="526" t="s">
        <v>949</v>
      </c>
      <c r="F52" s="548">
        <v>25</v>
      </c>
      <c r="G52" s="526">
        <v>995462</v>
      </c>
      <c r="H52" s="532" t="s">
        <v>138</v>
      </c>
      <c r="I52" s="527">
        <v>18</v>
      </c>
      <c r="J52" s="532" t="s">
        <v>138</v>
      </c>
      <c r="K52" s="533"/>
      <c r="L52" s="534">
        <f t="shared" si="0"/>
        <v>1.8000000000000002E-3</v>
      </c>
      <c r="M52" s="535" t="str">
        <f t="shared" si="1"/>
        <v>0.01</v>
      </c>
      <c r="N52" s="528"/>
      <c r="O52" s="528"/>
      <c r="P52" s="528"/>
      <c r="Q52" s="528"/>
      <c r="R52" s="528"/>
      <c r="S52" s="528"/>
      <c r="T52" s="528"/>
      <c r="U52" s="528"/>
      <c r="V52" s="528"/>
      <c r="W52" s="528"/>
      <c r="X52" s="528"/>
      <c r="Y52" s="528"/>
      <c r="AA52" s="551"/>
      <c r="AB52" s="551"/>
      <c r="AC52" s="551"/>
      <c r="AD52" s="551"/>
      <c r="AE52" s="551"/>
      <c r="AF52" s="551"/>
      <c r="AG52" s="551"/>
      <c r="AH52" s="552"/>
    </row>
    <row r="53" spans="1:34" s="550" customFormat="1" ht="84">
      <c r="A53" s="523">
        <v>2.0199999999999996</v>
      </c>
      <c r="B53" s="549"/>
      <c r="C53" s="516">
        <v>18.899999999999999</v>
      </c>
      <c r="D53" s="563" t="s">
        <v>810</v>
      </c>
      <c r="E53" s="526"/>
      <c r="F53" s="548"/>
      <c r="G53" s="526"/>
      <c r="H53" s="526"/>
      <c r="I53" s="526"/>
      <c r="J53" s="526"/>
      <c r="K53" s="526"/>
      <c r="L53" s="526"/>
      <c r="M53" s="526"/>
      <c r="N53" s="528"/>
      <c r="O53" s="528"/>
      <c r="P53" s="528"/>
      <c r="Q53" s="528"/>
      <c r="R53" s="528"/>
      <c r="S53" s="528"/>
      <c r="T53" s="528"/>
      <c r="U53" s="528"/>
      <c r="V53" s="528"/>
      <c r="W53" s="528"/>
      <c r="X53" s="528"/>
      <c r="Y53" s="528"/>
      <c r="AA53" s="551"/>
      <c r="AB53" s="551"/>
      <c r="AC53" s="551"/>
      <c r="AD53" s="551"/>
      <c r="AE53" s="551"/>
      <c r="AF53" s="551"/>
      <c r="AG53" s="551"/>
      <c r="AH53" s="552"/>
    </row>
    <row r="54" spans="1:34" s="550" customFormat="1">
      <c r="A54" s="523"/>
      <c r="B54" s="549"/>
      <c r="C54" s="516"/>
      <c r="D54" s="563" t="s">
        <v>811</v>
      </c>
      <c r="E54" s="526"/>
      <c r="F54" s="548"/>
      <c r="G54" s="526"/>
      <c r="H54" s="526"/>
      <c r="I54" s="526"/>
      <c r="J54" s="526"/>
      <c r="K54" s="526"/>
      <c r="L54" s="526"/>
      <c r="M54" s="526"/>
      <c r="N54" s="528"/>
      <c r="O54" s="528"/>
      <c r="P54" s="528"/>
      <c r="Q54" s="528"/>
      <c r="R54" s="528"/>
      <c r="S54" s="528"/>
      <c r="T54" s="528"/>
      <c r="U54" s="528"/>
      <c r="V54" s="528"/>
      <c r="W54" s="528"/>
      <c r="X54" s="528"/>
      <c r="Y54" s="528"/>
      <c r="AA54" s="551"/>
      <c r="AB54" s="551"/>
      <c r="AC54" s="551"/>
      <c r="AD54" s="551"/>
      <c r="AE54" s="551"/>
      <c r="AF54" s="551"/>
      <c r="AG54" s="551"/>
      <c r="AH54" s="552"/>
    </row>
    <row r="55" spans="1:34" s="550" customFormat="1">
      <c r="A55" s="523" t="s">
        <v>144</v>
      </c>
      <c r="B55" s="549"/>
      <c r="C55" s="516" t="s">
        <v>914</v>
      </c>
      <c r="D55" s="563" t="s">
        <v>813</v>
      </c>
      <c r="E55" s="526" t="s">
        <v>510</v>
      </c>
      <c r="F55" s="548">
        <v>200</v>
      </c>
      <c r="G55" s="526">
        <v>995462</v>
      </c>
      <c r="H55" s="532" t="s">
        <v>138</v>
      </c>
      <c r="I55" s="527">
        <v>18</v>
      </c>
      <c r="J55" s="532" t="s">
        <v>138</v>
      </c>
      <c r="K55" s="533"/>
      <c r="L55" s="534">
        <f t="shared" si="0"/>
        <v>1.8000000000000002E-3</v>
      </c>
      <c r="M55" s="535" t="str">
        <f t="shared" si="1"/>
        <v>0.01</v>
      </c>
      <c r="N55" s="528"/>
      <c r="O55" s="528"/>
      <c r="P55" s="528"/>
      <c r="Q55" s="528"/>
      <c r="R55" s="528"/>
      <c r="S55" s="528"/>
      <c r="T55" s="528"/>
      <c r="U55" s="528"/>
      <c r="V55" s="528"/>
      <c r="W55" s="528"/>
      <c r="X55" s="528"/>
      <c r="Y55" s="528"/>
      <c r="AA55" s="551"/>
      <c r="AB55" s="551"/>
      <c r="AC55" s="551"/>
      <c r="AD55" s="551"/>
      <c r="AE55" s="551"/>
      <c r="AF55" s="551"/>
      <c r="AG55" s="551"/>
      <c r="AH55" s="552"/>
    </row>
    <row r="56" spans="1:34" s="550" customFormat="1">
      <c r="A56" s="523" t="s">
        <v>362</v>
      </c>
      <c r="B56" s="549"/>
      <c r="C56" s="516" t="s">
        <v>915</v>
      </c>
      <c r="D56" s="563" t="s">
        <v>814</v>
      </c>
      <c r="E56" s="526" t="s">
        <v>510</v>
      </c>
      <c r="F56" s="548">
        <v>100</v>
      </c>
      <c r="G56" s="526">
        <v>995462</v>
      </c>
      <c r="H56" s="532" t="s">
        <v>138</v>
      </c>
      <c r="I56" s="527">
        <v>18</v>
      </c>
      <c r="J56" s="532" t="s">
        <v>138</v>
      </c>
      <c r="K56" s="533"/>
      <c r="L56" s="534">
        <f t="shared" si="0"/>
        <v>1.8000000000000002E-3</v>
      </c>
      <c r="M56" s="535" t="str">
        <f t="shared" si="1"/>
        <v>0.01</v>
      </c>
      <c r="N56" s="528"/>
      <c r="O56" s="528"/>
      <c r="P56" s="528"/>
      <c r="Q56" s="528"/>
      <c r="R56" s="528"/>
      <c r="S56" s="528"/>
      <c r="T56" s="528"/>
      <c r="U56" s="528"/>
      <c r="V56" s="528"/>
      <c r="W56" s="528"/>
      <c r="X56" s="528"/>
      <c r="Y56" s="528"/>
      <c r="AA56" s="551"/>
      <c r="AB56" s="551"/>
      <c r="AC56" s="551"/>
      <c r="AD56" s="551"/>
      <c r="AE56" s="551"/>
      <c r="AF56" s="551"/>
      <c r="AG56" s="551"/>
      <c r="AH56" s="552"/>
    </row>
    <row r="57" spans="1:34" s="550" customFormat="1" ht="42">
      <c r="A57" s="523">
        <v>2.0299999999999994</v>
      </c>
      <c r="B57" s="549"/>
      <c r="C57" s="516">
        <v>18.41</v>
      </c>
      <c r="D57" s="563" t="s">
        <v>815</v>
      </c>
      <c r="E57" s="526"/>
      <c r="F57" s="548"/>
      <c r="G57" s="526"/>
      <c r="H57" s="526"/>
      <c r="I57" s="526"/>
      <c r="J57" s="526"/>
      <c r="K57" s="526"/>
      <c r="L57" s="526"/>
      <c r="M57" s="526"/>
      <c r="N57" s="528"/>
      <c r="O57" s="528"/>
      <c r="P57" s="528"/>
      <c r="Q57" s="528"/>
      <c r="R57" s="528"/>
      <c r="S57" s="528"/>
      <c r="T57" s="528"/>
      <c r="U57" s="528"/>
      <c r="V57" s="528"/>
      <c r="W57" s="528"/>
      <c r="X57" s="528"/>
      <c r="Y57" s="528"/>
      <c r="AA57" s="551"/>
      <c r="AB57" s="551"/>
      <c r="AC57" s="551"/>
      <c r="AD57" s="551"/>
      <c r="AE57" s="551"/>
      <c r="AF57" s="551"/>
      <c r="AG57" s="551"/>
      <c r="AH57" s="552"/>
    </row>
    <row r="58" spans="1:34" s="550" customFormat="1">
      <c r="A58" s="523" t="s">
        <v>144</v>
      </c>
      <c r="B58" s="549"/>
      <c r="C58" s="516" t="s">
        <v>917</v>
      </c>
      <c r="D58" s="563" t="s">
        <v>816</v>
      </c>
      <c r="E58" s="526" t="s">
        <v>510</v>
      </c>
      <c r="F58" s="548">
        <v>200</v>
      </c>
      <c r="G58" s="526">
        <v>995462</v>
      </c>
      <c r="H58" s="532" t="s">
        <v>138</v>
      </c>
      <c r="I58" s="527">
        <v>18</v>
      </c>
      <c r="J58" s="532" t="s">
        <v>138</v>
      </c>
      <c r="K58" s="533"/>
      <c r="L58" s="534">
        <f t="shared" si="0"/>
        <v>1.8000000000000002E-3</v>
      </c>
      <c r="M58" s="535" t="str">
        <f t="shared" si="1"/>
        <v>0.01</v>
      </c>
      <c r="N58" s="528"/>
      <c r="O58" s="528"/>
      <c r="P58" s="528"/>
      <c r="Q58" s="528"/>
      <c r="R58" s="528"/>
      <c r="S58" s="528"/>
      <c r="T58" s="528"/>
      <c r="U58" s="528"/>
      <c r="V58" s="528"/>
      <c r="W58" s="528"/>
      <c r="X58" s="528"/>
      <c r="Y58" s="528"/>
      <c r="AA58" s="551"/>
      <c r="AB58" s="551"/>
      <c r="AC58" s="551"/>
      <c r="AD58" s="551"/>
      <c r="AE58" s="551"/>
      <c r="AF58" s="551"/>
      <c r="AG58" s="551"/>
      <c r="AH58" s="552"/>
    </row>
    <row r="59" spans="1:34" s="550" customFormat="1">
      <c r="A59" s="523" t="s">
        <v>362</v>
      </c>
      <c r="B59" s="549"/>
      <c r="C59" s="516" t="s">
        <v>918</v>
      </c>
      <c r="D59" s="563" t="s">
        <v>817</v>
      </c>
      <c r="E59" s="526" t="s">
        <v>510</v>
      </c>
      <c r="F59" s="548">
        <v>100</v>
      </c>
      <c r="G59" s="526">
        <v>995462</v>
      </c>
      <c r="H59" s="532" t="s">
        <v>138</v>
      </c>
      <c r="I59" s="527">
        <v>18</v>
      </c>
      <c r="J59" s="532" t="s">
        <v>138</v>
      </c>
      <c r="K59" s="533"/>
      <c r="L59" s="534">
        <f t="shared" si="0"/>
        <v>1.8000000000000002E-3</v>
      </c>
      <c r="M59" s="535" t="str">
        <f t="shared" si="1"/>
        <v>0.01</v>
      </c>
      <c r="N59" s="528"/>
      <c r="O59" s="528"/>
      <c r="P59" s="528"/>
      <c r="Q59" s="528"/>
      <c r="R59" s="528"/>
      <c r="S59" s="528"/>
      <c r="T59" s="528"/>
      <c r="U59" s="528"/>
      <c r="V59" s="528"/>
      <c r="W59" s="528"/>
      <c r="X59" s="528"/>
      <c r="Y59" s="528"/>
      <c r="AA59" s="551"/>
      <c r="AB59" s="551"/>
      <c r="AC59" s="551"/>
      <c r="AD59" s="551"/>
      <c r="AE59" s="551"/>
      <c r="AF59" s="551"/>
      <c r="AG59" s="551"/>
      <c r="AH59" s="552"/>
    </row>
    <row r="60" spans="1:34" s="550" customFormat="1" ht="105">
      <c r="A60" s="523">
        <v>2.0399999999999991</v>
      </c>
      <c r="B60" s="549"/>
      <c r="C60" s="516">
        <v>18.7</v>
      </c>
      <c r="D60" s="563" t="s">
        <v>818</v>
      </c>
      <c r="E60" s="526"/>
      <c r="F60" s="548"/>
      <c r="G60" s="526"/>
      <c r="H60" s="526"/>
      <c r="I60" s="526"/>
      <c r="J60" s="526"/>
      <c r="K60" s="526"/>
      <c r="L60" s="526"/>
      <c r="M60" s="526"/>
      <c r="N60" s="528"/>
      <c r="O60" s="528"/>
      <c r="P60" s="528"/>
      <c r="Q60" s="528"/>
      <c r="R60" s="528"/>
      <c r="S60" s="528"/>
      <c r="T60" s="528"/>
      <c r="U60" s="528"/>
      <c r="V60" s="528"/>
      <c r="W60" s="528"/>
      <c r="X60" s="528"/>
      <c r="Y60" s="528"/>
      <c r="AA60" s="551"/>
      <c r="AB60" s="551"/>
      <c r="AC60" s="551"/>
      <c r="AD60" s="551"/>
      <c r="AE60" s="551"/>
      <c r="AF60" s="551"/>
      <c r="AG60" s="551"/>
      <c r="AH60" s="552"/>
    </row>
    <row r="61" spans="1:34" s="550" customFormat="1">
      <c r="A61" s="523" t="s">
        <v>141</v>
      </c>
      <c r="B61" s="549"/>
      <c r="C61" s="516" t="s">
        <v>588</v>
      </c>
      <c r="D61" s="563" t="s">
        <v>806</v>
      </c>
      <c r="E61" s="526" t="s">
        <v>949</v>
      </c>
      <c r="F61" s="548">
        <v>50</v>
      </c>
      <c r="G61" s="526">
        <v>995462</v>
      </c>
      <c r="H61" s="532" t="s">
        <v>138</v>
      </c>
      <c r="I61" s="527">
        <v>18</v>
      </c>
      <c r="J61" s="532" t="s">
        <v>138</v>
      </c>
      <c r="K61" s="533"/>
      <c r="L61" s="534">
        <f t="shared" si="0"/>
        <v>1.8000000000000002E-3</v>
      </c>
      <c r="M61" s="535" t="str">
        <f t="shared" si="1"/>
        <v>0.01</v>
      </c>
      <c r="N61" s="528"/>
      <c r="O61" s="528"/>
      <c r="P61" s="528"/>
      <c r="Q61" s="528"/>
      <c r="R61" s="528"/>
      <c r="S61" s="528"/>
      <c r="T61" s="528"/>
      <c r="U61" s="528"/>
      <c r="V61" s="528"/>
      <c r="W61" s="528"/>
      <c r="X61" s="528"/>
      <c r="Y61" s="528"/>
      <c r="AA61" s="551"/>
      <c r="AB61" s="551"/>
      <c r="AC61" s="551"/>
      <c r="AD61" s="551"/>
      <c r="AE61" s="551"/>
      <c r="AF61" s="551"/>
      <c r="AG61" s="551"/>
      <c r="AH61" s="552"/>
    </row>
    <row r="62" spans="1:34" s="550" customFormat="1">
      <c r="A62" s="523" t="s">
        <v>143</v>
      </c>
      <c r="B62" s="549"/>
      <c r="C62" s="516" t="s">
        <v>519</v>
      </c>
      <c r="D62" s="563" t="s">
        <v>807</v>
      </c>
      <c r="E62" s="526" t="s">
        <v>949</v>
      </c>
      <c r="F62" s="548">
        <v>30</v>
      </c>
      <c r="G62" s="526">
        <v>995462</v>
      </c>
      <c r="H62" s="532" t="s">
        <v>138</v>
      </c>
      <c r="I62" s="527">
        <v>18</v>
      </c>
      <c r="J62" s="532" t="s">
        <v>138</v>
      </c>
      <c r="K62" s="533"/>
      <c r="L62" s="534">
        <f t="shared" si="0"/>
        <v>1.8000000000000002E-3</v>
      </c>
      <c r="M62" s="535" t="str">
        <f t="shared" si="1"/>
        <v>0.01</v>
      </c>
      <c r="N62" s="528"/>
      <c r="O62" s="528"/>
      <c r="P62" s="528"/>
      <c r="Q62" s="528"/>
      <c r="R62" s="528"/>
      <c r="S62" s="528"/>
      <c r="T62" s="528"/>
      <c r="U62" s="528"/>
      <c r="V62" s="528"/>
      <c r="W62" s="528"/>
      <c r="X62" s="528"/>
      <c r="Y62" s="528"/>
      <c r="AA62" s="551"/>
      <c r="AB62" s="551"/>
      <c r="AC62" s="551"/>
      <c r="AD62" s="551"/>
      <c r="AE62" s="551"/>
      <c r="AF62" s="551"/>
      <c r="AG62" s="551"/>
      <c r="AH62" s="552"/>
    </row>
    <row r="63" spans="1:34" s="550" customFormat="1">
      <c r="A63" s="523" t="s">
        <v>144</v>
      </c>
      <c r="B63" s="549"/>
      <c r="C63" s="516" t="s">
        <v>520</v>
      </c>
      <c r="D63" s="563" t="s">
        <v>808</v>
      </c>
      <c r="E63" s="526" t="s">
        <v>949</v>
      </c>
      <c r="F63" s="548">
        <v>50</v>
      </c>
      <c r="G63" s="526">
        <v>995462</v>
      </c>
      <c r="H63" s="532" t="s">
        <v>138</v>
      </c>
      <c r="I63" s="527">
        <v>18</v>
      </c>
      <c r="J63" s="532" t="s">
        <v>138</v>
      </c>
      <c r="K63" s="533"/>
      <c r="L63" s="534">
        <f t="shared" si="0"/>
        <v>1.8000000000000002E-3</v>
      </c>
      <c r="M63" s="535" t="str">
        <f t="shared" si="1"/>
        <v>0.01</v>
      </c>
      <c r="N63" s="528"/>
      <c r="O63" s="528"/>
      <c r="P63" s="528"/>
      <c r="Q63" s="528"/>
      <c r="R63" s="528"/>
      <c r="S63" s="528"/>
      <c r="T63" s="528"/>
      <c r="U63" s="528"/>
      <c r="V63" s="528"/>
      <c r="W63" s="528"/>
      <c r="X63" s="528"/>
      <c r="Y63" s="528"/>
      <c r="AA63" s="551"/>
      <c r="AB63" s="551"/>
      <c r="AC63" s="551"/>
      <c r="AD63" s="551"/>
      <c r="AE63" s="551"/>
      <c r="AF63" s="551"/>
      <c r="AG63" s="551"/>
      <c r="AH63" s="552"/>
    </row>
    <row r="64" spans="1:34" s="550" customFormat="1">
      <c r="A64" s="523" t="s">
        <v>362</v>
      </c>
      <c r="B64" s="549"/>
      <c r="C64" s="516" t="s">
        <v>521</v>
      </c>
      <c r="D64" s="563" t="s">
        <v>809</v>
      </c>
      <c r="E64" s="526" t="s">
        <v>949</v>
      </c>
      <c r="F64" s="548">
        <v>100</v>
      </c>
      <c r="G64" s="526">
        <v>995462</v>
      </c>
      <c r="H64" s="532" t="s">
        <v>138</v>
      </c>
      <c r="I64" s="527">
        <v>18</v>
      </c>
      <c r="J64" s="532" t="s">
        <v>138</v>
      </c>
      <c r="K64" s="533"/>
      <c r="L64" s="534">
        <f t="shared" si="0"/>
        <v>1.8000000000000002E-3</v>
      </c>
      <c r="M64" s="535" t="str">
        <f t="shared" si="1"/>
        <v>0.01</v>
      </c>
      <c r="N64" s="528"/>
      <c r="O64" s="528"/>
      <c r="P64" s="528"/>
      <c r="Q64" s="528"/>
      <c r="R64" s="528"/>
      <c r="S64" s="528"/>
      <c r="T64" s="528"/>
      <c r="U64" s="528"/>
      <c r="V64" s="528"/>
      <c r="W64" s="528"/>
      <c r="X64" s="528"/>
      <c r="Y64" s="528"/>
      <c r="AA64" s="551"/>
      <c r="AB64" s="551"/>
      <c r="AC64" s="551"/>
      <c r="AD64" s="551"/>
      <c r="AE64" s="551"/>
      <c r="AF64" s="551"/>
      <c r="AG64" s="551"/>
      <c r="AH64" s="552"/>
    </row>
    <row r="65" spans="1:34" s="550" customFormat="1">
      <c r="A65" s="523" t="s">
        <v>364</v>
      </c>
      <c r="B65" s="549"/>
      <c r="C65" s="516" t="s">
        <v>568</v>
      </c>
      <c r="D65" s="563" t="s">
        <v>819</v>
      </c>
      <c r="E65" s="526" t="s">
        <v>949</v>
      </c>
      <c r="F65" s="548">
        <v>100</v>
      </c>
      <c r="G65" s="526">
        <v>995462</v>
      </c>
      <c r="H65" s="532" t="s">
        <v>138</v>
      </c>
      <c r="I65" s="527">
        <v>18</v>
      </c>
      <c r="J65" s="532" t="s">
        <v>138</v>
      </c>
      <c r="K65" s="533"/>
      <c r="L65" s="534">
        <f t="shared" si="0"/>
        <v>1.8000000000000002E-3</v>
      </c>
      <c r="M65" s="535" t="str">
        <f t="shared" si="1"/>
        <v>0.01</v>
      </c>
      <c r="N65" s="528"/>
      <c r="O65" s="528"/>
      <c r="P65" s="528"/>
      <c r="Q65" s="528"/>
      <c r="R65" s="528"/>
      <c r="S65" s="528"/>
      <c r="T65" s="528"/>
      <c r="U65" s="528"/>
      <c r="V65" s="528"/>
      <c r="W65" s="528"/>
      <c r="X65" s="528"/>
      <c r="Y65" s="528"/>
      <c r="AA65" s="551"/>
      <c r="AB65" s="551"/>
      <c r="AC65" s="551"/>
      <c r="AD65" s="551"/>
      <c r="AE65" s="551"/>
      <c r="AF65" s="551"/>
      <c r="AG65" s="551"/>
      <c r="AH65" s="552"/>
    </row>
    <row r="66" spans="1:34" s="550" customFormat="1">
      <c r="A66" s="523" t="s">
        <v>366</v>
      </c>
      <c r="B66" s="549"/>
      <c r="C66" s="516" t="s">
        <v>569</v>
      </c>
      <c r="D66" s="563" t="s">
        <v>820</v>
      </c>
      <c r="E66" s="526" t="s">
        <v>949</v>
      </c>
      <c r="F66" s="548">
        <v>80</v>
      </c>
      <c r="G66" s="526">
        <v>995462</v>
      </c>
      <c r="H66" s="532" t="s">
        <v>138</v>
      </c>
      <c r="I66" s="527">
        <v>18</v>
      </c>
      <c r="J66" s="532" t="s">
        <v>138</v>
      </c>
      <c r="K66" s="533"/>
      <c r="L66" s="534">
        <f t="shared" si="0"/>
        <v>1.8000000000000002E-3</v>
      </c>
      <c r="M66" s="535" t="str">
        <f t="shared" si="1"/>
        <v>0.01</v>
      </c>
      <c r="N66" s="528"/>
      <c r="O66" s="528"/>
      <c r="P66" s="528"/>
      <c r="Q66" s="528"/>
      <c r="R66" s="528"/>
      <c r="S66" s="528"/>
      <c r="T66" s="528"/>
      <c r="U66" s="528"/>
      <c r="V66" s="528"/>
      <c r="W66" s="528"/>
      <c r="X66" s="528"/>
      <c r="Y66" s="528"/>
      <c r="AA66" s="551"/>
      <c r="AB66" s="551"/>
      <c r="AC66" s="551"/>
      <c r="AD66" s="551"/>
      <c r="AE66" s="551"/>
      <c r="AF66" s="551"/>
      <c r="AG66" s="551"/>
      <c r="AH66" s="552"/>
    </row>
    <row r="67" spans="1:34" s="550" customFormat="1">
      <c r="A67" s="523" t="s">
        <v>368</v>
      </c>
      <c r="B67" s="549"/>
      <c r="C67" s="516" t="s">
        <v>907</v>
      </c>
      <c r="D67" s="563" t="s">
        <v>821</v>
      </c>
      <c r="E67" s="526" t="s">
        <v>949</v>
      </c>
      <c r="F67" s="548">
        <v>40</v>
      </c>
      <c r="G67" s="526">
        <v>995462</v>
      </c>
      <c r="H67" s="532" t="s">
        <v>138</v>
      </c>
      <c r="I67" s="527">
        <v>18</v>
      </c>
      <c r="J67" s="532" t="s">
        <v>138</v>
      </c>
      <c r="K67" s="533"/>
      <c r="L67" s="534">
        <f t="shared" si="0"/>
        <v>1.8000000000000002E-3</v>
      </c>
      <c r="M67" s="535" t="str">
        <f t="shared" si="1"/>
        <v>0.01</v>
      </c>
      <c r="N67" s="528"/>
      <c r="O67" s="528"/>
      <c r="P67" s="528"/>
      <c r="Q67" s="528"/>
      <c r="R67" s="528"/>
      <c r="S67" s="528"/>
      <c r="T67" s="528"/>
      <c r="U67" s="528"/>
      <c r="V67" s="528"/>
      <c r="W67" s="528"/>
      <c r="X67" s="528"/>
      <c r="Y67" s="528"/>
      <c r="AA67" s="551"/>
      <c r="AB67" s="551"/>
      <c r="AC67" s="551"/>
      <c r="AD67" s="551"/>
      <c r="AE67" s="551"/>
      <c r="AF67" s="551"/>
      <c r="AG67" s="551"/>
      <c r="AH67" s="552"/>
    </row>
    <row r="68" spans="1:34" s="550" customFormat="1" ht="42">
      <c r="A68" s="523">
        <v>2.0499999999999989</v>
      </c>
      <c r="B68" s="549"/>
      <c r="C68" s="516" t="s">
        <v>907</v>
      </c>
      <c r="D68" s="563" t="s">
        <v>823</v>
      </c>
      <c r="E68" s="526"/>
      <c r="F68" s="548"/>
      <c r="G68" s="526"/>
      <c r="H68" s="526"/>
      <c r="I68" s="526"/>
      <c r="J68" s="526"/>
      <c r="K68" s="526"/>
      <c r="L68" s="526"/>
      <c r="M68" s="526"/>
      <c r="N68" s="528"/>
      <c r="O68" s="528"/>
      <c r="P68" s="528"/>
      <c r="Q68" s="528"/>
      <c r="R68" s="528"/>
      <c r="S68" s="528"/>
      <c r="T68" s="528"/>
      <c r="U68" s="528"/>
      <c r="V68" s="528"/>
      <c r="W68" s="528"/>
      <c r="X68" s="528"/>
      <c r="Y68" s="528"/>
      <c r="AA68" s="551"/>
      <c r="AB68" s="551"/>
      <c r="AC68" s="551"/>
      <c r="AD68" s="551"/>
      <c r="AE68" s="551"/>
      <c r="AF68" s="551"/>
      <c r="AG68" s="551"/>
      <c r="AH68" s="552"/>
    </row>
    <row r="69" spans="1:34" s="550" customFormat="1">
      <c r="A69" s="523" t="s">
        <v>141</v>
      </c>
      <c r="B69" s="549"/>
      <c r="C69" s="516"/>
      <c r="D69" s="563" t="s">
        <v>824</v>
      </c>
      <c r="E69" s="526" t="s">
        <v>509</v>
      </c>
      <c r="F69" s="548">
        <v>5</v>
      </c>
      <c r="G69" s="526">
        <v>995462</v>
      </c>
      <c r="H69" s="532" t="s">
        <v>138</v>
      </c>
      <c r="I69" s="527">
        <v>18</v>
      </c>
      <c r="J69" s="532" t="s">
        <v>138</v>
      </c>
      <c r="K69" s="533"/>
      <c r="L69" s="534">
        <f t="shared" si="0"/>
        <v>1.8000000000000002E-3</v>
      </c>
      <c r="M69" s="535" t="str">
        <f t="shared" si="1"/>
        <v>0.01</v>
      </c>
      <c r="N69" s="528"/>
      <c r="O69" s="528"/>
      <c r="P69" s="528"/>
      <c r="Q69" s="528"/>
      <c r="R69" s="528"/>
      <c r="S69" s="528"/>
      <c r="T69" s="528"/>
      <c r="U69" s="528"/>
      <c r="V69" s="528"/>
      <c r="W69" s="528"/>
      <c r="X69" s="528"/>
      <c r="Y69" s="528"/>
      <c r="AA69" s="551"/>
      <c r="AB69" s="551"/>
      <c r="AC69" s="551"/>
      <c r="AD69" s="551"/>
      <c r="AE69" s="551"/>
      <c r="AF69" s="551"/>
      <c r="AG69" s="551"/>
      <c r="AH69" s="552"/>
    </row>
    <row r="70" spans="1:34" s="550" customFormat="1">
      <c r="A70" s="523" t="s">
        <v>143</v>
      </c>
      <c r="B70" s="549"/>
      <c r="C70" s="516"/>
      <c r="D70" s="563" t="s">
        <v>825</v>
      </c>
      <c r="E70" s="526" t="s">
        <v>509</v>
      </c>
      <c r="F70" s="548">
        <v>8</v>
      </c>
      <c r="G70" s="526">
        <v>995462</v>
      </c>
      <c r="H70" s="532" t="s">
        <v>138</v>
      </c>
      <c r="I70" s="527">
        <v>18</v>
      </c>
      <c r="J70" s="532" t="s">
        <v>138</v>
      </c>
      <c r="K70" s="533"/>
      <c r="L70" s="534">
        <f t="shared" si="0"/>
        <v>1.8000000000000002E-3</v>
      </c>
      <c r="M70" s="535" t="str">
        <f t="shared" si="1"/>
        <v>0.01</v>
      </c>
      <c r="N70" s="528"/>
      <c r="O70" s="528"/>
      <c r="P70" s="528"/>
      <c r="Q70" s="528"/>
      <c r="R70" s="528"/>
      <c r="S70" s="528"/>
      <c r="T70" s="528"/>
      <c r="U70" s="528"/>
      <c r="V70" s="528"/>
      <c r="W70" s="528"/>
      <c r="X70" s="528"/>
      <c r="Y70" s="528"/>
      <c r="AA70" s="551"/>
      <c r="AB70" s="551"/>
      <c r="AC70" s="551"/>
      <c r="AD70" s="551"/>
      <c r="AE70" s="551"/>
      <c r="AF70" s="551"/>
      <c r="AG70" s="551"/>
      <c r="AH70" s="552"/>
    </row>
    <row r="71" spans="1:34" s="550" customFormat="1">
      <c r="A71" s="523" t="s">
        <v>144</v>
      </c>
      <c r="B71" s="549"/>
      <c r="C71" s="516"/>
      <c r="D71" s="563" t="s">
        <v>826</v>
      </c>
      <c r="E71" s="526" t="s">
        <v>509</v>
      </c>
      <c r="F71" s="548">
        <v>8</v>
      </c>
      <c r="G71" s="526">
        <v>995462</v>
      </c>
      <c r="H71" s="532" t="s">
        <v>138</v>
      </c>
      <c r="I71" s="527">
        <v>18</v>
      </c>
      <c r="J71" s="532" t="s">
        <v>138</v>
      </c>
      <c r="K71" s="533"/>
      <c r="L71" s="534">
        <f t="shared" si="0"/>
        <v>1.8000000000000002E-3</v>
      </c>
      <c r="M71" s="535" t="str">
        <f t="shared" si="1"/>
        <v>0.01</v>
      </c>
      <c r="N71" s="528"/>
      <c r="O71" s="528"/>
      <c r="P71" s="528"/>
      <c r="Q71" s="528"/>
      <c r="R71" s="528"/>
      <c r="S71" s="528"/>
      <c r="T71" s="528"/>
      <c r="U71" s="528"/>
      <c r="V71" s="528"/>
      <c r="W71" s="528"/>
      <c r="X71" s="528"/>
      <c r="Y71" s="528"/>
      <c r="AA71" s="551"/>
      <c r="AB71" s="551"/>
      <c r="AC71" s="551"/>
      <c r="AD71" s="551"/>
      <c r="AE71" s="551"/>
      <c r="AF71" s="551"/>
      <c r="AG71" s="551"/>
      <c r="AH71" s="552"/>
    </row>
    <row r="72" spans="1:34" s="550" customFormat="1">
      <c r="A72" s="523" t="s">
        <v>362</v>
      </c>
      <c r="B72" s="549"/>
      <c r="C72" s="516"/>
      <c r="D72" s="563" t="s">
        <v>809</v>
      </c>
      <c r="E72" s="526" t="s">
        <v>509</v>
      </c>
      <c r="F72" s="548">
        <v>4</v>
      </c>
      <c r="G72" s="526">
        <v>995462</v>
      </c>
      <c r="H72" s="532" t="s">
        <v>138</v>
      </c>
      <c r="I72" s="527">
        <v>18</v>
      </c>
      <c r="J72" s="532" t="s">
        <v>138</v>
      </c>
      <c r="K72" s="533"/>
      <c r="L72" s="534">
        <f t="shared" si="0"/>
        <v>1.8000000000000002E-3</v>
      </c>
      <c r="M72" s="535" t="str">
        <f t="shared" si="1"/>
        <v>0.01</v>
      </c>
      <c r="N72" s="528"/>
      <c r="O72" s="528"/>
      <c r="P72" s="528"/>
      <c r="Q72" s="528"/>
      <c r="R72" s="528"/>
      <c r="S72" s="528"/>
      <c r="T72" s="528"/>
      <c r="U72" s="528"/>
      <c r="V72" s="528"/>
      <c r="W72" s="528"/>
      <c r="X72" s="528"/>
      <c r="Y72" s="528"/>
      <c r="AA72" s="551"/>
      <c r="AB72" s="551"/>
      <c r="AC72" s="551"/>
      <c r="AD72" s="551"/>
      <c r="AE72" s="551"/>
      <c r="AF72" s="551"/>
      <c r="AG72" s="551"/>
      <c r="AH72" s="552"/>
    </row>
    <row r="73" spans="1:34" s="550" customFormat="1">
      <c r="A73" s="523" t="s">
        <v>364</v>
      </c>
      <c r="B73" s="549"/>
      <c r="C73" s="516"/>
      <c r="D73" s="563" t="s">
        <v>827</v>
      </c>
      <c r="E73" s="526" t="s">
        <v>509</v>
      </c>
      <c r="F73" s="548">
        <v>4</v>
      </c>
      <c r="G73" s="526">
        <v>995462</v>
      </c>
      <c r="H73" s="532" t="s">
        <v>138</v>
      </c>
      <c r="I73" s="527">
        <v>18</v>
      </c>
      <c r="J73" s="532" t="s">
        <v>138</v>
      </c>
      <c r="K73" s="533"/>
      <c r="L73" s="534">
        <f t="shared" si="0"/>
        <v>1.8000000000000002E-3</v>
      </c>
      <c r="M73" s="535" t="str">
        <f t="shared" si="1"/>
        <v>0.01</v>
      </c>
      <c r="N73" s="528"/>
      <c r="O73" s="528"/>
      <c r="P73" s="528"/>
      <c r="Q73" s="528"/>
      <c r="R73" s="528"/>
      <c r="S73" s="528"/>
      <c r="T73" s="528"/>
      <c r="U73" s="528"/>
      <c r="V73" s="528"/>
      <c r="W73" s="528"/>
      <c r="X73" s="528"/>
      <c r="Y73" s="528"/>
      <c r="AA73" s="551"/>
      <c r="AB73" s="551"/>
      <c r="AC73" s="551"/>
      <c r="AD73" s="551"/>
      <c r="AE73" s="551"/>
      <c r="AF73" s="551"/>
      <c r="AG73" s="551"/>
      <c r="AH73" s="552"/>
    </row>
    <row r="74" spans="1:34" s="550" customFormat="1" ht="63">
      <c r="A74" s="523">
        <v>2.0599999999999987</v>
      </c>
      <c r="B74" s="549"/>
      <c r="C74" s="516">
        <v>11</v>
      </c>
      <c r="D74" s="563" t="s">
        <v>828</v>
      </c>
      <c r="E74" s="526"/>
      <c r="F74" s="548"/>
      <c r="G74" s="526"/>
      <c r="H74" s="526"/>
      <c r="I74" s="526"/>
      <c r="J74" s="526"/>
      <c r="K74" s="526"/>
      <c r="L74" s="526"/>
      <c r="M74" s="526"/>
      <c r="N74" s="528"/>
      <c r="O74" s="528"/>
      <c r="P74" s="528"/>
      <c r="Q74" s="528"/>
      <c r="R74" s="528"/>
      <c r="S74" s="528"/>
      <c r="T74" s="528"/>
      <c r="U74" s="528"/>
      <c r="V74" s="528"/>
      <c r="W74" s="528"/>
      <c r="X74" s="528"/>
      <c r="Y74" s="528"/>
      <c r="AA74" s="551"/>
      <c r="AB74" s="551"/>
      <c r="AC74" s="551"/>
      <c r="AD74" s="551"/>
      <c r="AE74" s="551"/>
      <c r="AF74" s="551"/>
      <c r="AG74" s="551"/>
      <c r="AH74" s="552"/>
    </row>
    <row r="75" spans="1:34" s="550" customFormat="1">
      <c r="A75" s="523" t="s">
        <v>141</v>
      </c>
      <c r="B75" s="549"/>
      <c r="C75" s="516">
        <v>11.2</v>
      </c>
      <c r="D75" s="563" t="s">
        <v>829</v>
      </c>
      <c r="E75" s="526" t="s">
        <v>509</v>
      </c>
      <c r="F75" s="548">
        <v>1</v>
      </c>
      <c r="G75" s="526">
        <v>995462</v>
      </c>
      <c r="H75" s="532" t="s">
        <v>138</v>
      </c>
      <c r="I75" s="527">
        <v>18</v>
      </c>
      <c r="J75" s="532" t="s">
        <v>138</v>
      </c>
      <c r="K75" s="533"/>
      <c r="L75" s="534">
        <f t="shared" ref="L75:L128" si="2">IF(OR(J75="",J75="Confirmed"),I75*M75%,J75*M75%)</f>
        <v>1.8000000000000002E-3</v>
      </c>
      <c r="M75" s="535" t="str">
        <f t="shared" ref="M75:M128" si="3">IF(K75=0,"0.01",K75*F75)</f>
        <v>0.01</v>
      </c>
      <c r="N75" s="528"/>
      <c r="O75" s="528"/>
      <c r="P75" s="528"/>
      <c r="Q75" s="528"/>
      <c r="R75" s="528"/>
      <c r="S75" s="528"/>
      <c r="T75" s="528"/>
      <c r="U75" s="528"/>
      <c r="V75" s="528"/>
      <c r="W75" s="528"/>
      <c r="X75" s="528"/>
      <c r="Y75" s="528"/>
      <c r="AA75" s="551"/>
      <c r="AB75" s="551"/>
      <c r="AC75" s="551"/>
      <c r="AD75" s="551"/>
      <c r="AE75" s="551"/>
      <c r="AF75" s="551"/>
      <c r="AG75" s="551"/>
      <c r="AH75" s="552"/>
    </row>
    <row r="76" spans="1:34" s="550" customFormat="1">
      <c r="A76" s="523" t="s">
        <v>143</v>
      </c>
      <c r="B76" s="549"/>
      <c r="C76" s="516">
        <v>11.3</v>
      </c>
      <c r="D76" s="563" t="s">
        <v>830</v>
      </c>
      <c r="E76" s="526" t="s">
        <v>509</v>
      </c>
      <c r="F76" s="548">
        <v>1</v>
      </c>
      <c r="G76" s="526">
        <v>995462</v>
      </c>
      <c r="H76" s="532" t="s">
        <v>138</v>
      </c>
      <c r="I76" s="527">
        <v>18</v>
      </c>
      <c r="J76" s="532" t="s">
        <v>138</v>
      </c>
      <c r="K76" s="533"/>
      <c r="L76" s="534">
        <f t="shared" si="2"/>
        <v>1.8000000000000002E-3</v>
      </c>
      <c r="M76" s="535" t="str">
        <f t="shared" si="3"/>
        <v>0.01</v>
      </c>
      <c r="N76" s="528"/>
      <c r="O76" s="528"/>
      <c r="P76" s="528"/>
      <c r="Q76" s="528"/>
      <c r="R76" s="528"/>
      <c r="S76" s="528"/>
      <c r="T76" s="528"/>
      <c r="U76" s="528"/>
      <c r="V76" s="528"/>
      <c r="W76" s="528"/>
      <c r="X76" s="528"/>
      <c r="Y76" s="528"/>
      <c r="AA76" s="551"/>
      <c r="AB76" s="551"/>
      <c r="AC76" s="551"/>
      <c r="AD76" s="551"/>
      <c r="AE76" s="551"/>
      <c r="AF76" s="551"/>
      <c r="AG76" s="551"/>
      <c r="AH76" s="552"/>
    </row>
    <row r="77" spans="1:34" s="550" customFormat="1" ht="42">
      <c r="A77" s="523">
        <v>2.0699999999999985</v>
      </c>
      <c r="B77" s="549"/>
      <c r="C77" s="516">
        <v>18.62</v>
      </c>
      <c r="D77" s="563" t="s">
        <v>831</v>
      </c>
      <c r="E77" s="526"/>
      <c r="F77" s="548"/>
      <c r="G77" s="526"/>
      <c r="H77" s="526"/>
      <c r="I77" s="526"/>
      <c r="J77" s="526"/>
      <c r="K77" s="526"/>
      <c r="L77" s="526"/>
      <c r="M77" s="526"/>
      <c r="N77" s="528"/>
      <c r="O77" s="528"/>
      <c r="P77" s="528"/>
      <c r="Q77" s="528"/>
      <c r="R77" s="528"/>
      <c r="S77" s="528"/>
      <c r="T77" s="528"/>
      <c r="U77" s="528"/>
      <c r="V77" s="528"/>
      <c r="W77" s="528"/>
      <c r="X77" s="528"/>
      <c r="Y77" s="528"/>
      <c r="AA77" s="551"/>
      <c r="AB77" s="551"/>
      <c r="AC77" s="551"/>
      <c r="AD77" s="551"/>
      <c r="AE77" s="551"/>
      <c r="AF77" s="551"/>
      <c r="AG77" s="551"/>
      <c r="AH77" s="552"/>
    </row>
    <row r="78" spans="1:34" s="550" customFormat="1" ht="42">
      <c r="A78" s="523" t="s">
        <v>141</v>
      </c>
      <c r="B78" s="549"/>
      <c r="C78" s="516" t="s">
        <v>919</v>
      </c>
      <c r="D78" s="563" t="s">
        <v>832</v>
      </c>
      <c r="E78" s="526" t="s">
        <v>509</v>
      </c>
      <c r="F78" s="548">
        <v>2</v>
      </c>
      <c r="G78" s="526">
        <v>995462</v>
      </c>
      <c r="H78" s="532" t="s">
        <v>138</v>
      </c>
      <c r="I78" s="527">
        <v>18</v>
      </c>
      <c r="J78" s="532" t="s">
        <v>138</v>
      </c>
      <c r="K78" s="533"/>
      <c r="L78" s="534">
        <f t="shared" si="2"/>
        <v>1.8000000000000002E-3</v>
      </c>
      <c r="M78" s="535" t="str">
        <f t="shared" si="3"/>
        <v>0.01</v>
      </c>
      <c r="N78" s="528"/>
      <c r="O78" s="528"/>
      <c r="P78" s="528"/>
      <c r="Q78" s="528"/>
      <c r="R78" s="528"/>
      <c r="S78" s="528"/>
      <c r="T78" s="528"/>
      <c r="U78" s="528"/>
      <c r="V78" s="528"/>
      <c r="W78" s="528"/>
      <c r="X78" s="528"/>
      <c r="Y78" s="528"/>
      <c r="AA78" s="551"/>
      <c r="AB78" s="551"/>
      <c r="AC78" s="551"/>
      <c r="AD78" s="551"/>
      <c r="AE78" s="551"/>
      <c r="AF78" s="551"/>
      <c r="AG78" s="551"/>
      <c r="AH78" s="552"/>
    </row>
    <row r="79" spans="1:34" s="550" customFormat="1" ht="63">
      <c r="A79" s="523">
        <v>2.0799999999999983</v>
      </c>
      <c r="B79" s="549"/>
      <c r="C79" s="516">
        <v>18.48</v>
      </c>
      <c r="D79" s="563" t="s">
        <v>833</v>
      </c>
      <c r="E79" s="526" t="s">
        <v>950</v>
      </c>
      <c r="F79" s="548">
        <v>17000</v>
      </c>
      <c r="G79" s="526">
        <v>995462</v>
      </c>
      <c r="H79" s="532" t="s">
        <v>138</v>
      </c>
      <c r="I79" s="527">
        <v>18</v>
      </c>
      <c r="J79" s="532" t="s">
        <v>138</v>
      </c>
      <c r="K79" s="533"/>
      <c r="L79" s="534">
        <f t="shared" si="2"/>
        <v>1.8000000000000002E-3</v>
      </c>
      <c r="M79" s="535" t="str">
        <f t="shared" si="3"/>
        <v>0.01</v>
      </c>
      <c r="N79" s="528"/>
      <c r="O79" s="528"/>
      <c r="P79" s="528"/>
      <c r="Q79" s="528"/>
      <c r="R79" s="528"/>
      <c r="S79" s="528"/>
      <c r="T79" s="528"/>
      <c r="U79" s="528"/>
      <c r="V79" s="528"/>
      <c r="W79" s="528"/>
      <c r="X79" s="528"/>
      <c r="Y79" s="528"/>
      <c r="AA79" s="551"/>
      <c r="AB79" s="551"/>
      <c r="AC79" s="551"/>
      <c r="AD79" s="551"/>
      <c r="AE79" s="551"/>
      <c r="AF79" s="551"/>
      <c r="AG79" s="551"/>
      <c r="AH79" s="552"/>
    </row>
    <row r="80" spans="1:34" s="550" customFormat="1" ht="42">
      <c r="A80" s="523">
        <v>2.0899999999999981</v>
      </c>
      <c r="B80" s="549"/>
      <c r="C80" s="516" t="s">
        <v>907</v>
      </c>
      <c r="D80" s="563" t="s">
        <v>834</v>
      </c>
      <c r="E80" s="526"/>
      <c r="F80" s="548"/>
      <c r="G80" s="526"/>
      <c r="H80" s="526"/>
      <c r="I80" s="526"/>
      <c r="J80" s="526"/>
      <c r="K80" s="526"/>
      <c r="L80" s="526"/>
      <c r="M80" s="526"/>
      <c r="N80" s="528"/>
      <c r="O80" s="528"/>
      <c r="P80" s="528"/>
      <c r="Q80" s="528"/>
      <c r="R80" s="528"/>
      <c r="S80" s="528"/>
      <c r="T80" s="528"/>
      <c r="U80" s="528"/>
      <c r="V80" s="528"/>
      <c r="W80" s="528"/>
      <c r="X80" s="528"/>
      <c r="Y80" s="528"/>
      <c r="AA80" s="551"/>
      <c r="AB80" s="551"/>
      <c r="AC80" s="551"/>
      <c r="AD80" s="551"/>
      <c r="AE80" s="551"/>
      <c r="AF80" s="551"/>
      <c r="AG80" s="551"/>
      <c r="AH80" s="552"/>
    </row>
    <row r="81" spans="1:34" s="550" customFormat="1">
      <c r="A81" s="523" t="s">
        <v>141</v>
      </c>
      <c r="B81" s="549"/>
      <c r="C81" s="516"/>
      <c r="D81" s="563" t="s">
        <v>835</v>
      </c>
      <c r="E81" s="526" t="s">
        <v>509</v>
      </c>
      <c r="F81" s="548">
        <v>4</v>
      </c>
      <c r="G81" s="526">
        <v>995462</v>
      </c>
      <c r="H81" s="532" t="s">
        <v>138</v>
      </c>
      <c r="I81" s="527">
        <v>18</v>
      </c>
      <c r="J81" s="532" t="s">
        <v>138</v>
      </c>
      <c r="K81" s="533"/>
      <c r="L81" s="534">
        <f t="shared" si="2"/>
        <v>1.8000000000000002E-3</v>
      </c>
      <c r="M81" s="535" t="str">
        <f t="shared" si="3"/>
        <v>0.01</v>
      </c>
      <c r="N81" s="528"/>
      <c r="O81" s="528"/>
      <c r="P81" s="528"/>
      <c r="Q81" s="528"/>
      <c r="R81" s="528"/>
      <c r="S81" s="528"/>
      <c r="T81" s="528"/>
      <c r="U81" s="528"/>
      <c r="V81" s="528"/>
      <c r="W81" s="528"/>
      <c r="X81" s="528"/>
      <c r="Y81" s="528"/>
      <c r="AA81" s="551"/>
      <c r="AB81" s="551"/>
      <c r="AC81" s="551"/>
      <c r="AD81" s="551"/>
      <c r="AE81" s="551"/>
      <c r="AF81" s="551"/>
      <c r="AG81" s="551"/>
      <c r="AH81" s="552"/>
    </row>
    <row r="82" spans="1:34" s="550" customFormat="1" ht="147">
      <c r="A82" s="523">
        <v>2.0999999999999979</v>
      </c>
      <c r="B82" s="549"/>
      <c r="C82" s="516">
        <v>18.32</v>
      </c>
      <c r="D82" s="563" t="s">
        <v>836</v>
      </c>
      <c r="E82" s="526"/>
      <c r="F82" s="548"/>
      <c r="G82" s="526"/>
      <c r="H82" s="526"/>
      <c r="I82" s="526"/>
      <c r="J82" s="526"/>
      <c r="K82" s="526"/>
      <c r="L82" s="526"/>
      <c r="M82" s="526"/>
      <c r="N82" s="528"/>
      <c r="O82" s="528"/>
      <c r="P82" s="528"/>
      <c r="Q82" s="528"/>
      <c r="R82" s="528"/>
      <c r="S82" s="528"/>
      <c r="T82" s="528"/>
      <c r="U82" s="528"/>
      <c r="V82" s="528"/>
      <c r="W82" s="528"/>
      <c r="X82" s="528"/>
      <c r="Y82" s="528"/>
      <c r="AA82" s="551"/>
      <c r="AB82" s="551"/>
      <c r="AC82" s="551"/>
      <c r="AD82" s="551"/>
      <c r="AE82" s="551"/>
      <c r="AF82" s="551"/>
      <c r="AG82" s="551"/>
      <c r="AH82" s="552"/>
    </row>
    <row r="83" spans="1:34" s="550" customFormat="1">
      <c r="A83" s="523"/>
      <c r="B83" s="549"/>
      <c r="C83" s="516" t="s">
        <v>920</v>
      </c>
      <c r="D83" s="563" t="s">
        <v>837</v>
      </c>
      <c r="E83" s="526" t="s">
        <v>509</v>
      </c>
      <c r="F83" s="548">
        <v>1</v>
      </c>
      <c r="G83" s="526">
        <v>995456</v>
      </c>
      <c r="H83" s="532" t="s">
        <v>138</v>
      </c>
      <c r="I83" s="527">
        <v>18</v>
      </c>
      <c r="J83" s="532" t="s">
        <v>138</v>
      </c>
      <c r="K83" s="533"/>
      <c r="L83" s="534">
        <f t="shared" si="2"/>
        <v>1.8000000000000002E-3</v>
      </c>
      <c r="M83" s="535" t="str">
        <f t="shared" si="3"/>
        <v>0.01</v>
      </c>
      <c r="N83" s="528"/>
      <c r="O83" s="528"/>
      <c r="P83" s="528"/>
      <c r="Q83" s="528"/>
      <c r="R83" s="528"/>
      <c r="S83" s="528"/>
      <c r="T83" s="528"/>
      <c r="U83" s="528"/>
      <c r="V83" s="528"/>
      <c r="W83" s="528"/>
      <c r="X83" s="528"/>
      <c r="Y83" s="528"/>
      <c r="AA83" s="551"/>
      <c r="AB83" s="551"/>
      <c r="AC83" s="551"/>
      <c r="AD83" s="551"/>
      <c r="AE83" s="551"/>
      <c r="AF83" s="551"/>
      <c r="AG83" s="551"/>
      <c r="AH83" s="552"/>
    </row>
    <row r="84" spans="1:34" s="550" customFormat="1" ht="63">
      <c r="A84" s="523">
        <v>2.0999999999999979</v>
      </c>
      <c r="B84" s="549"/>
      <c r="C84" s="516">
        <v>18.600000000000001</v>
      </c>
      <c r="D84" s="563" t="s">
        <v>838</v>
      </c>
      <c r="E84" s="526"/>
      <c r="F84" s="548"/>
      <c r="G84" s="526"/>
      <c r="H84" s="526"/>
      <c r="I84" s="526"/>
      <c r="J84" s="526"/>
      <c r="K84" s="526"/>
      <c r="L84" s="526"/>
      <c r="M84" s="526"/>
      <c r="N84" s="528"/>
      <c r="O84" s="528"/>
      <c r="P84" s="528"/>
      <c r="Q84" s="528"/>
      <c r="R84" s="528"/>
      <c r="S84" s="528"/>
      <c r="T84" s="528"/>
      <c r="U84" s="528"/>
      <c r="V84" s="528"/>
      <c r="W84" s="528"/>
      <c r="X84" s="528"/>
      <c r="Y84" s="528"/>
      <c r="AA84" s="551"/>
      <c r="AB84" s="551"/>
      <c r="AC84" s="551"/>
      <c r="AD84" s="551"/>
      <c r="AE84" s="551"/>
      <c r="AF84" s="551"/>
      <c r="AG84" s="551"/>
      <c r="AH84" s="552"/>
    </row>
    <row r="85" spans="1:34" s="550" customFormat="1">
      <c r="A85" s="523" t="s">
        <v>141</v>
      </c>
      <c r="B85" s="549"/>
      <c r="C85" s="516" t="s">
        <v>570</v>
      </c>
      <c r="D85" s="563" t="s">
        <v>822</v>
      </c>
      <c r="E85" s="526" t="s">
        <v>509</v>
      </c>
      <c r="F85" s="548">
        <v>1</v>
      </c>
      <c r="G85" s="526">
        <v>995462</v>
      </c>
      <c r="H85" s="532" t="s">
        <v>138</v>
      </c>
      <c r="I85" s="527">
        <v>18</v>
      </c>
      <c r="J85" s="532" t="s">
        <v>138</v>
      </c>
      <c r="K85" s="533"/>
      <c r="L85" s="534">
        <f t="shared" si="2"/>
        <v>1.8000000000000002E-3</v>
      </c>
      <c r="M85" s="535" t="str">
        <f t="shared" si="3"/>
        <v>0.01</v>
      </c>
      <c r="N85" s="528"/>
      <c r="O85" s="528"/>
      <c r="P85" s="528"/>
      <c r="Q85" s="528"/>
      <c r="R85" s="528"/>
      <c r="S85" s="528"/>
      <c r="T85" s="528"/>
      <c r="U85" s="528"/>
      <c r="V85" s="528"/>
      <c r="W85" s="528"/>
      <c r="X85" s="528"/>
      <c r="Y85" s="528"/>
      <c r="AA85" s="551"/>
      <c r="AB85" s="551"/>
      <c r="AC85" s="551"/>
      <c r="AD85" s="551"/>
      <c r="AE85" s="551"/>
      <c r="AF85" s="551"/>
      <c r="AG85" s="551"/>
      <c r="AH85" s="552"/>
    </row>
    <row r="86" spans="1:34" s="550" customFormat="1" ht="42">
      <c r="A86" s="523">
        <v>2.1099999999999977</v>
      </c>
      <c r="B86" s="549"/>
      <c r="C86" s="516">
        <v>18.59</v>
      </c>
      <c r="D86" s="563" t="s">
        <v>839</v>
      </c>
      <c r="E86" s="526"/>
      <c r="F86" s="548"/>
      <c r="G86" s="526"/>
      <c r="H86" s="526"/>
      <c r="I86" s="526"/>
      <c r="J86" s="526"/>
      <c r="K86" s="526"/>
      <c r="L86" s="526"/>
      <c r="M86" s="526"/>
      <c r="N86" s="528"/>
      <c r="O86" s="528"/>
      <c r="P86" s="528"/>
      <c r="Q86" s="528"/>
      <c r="R86" s="528"/>
      <c r="S86" s="528"/>
      <c r="T86" s="528"/>
      <c r="U86" s="528"/>
      <c r="V86" s="528"/>
      <c r="W86" s="528"/>
      <c r="X86" s="528"/>
      <c r="Y86" s="528"/>
      <c r="AA86" s="551"/>
      <c r="AB86" s="551"/>
      <c r="AC86" s="551"/>
      <c r="AD86" s="551"/>
      <c r="AE86" s="551"/>
      <c r="AF86" s="551"/>
      <c r="AG86" s="551"/>
      <c r="AH86" s="552"/>
    </row>
    <row r="87" spans="1:34" s="550" customFormat="1">
      <c r="A87" s="523" t="s">
        <v>141</v>
      </c>
      <c r="B87" s="549"/>
      <c r="C87" s="516" t="s">
        <v>921</v>
      </c>
      <c r="D87" s="563" t="s">
        <v>840</v>
      </c>
      <c r="E87" s="526" t="s">
        <v>509</v>
      </c>
      <c r="F87" s="548">
        <v>1</v>
      </c>
      <c r="G87" s="526">
        <v>995462</v>
      </c>
      <c r="H87" s="532" t="s">
        <v>138</v>
      </c>
      <c r="I87" s="527">
        <v>18</v>
      </c>
      <c r="J87" s="532" t="s">
        <v>138</v>
      </c>
      <c r="K87" s="533"/>
      <c r="L87" s="534">
        <f t="shared" si="2"/>
        <v>1.8000000000000002E-3</v>
      </c>
      <c r="M87" s="535" t="str">
        <f t="shared" si="3"/>
        <v>0.01</v>
      </c>
      <c r="N87" s="528"/>
      <c r="O87" s="528"/>
      <c r="P87" s="528"/>
      <c r="Q87" s="528"/>
      <c r="R87" s="528"/>
      <c r="S87" s="528"/>
      <c r="T87" s="528"/>
      <c r="U87" s="528"/>
      <c r="V87" s="528"/>
      <c r="W87" s="528"/>
      <c r="X87" s="528"/>
      <c r="Y87" s="528"/>
      <c r="AA87" s="551"/>
      <c r="AB87" s="551"/>
      <c r="AC87" s="551"/>
      <c r="AD87" s="551"/>
      <c r="AE87" s="551"/>
      <c r="AF87" s="551"/>
      <c r="AG87" s="551"/>
      <c r="AH87" s="552"/>
    </row>
    <row r="88" spans="1:34" s="550" customFormat="1" ht="63">
      <c r="A88" s="523">
        <v>2.1199999999999974</v>
      </c>
      <c r="B88" s="549"/>
      <c r="C88" s="516" t="s">
        <v>922</v>
      </c>
      <c r="D88" s="563" t="s">
        <v>841</v>
      </c>
      <c r="E88" s="526"/>
      <c r="F88" s="548"/>
      <c r="G88" s="526"/>
      <c r="H88" s="526"/>
      <c r="I88" s="526"/>
      <c r="J88" s="526"/>
      <c r="K88" s="526"/>
      <c r="L88" s="526"/>
      <c r="M88" s="526"/>
      <c r="N88" s="528"/>
      <c r="O88" s="528"/>
      <c r="P88" s="528"/>
      <c r="Q88" s="528"/>
      <c r="R88" s="528"/>
      <c r="S88" s="528"/>
      <c r="T88" s="528"/>
      <c r="U88" s="528"/>
      <c r="V88" s="528"/>
      <c r="W88" s="528"/>
      <c r="X88" s="528"/>
      <c r="Y88" s="528"/>
      <c r="AA88" s="551"/>
      <c r="AB88" s="551"/>
      <c r="AC88" s="551"/>
      <c r="AD88" s="551"/>
      <c r="AE88" s="551"/>
      <c r="AF88" s="551"/>
      <c r="AG88" s="551"/>
      <c r="AH88" s="552"/>
    </row>
    <row r="89" spans="1:34" s="550" customFormat="1">
      <c r="A89" s="523"/>
      <c r="B89" s="549"/>
      <c r="C89" s="516">
        <v>19.100000000000001</v>
      </c>
      <c r="D89" s="563" t="s">
        <v>842</v>
      </c>
      <c r="E89" s="526" t="s">
        <v>509</v>
      </c>
      <c r="F89" s="548">
        <v>1</v>
      </c>
      <c r="G89" s="526">
        <v>995462</v>
      </c>
      <c r="H89" s="532" t="s">
        <v>138</v>
      </c>
      <c r="I89" s="527">
        <v>18</v>
      </c>
      <c r="J89" s="532" t="s">
        <v>138</v>
      </c>
      <c r="K89" s="533"/>
      <c r="L89" s="534">
        <f t="shared" si="2"/>
        <v>1.8000000000000002E-3</v>
      </c>
      <c r="M89" s="535" t="str">
        <f t="shared" si="3"/>
        <v>0.01</v>
      </c>
      <c r="N89" s="528"/>
      <c r="O89" s="528"/>
      <c r="P89" s="528"/>
      <c r="Q89" s="528"/>
      <c r="R89" s="528"/>
      <c r="S89" s="528"/>
      <c r="T89" s="528"/>
      <c r="U89" s="528"/>
      <c r="V89" s="528"/>
      <c r="W89" s="528"/>
      <c r="X89" s="528"/>
      <c r="Y89" s="528"/>
      <c r="AA89" s="551"/>
      <c r="AB89" s="551"/>
      <c r="AC89" s="551"/>
      <c r="AD89" s="551"/>
      <c r="AE89" s="551"/>
      <c r="AF89" s="551"/>
      <c r="AG89" s="551"/>
      <c r="AH89" s="552"/>
    </row>
    <row r="90" spans="1:34" s="550" customFormat="1" ht="42">
      <c r="A90" s="523">
        <v>2.1299999999999972</v>
      </c>
      <c r="B90" s="549"/>
      <c r="C90" s="516" t="s">
        <v>923</v>
      </c>
      <c r="D90" s="563" t="s">
        <v>843</v>
      </c>
      <c r="E90" s="526"/>
      <c r="F90" s="548"/>
      <c r="G90" s="526"/>
      <c r="H90" s="526"/>
      <c r="I90" s="526"/>
      <c r="J90" s="526"/>
      <c r="K90" s="526"/>
      <c r="L90" s="526"/>
      <c r="M90" s="526"/>
      <c r="N90" s="528"/>
      <c r="O90" s="528"/>
      <c r="P90" s="528"/>
      <c r="Q90" s="528"/>
      <c r="R90" s="528"/>
      <c r="S90" s="528"/>
      <c r="T90" s="528"/>
      <c r="U90" s="528"/>
      <c r="V90" s="528"/>
      <c r="W90" s="528"/>
      <c r="X90" s="528"/>
      <c r="Y90" s="528"/>
      <c r="AA90" s="551"/>
      <c r="AB90" s="551"/>
      <c r="AC90" s="551"/>
      <c r="AD90" s="551"/>
      <c r="AE90" s="551"/>
      <c r="AF90" s="551"/>
      <c r="AG90" s="551"/>
      <c r="AH90" s="552"/>
    </row>
    <row r="91" spans="1:34" s="550" customFormat="1">
      <c r="A91" s="523" t="s">
        <v>141</v>
      </c>
      <c r="B91" s="549"/>
      <c r="C91" s="516">
        <v>14.2</v>
      </c>
      <c r="D91" s="563" t="s">
        <v>844</v>
      </c>
      <c r="E91" s="526" t="s">
        <v>509</v>
      </c>
      <c r="F91" s="548">
        <v>2</v>
      </c>
      <c r="G91" s="526">
        <v>995462</v>
      </c>
      <c r="H91" s="532" t="s">
        <v>138</v>
      </c>
      <c r="I91" s="527">
        <v>18</v>
      </c>
      <c r="J91" s="532" t="s">
        <v>138</v>
      </c>
      <c r="K91" s="533"/>
      <c r="L91" s="534">
        <f t="shared" si="2"/>
        <v>1.8000000000000002E-3</v>
      </c>
      <c r="M91" s="535" t="str">
        <f t="shared" si="3"/>
        <v>0.01</v>
      </c>
      <c r="N91" s="528"/>
      <c r="O91" s="528"/>
      <c r="P91" s="528"/>
      <c r="Q91" s="528"/>
      <c r="R91" s="528"/>
      <c r="S91" s="528"/>
      <c r="T91" s="528"/>
      <c r="U91" s="528"/>
      <c r="V91" s="528"/>
      <c r="W91" s="528"/>
      <c r="X91" s="528"/>
      <c r="Y91" s="528"/>
      <c r="AA91" s="551"/>
      <c r="AB91" s="551"/>
      <c r="AC91" s="551"/>
      <c r="AD91" s="551"/>
      <c r="AE91" s="551"/>
      <c r="AF91" s="551"/>
      <c r="AG91" s="551"/>
      <c r="AH91" s="552"/>
    </row>
    <row r="92" spans="1:34" s="550" customFormat="1">
      <c r="A92" s="523" t="s">
        <v>945</v>
      </c>
      <c r="B92" s="549"/>
      <c r="C92" s="516"/>
      <c r="D92" s="597" t="s">
        <v>845</v>
      </c>
      <c r="E92" s="526"/>
      <c r="F92" s="548"/>
      <c r="G92" s="526"/>
      <c r="H92" s="526"/>
      <c r="I92" s="526"/>
      <c r="J92" s="526"/>
      <c r="K92" s="526"/>
      <c r="L92" s="526"/>
      <c r="M92" s="526"/>
      <c r="N92" s="528"/>
      <c r="O92" s="528"/>
      <c r="P92" s="528"/>
      <c r="Q92" s="528"/>
      <c r="R92" s="528"/>
      <c r="S92" s="528"/>
      <c r="T92" s="528"/>
      <c r="U92" s="528"/>
      <c r="V92" s="528"/>
      <c r="W92" s="528"/>
      <c r="X92" s="528"/>
      <c r="Y92" s="528"/>
      <c r="AA92" s="551"/>
      <c r="AB92" s="551"/>
      <c r="AC92" s="551"/>
      <c r="AD92" s="551"/>
      <c r="AE92" s="551"/>
      <c r="AF92" s="551"/>
      <c r="AG92" s="551"/>
      <c r="AH92" s="552"/>
    </row>
    <row r="93" spans="1:34" s="550" customFormat="1" ht="40.5">
      <c r="A93" s="523"/>
      <c r="B93" s="549"/>
      <c r="C93" s="516"/>
      <c r="D93" s="584" t="s">
        <v>943</v>
      </c>
      <c r="E93" s="526"/>
      <c r="F93" s="548"/>
      <c r="G93" s="526"/>
      <c r="H93" s="526"/>
      <c r="I93" s="526"/>
      <c r="J93" s="526"/>
      <c r="K93" s="526"/>
      <c r="L93" s="526"/>
      <c r="M93" s="526"/>
      <c r="N93" s="528"/>
      <c r="O93" s="528"/>
      <c r="P93" s="528"/>
      <c r="Q93" s="528"/>
      <c r="R93" s="528"/>
      <c r="S93" s="528"/>
      <c r="T93" s="528"/>
      <c r="U93" s="528"/>
      <c r="V93" s="528"/>
      <c r="W93" s="528"/>
      <c r="X93" s="528"/>
      <c r="Y93" s="528"/>
      <c r="AA93" s="551"/>
      <c r="AB93" s="551"/>
      <c r="AC93" s="551"/>
      <c r="AD93" s="551"/>
      <c r="AE93" s="551"/>
      <c r="AF93" s="551"/>
      <c r="AG93" s="551"/>
      <c r="AH93" s="552"/>
    </row>
    <row r="94" spans="1:34" s="550" customFormat="1">
      <c r="A94" s="523">
        <v>3.01</v>
      </c>
      <c r="B94" s="549"/>
      <c r="C94" s="516">
        <v>17.350000000000001</v>
      </c>
      <c r="D94" s="563" t="s">
        <v>846</v>
      </c>
      <c r="E94" s="526"/>
      <c r="F94" s="548"/>
      <c r="G94" s="526"/>
      <c r="H94" s="526"/>
      <c r="I94" s="526"/>
      <c r="J94" s="526"/>
      <c r="K94" s="526"/>
      <c r="L94" s="526"/>
      <c r="M94" s="526"/>
      <c r="N94" s="528"/>
      <c r="O94" s="528"/>
      <c r="P94" s="528"/>
      <c r="Q94" s="528"/>
      <c r="R94" s="528"/>
      <c r="S94" s="528"/>
      <c r="T94" s="528"/>
      <c r="U94" s="528"/>
      <c r="V94" s="528"/>
      <c r="W94" s="528"/>
      <c r="X94" s="528"/>
      <c r="Y94" s="528"/>
      <c r="AA94" s="551"/>
      <c r="AB94" s="551"/>
      <c r="AC94" s="551"/>
      <c r="AD94" s="551"/>
      <c r="AE94" s="551"/>
      <c r="AF94" s="551"/>
      <c r="AG94" s="551"/>
      <c r="AH94" s="552"/>
    </row>
    <row r="95" spans="1:34" s="550" customFormat="1">
      <c r="A95" s="523"/>
      <c r="B95" s="549"/>
      <c r="C95" s="516">
        <v>1.1000000000000001</v>
      </c>
      <c r="D95" s="563" t="s">
        <v>847</v>
      </c>
      <c r="E95" s="526" t="s">
        <v>510</v>
      </c>
      <c r="F95" s="548">
        <v>420</v>
      </c>
      <c r="G95" s="526">
        <v>995462</v>
      </c>
      <c r="H95" s="532" t="s">
        <v>138</v>
      </c>
      <c r="I95" s="527">
        <v>18</v>
      </c>
      <c r="J95" s="532" t="s">
        <v>138</v>
      </c>
      <c r="K95" s="533"/>
      <c r="L95" s="534">
        <f t="shared" si="2"/>
        <v>1.8000000000000002E-3</v>
      </c>
      <c r="M95" s="535" t="str">
        <f t="shared" si="3"/>
        <v>0.01</v>
      </c>
      <c r="N95" s="528"/>
      <c r="O95" s="528"/>
      <c r="P95" s="528"/>
      <c r="Q95" s="528"/>
      <c r="R95" s="528"/>
      <c r="S95" s="528"/>
      <c r="T95" s="528"/>
      <c r="U95" s="528"/>
      <c r="V95" s="528"/>
      <c r="W95" s="528"/>
      <c r="X95" s="528"/>
      <c r="Y95" s="528"/>
      <c r="AA95" s="551"/>
      <c r="AB95" s="551"/>
      <c r="AC95" s="551"/>
      <c r="AD95" s="551"/>
      <c r="AE95" s="551"/>
      <c r="AF95" s="551"/>
      <c r="AG95" s="551"/>
      <c r="AH95" s="552"/>
    </row>
    <row r="96" spans="1:34" s="550" customFormat="1" ht="84">
      <c r="A96" s="523">
        <v>3.0199999999999996</v>
      </c>
      <c r="B96" s="549"/>
      <c r="C96" s="516" t="s">
        <v>907</v>
      </c>
      <c r="D96" s="563" t="s">
        <v>848</v>
      </c>
      <c r="E96" s="526"/>
      <c r="F96" s="548"/>
      <c r="G96" s="526"/>
      <c r="H96" s="526"/>
      <c r="I96" s="526"/>
      <c r="J96" s="526"/>
      <c r="K96" s="526"/>
      <c r="L96" s="526"/>
      <c r="M96" s="526"/>
      <c r="N96" s="528"/>
      <c r="O96" s="528"/>
      <c r="P96" s="528"/>
      <c r="Q96" s="528"/>
      <c r="R96" s="528"/>
      <c r="S96" s="528"/>
      <c r="T96" s="528"/>
      <c r="U96" s="528"/>
      <c r="V96" s="528"/>
      <c r="W96" s="528"/>
      <c r="X96" s="528"/>
      <c r="Y96" s="528"/>
      <c r="AA96" s="551"/>
      <c r="AB96" s="551"/>
      <c r="AC96" s="551"/>
      <c r="AD96" s="551"/>
      <c r="AE96" s="551"/>
      <c r="AF96" s="551"/>
      <c r="AG96" s="551"/>
      <c r="AH96" s="552"/>
    </row>
    <row r="97" spans="1:34" s="550" customFormat="1">
      <c r="A97" s="523"/>
      <c r="B97" s="549"/>
      <c r="C97" s="516"/>
      <c r="D97" s="563" t="s">
        <v>849</v>
      </c>
      <c r="E97" s="526"/>
      <c r="F97" s="548"/>
      <c r="G97" s="526"/>
      <c r="H97" s="526"/>
      <c r="I97" s="526"/>
      <c r="J97" s="526"/>
      <c r="K97" s="526"/>
      <c r="L97" s="526"/>
      <c r="M97" s="526"/>
      <c r="N97" s="528"/>
      <c r="O97" s="528"/>
      <c r="P97" s="528"/>
      <c r="Q97" s="528"/>
      <c r="R97" s="528"/>
      <c r="S97" s="528"/>
      <c r="T97" s="528"/>
      <c r="U97" s="528"/>
      <c r="V97" s="528"/>
      <c r="W97" s="528"/>
      <c r="X97" s="528"/>
      <c r="Y97" s="528"/>
      <c r="AA97" s="551"/>
      <c r="AB97" s="551"/>
      <c r="AC97" s="551"/>
      <c r="AD97" s="551"/>
      <c r="AE97" s="551"/>
      <c r="AF97" s="551"/>
      <c r="AG97" s="551"/>
      <c r="AH97" s="552"/>
    </row>
    <row r="98" spans="1:34" s="550" customFormat="1">
      <c r="A98" s="523"/>
      <c r="B98" s="549"/>
      <c r="C98" s="516" t="s">
        <v>11</v>
      </c>
      <c r="D98" s="563" t="s">
        <v>850</v>
      </c>
      <c r="E98" s="526" t="s">
        <v>510</v>
      </c>
      <c r="F98" s="548">
        <v>60</v>
      </c>
      <c r="G98" s="526">
        <v>995462</v>
      </c>
      <c r="H98" s="532" t="s">
        <v>138</v>
      </c>
      <c r="I98" s="527">
        <v>18</v>
      </c>
      <c r="J98" s="532" t="s">
        <v>138</v>
      </c>
      <c r="K98" s="533"/>
      <c r="L98" s="534">
        <f t="shared" si="2"/>
        <v>1.8000000000000002E-3</v>
      </c>
      <c r="M98" s="535" t="str">
        <f t="shared" si="3"/>
        <v>0.01</v>
      </c>
      <c r="N98" s="528"/>
      <c r="O98" s="528"/>
      <c r="P98" s="528"/>
      <c r="Q98" s="528"/>
      <c r="R98" s="528"/>
      <c r="S98" s="528"/>
      <c r="T98" s="528"/>
      <c r="U98" s="528"/>
      <c r="V98" s="528"/>
      <c r="W98" s="528"/>
      <c r="X98" s="528"/>
      <c r="Y98" s="528"/>
      <c r="AA98" s="551"/>
      <c r="AB98" s="551"/>
      <c r="AC98" s="551"/>
      <c r="AD98" s="551"/>
      <c r="AE98" s="551"/>
      <c r="AF98" s="551"/>
      <c r="AG98" s="551"/>
      <c r="AH98" s="552"/>
    </row>
    <row r="99" spans="1:34" s="550" customFormat="1">
      <c r="A99" s="523"/>
      <c r="B99" s="549"/>
      <c r="C99" s="516" t="s">
        <v>13</v>
      </c>
      <c r="D99" s="563" t="s">
        <v>851</v>
      </c>
      <c r="E99" s="526" t="s">
        <v>510</v>
      </c>
      <c r="F99" s="548">
        <v>40</v>
      </c>
      <c r="G99" s="526">
        <v>995462</v>
      </c>
      <c r="H99" s="532" t="s">
        <v>138</v>
      </c>
      <c r="I99" s="527">
        <v>18</v>
      </c>
      <c r="J99" s="532" t="s">
        <v>138</v>
      </c>
      <c r="K99" s="533"/>
      <c r="L99" s="534">
        <f t="shared" si="2"/>
        <v>1.8000000000000002E-3</v>
      </c>
      <c r="M99" s="535" t="str">
        <f t="shared" si="3"/>
        <v>0.01</v>
      </c>
      <c r="N99" s="528"/>
      <c r="O99" s="528"/>
      <c r="P99" s="528"/>
      <c r="Q99" s="528"/>
      <c r="R99" s="528"/>
      <c r="S99" s="528"/>
      <c r="T99" s="528"/>
      <c r="U99" s="528"/>
      <c r="V99" s="528"/>
      <c r="W99" s="528"/>
      <c r="X99" s="528"/>
      <c r="Y99" s="528"/>
      <c r="AA99" s="551"/>
      <c r="AB99" s="551"/>
      <c r="AC99" s="551"/>
      <c r="AD99" s="551"/>
      <c r="AE99" s="551"/>
      <c r="AF99" s="551"/>
      <c r="AG99" s="551"/>
      <c r="AH99" s="552"/>
    </row>
    <row r="100" spans="1:34" s="550" customFormat="1">
      <c r="A100" s="523"/>
      <c r="B100" s="549"/>
      <c r="C100" s="516" t="s">
        <v>15</v>
      </c>
      <c r="D100" s="563" t="s">
        <v>852</v>
      </c>
      <c r="E100" s="526" t="s">
        <v>510</v>
      </c>
      <c r="F100" s="548">
        <v>40</v>
      </c>
      <c r="G100" s="526">
        <v>995462</v>
      </c>
      <c r="H100" s="532" t="s">
        <v>138</v>
      </c>
      <c r="I100" s="527">
        <v>18</v>
      </c>
      <c r="J100" s="532" t="s">
        <v>138</v>
      </c>
      <c r="K100" s="533"/>
      <c r="L100" s="534">
        <f t="shared" si="2"/>
        <v>1.8000000000000002E-3</v>
      </c>
      <c r="M100" s="535" t="str">
        <f t="shared" si="3"/>
        <v>0.01</v>
      </c>
      <c r="N100" s="528"/>
      <c r="O100" s="528"/>
      <c r="P100" s="528"/>
      <c r="Q100" s="528"/>
      <c r="R100" s="528"/>
      <c r="S100" s="528"/>
      <c r="T100" s="528"/>
      <c r="U100" s="528"/>
      <c r="V100" s="528"/>
      <c r="W100" s="528"/>
      <c r="X100" s="528"/>
      <c r="Y100" s="528"/>
      <c r="AA100" s="551"/>
      <c r="AB100" s="551"/>
      <c r="AC100" s="551"/>
      <c r="AD100" s="551"/>
      <c r="AE100" s="551"/>
      <c r="AF100" s="551"/>
      <c r="AG100" s="551"/>
      <c r="AH100" s="552"/>
    </row>
    <row r="101" spans="1:34" s="550" customFormat="1" ht="84">
      <c r="A101" s="523">
        <v>3.0299999999999994</v>
      </c>
      <c r="B101" s="549"/>
      <c r="C101" s="516" t="s">
        <v>907</v>
      </c>
      <c r="D101" s="563" t="s">
        <v>853</v>
      </c>
      <c r="E101" s="526"/>
      <c r="F101" s="548"/>
      <c r="G101" s="526"/>
      <c r="H101" s="526"/>
      <c r="I101" s="526"/>
      <c r="J101" s="526"/>
      <c r="K101" s="526"/>
      <c r="L101" s="526"/>
      <c r="M101" s="526"/>
      <c r="N101" s="528"/>
      <c r="O101" s="528"/>
      <c r="P101" s="528"/>
      <c r="Q101" s="528"/>
      <c r="R101" s="528"/>
      <c r="S101" s="528"/>
      <c r="T101" s="528"/>
      <c r="U101" s="528"/>
      <c r="V101" s="528"/>
      <c r="W101" s="528"/>
      <c r="X101" s="528"/>
      <c r="Y101" s="528"/>
      <c r="AA101" s="551"/>
      <c r="AB101" s="551"/>
      <c r="AC101" s="551"/>
      <c r="AD101" s="551"/>
      <c r="AE101" s="551"/>
      <c r="AF101" s="551"/>
      <c r="AG101" s="551"/>
      <c r="AH101" s="552"/>
    </row>
    <row r="102" spans="1:34" s="550" customFormat="1">
      <c r="A102" s="523"/>
      <c r="B102" s="549"/>
      <c r="C102" s="516" t="s">
        <v>11</v>
      </c>
      <c r="D102" s="563" t="s">
        <v>854</v>
      </c>
      <c r="E102" s="526" t="s">
        <v>509</v>
      </c>
      <c r="F102" s="548">
        <v>60</v>
      </c>
      <c r="G102" s="526">
        <v>995462</v>
      </c>
      <c r="H102" s="532" t="s">
        <v>138</v>
      </c>
      <c r="I102" s="527">
        <v>18</v>
      </c>
      <c r="J102" s="532" t="s">
        <v>138</v>
      </c>
      <c r="K102" s="533"/>
      <c r="L102" s="534">
        <f t="shared" si="2"/>
        <v>1.8000000000000002E-3</v>
      </c>
      <c r="M102" s="535" t="str">
        <f t="shared" si="3"/>
        <v>0.01</v>
      </c>
      <c r="N102" s="528"/>
      <c r="O102" s="528"/>
      <c r="P102" s="528"/>
      <c r="Q102" s="528"/>
      <c r="R102" s="528"/>
      <c r="S102" s="528"/>
      <c r="T102" s="528"/>
      <c r="U102" s="528"/>
      <c r="V102" s="528"/>
      <c r="W102" s="528"/>
      <c r="X102" s="528"/>
      <c r="Y102" s="528"/>
      <c r="AA102" s="551"/>
      <c r="AB102" s="551"/>
      <c r="AC102" s="551"/>
      <c r="AD102" s="551"/>
      <c r="AE102" s="551"/>
      <c r="AF102" s="551"/>
      <c r="AG102" s="551"/>
      <c r="AH102" s="552"/>
    </row>
    <row r="103" spans="1:34" s="550" customFormat="1" ht="42">
      <c r="A103" s="523">
        <v>3.0399999999999991</v>
      </c>
      <c r="B103" s="549"/>
      <c r="C103" s="516" t="s">
        <v>907</v>
      </c>
      <c r="D103" s="563" t="s">
        <v>855</v>
      </c>
      <c r="E103" s="526"/>
      <c r="F103" s="548"/>
      <c r="G103" s="526"/>
      <c r="H103" s="526"/>
      <c r="I103" s="526"/>
      <c r="J103" s="526"/>
      <c r="K103" s="526"/>
      <c r="L103" s="526"/>
      <c r="M103" s="526"/>
      <c r="N103" s="528"/>
      <c r="O103" s="528"/>
      <c r="P103" s="528"/>
      <c r="Q103" s="528"/>
      <c r="R103" s="528"/>
      <c r="S103" s="528"/>
      <c r="T103" s="528"/>
      <c r="U103" s="528"/>
      <c r="V103" s="528"/>
      <c r="W103" s="528"/>
      <c r="X103" s="528"/>
      <c r="Y103" s="528"/>
      <c r="AA103" s="551"/>
      <c r="AB103" s="551"/>
      <c r="AC103" s="551"/>
      <c r="AD103" s="551"/>
      <c r="AE103" s="551"/>
      <c r="AF103" s="551"/>
      <c r="AG103" s="551"/>
      <c r="AH103" s="552"/>
    </row>
    <row r="104" spans="1:34" s="550" customFormat="1">
      <c r="A104" s="523"/>
      <c r="B104" s="549"/>
      <c r="C104" s="516"/>
      <c r="D104" s="563" t="s">
        <v>856</v>
      </c>
      <c r="E104" s="526" t="s">
        <v>509</v>
      </c>
      <c r="F104" s="548">
        <v>22</v>
      </c>
      <c r="G104" s="526">
        <v>995462</v>
      </c>
      <c r="H104" s="532" t="s">
        <v>138</v>
      </c>
      <c r="I104" s="527">
        <v>18</v>
      </c>
      <c r="J104" s="532" t="s">
        <v>138</v>
      </c>
      <c r="K104" s="533"/>
      <c r="L104" s="534">
        <f t="shared" si="2"/>
        <v>1.8000000000000002E-3</v>
      </c>
      <c r="M104" s="535" t="str">
        <f t="shared" si="3"/>
        <v>0.01</v>
      </c>
      <c r="N104" s="528"/>
      <c r="O104" s="528"/>
      <c r="P104" s="528"/>
      <c r="Q104" s="528"/>
      <c r="R104" s="528"/>
      <c r="S104" s="528"/>
      <c r="T104" s="528"/>
      <c r="U104" s="528"/>
      <c r="V104" s="528"/>
      <c r="W104" s="528"/>
      <c r="X104" s="528"/>
      <c r="Y104" s="528"/>
      <c r="AA104" s="551"/>
      <c r="AB104" s="551"/>
      <c r="AC104" s="551"/>
      <c r="AD104" s="551"/>
      <c r="AE104" s="551"/>
      <c r="AF104" s="551"/>
      <c r="AG104" s="551"/>
      <c r="AH104" s="552"/>
    </row>
    <row r="105" spans="1:34" s="550" customFormat="1" ht="42">
      <c r="A105" s="523">
        <v>3.0499999999999989</v>
      </c>
      <c r="B105" s="549"/>
      <c r="C105" s="516" t="s">
        <v>907</v>
      </c>
      <c r="D105" s="563" t="s">
        <v>857</v>
      </c>
      <c r="E105" s="526"/>
      <c r="F105" s="548"/>
      <c r="G105" s="526"/>
      <c r="H105" s="526"/>
      <c r="I105" s="526"/>
      <c r="J105" s="526"/>
      <c r="K105" s="526"/>
      <c r="L105" s="526"/>
      <c r="M105" s="526"/>
      <c r="N105" s="528"/>
      <c r="O105" s="528"/>
      <c r="P105" s="528"/>
      <c r="Q105" s="528"/>
      <c r="R105" s="528"/>
      <c r="S105" s="528"/>
      <c r="T105" s="528"/>
      <c r="U105" s="528"/>
      <c r="V105" s="528"/>
      <c r="W105" s="528"/>
      <c r="X105" s="528"/>
      <c r="Y105" s="528"/>
      <c r="AA105" s="551"/>
      <c r="AB105" s="551"/>
      <c r="AC105" s="551"/>
      <c r="AD105" s="551"/>
      <c r="AE105" s="551"/>
      <c r="AF105" s="551"/>
      <c r="AG105" s="551"/>
      <c r="AH105" s="552"/>
    </row>
    <row r="106" spans="1:34" s="550" customFormat="1">
      <c r="A106" s="523"/>
      <c r="B106" s="549"/>
      <c r="C106" s="516" t="s">
        <v>11</v>
      </c>
      <c r="D106" s="563" t="s">
        <v>858</v>
      </c>
      <c r="E106" s="526" t="s">
        <v>509</v>
      </c>
      <c r="F106" s="548">
        <v>82</v>
      </c>
      <c r="G106" s="526">
        <v>995462</v>
      </c>
      <c r="H106" s="532" t="s">
        <v>138</v>
      </c>
      <c r="I106" s="527">
        <v>18</v>
      </c>
      <c r="J106" s="532" t="s">
        <v>138</v>
      </c>
      <c r="K106" s="533"/>
      <c r="L106" s="534">
        <f t="shared" si="2"/>
        <v>1.8000000000000002E-3</v>
      </c>
      <c r="M106" s="535" t="str">
        <f t="shared" si="3"/>
        <v>0.01</v>
      </c>
      <c r="N106" s="528"/>
      <c r="O106" s="528"/>
      <c r="P106" s="528"/>
      <c r="Q106" s="528"/>
      <c r="R106" s="528"/>
      <c r="S106" s="528"/>
      <c r="T106" s="528"/>
      <c r="U106" s="528"/>
      <c r="V106" s="528"/>
      <c r="W106" s="528"/>
      <c r="X106" s="528"/>
      <c r="Y106" s="528"/>
      <c r="AA106" s="551"/>
      <c r="AB106" s="551"/>
      <c r="AC106" s="551"/>
      <c r="AD106" s="551"/>
      <c r="AE106" s="551"/>
      <c r="AF106" s="551"/>
      <c r="AG106" s="551"/>
      <c r="AH106" s="552"/>
    </row>
    <row r="107" spans="1:34" s="550" customFormat="1" ht="63">
      <c r="A107" s="523">
        <v>3.0599999999999987</v>
      </c>
      <c r="B107" s="549"/>
      <c r="C107" s="516" t="s">
        <v>907</v>
      </c>
      <c r="D107" s="563" t="s">
        <v>859</v>
      </c>
      <c r="E107" s="526"/>
      <c r="F107" s="548"/>
      <c r="G107" s="526"/>
      <c r="H107" s="526"/>
      <c r="I107" s="526"/>
      <c r="J107" s="526"/>
      <c r="K107" s="526"/>
      <c r="L107" s="526"/>
      <c r="M107" s="526"/>
      <c r="N107" s="528"/>
      <c r="O107" s="528"/>
      <c r="P107" s="528"/>
      <c r="Q107" s="528"/>
      <c r="R107" s="528"/>
      <c r="S107" s="528"/>
      <c r="T107" s="528"/>
      <c r="U107" s="528"/>
      <c r="V107" s="528"/>
      <c r="W107" s="528"/>
      <c r="X107" s="528"/>
      <c r="Y107" s="528"/>
      <c r="AA107" s="551"/>
      <c r="AB107" s="551"/>
      <c r="AC107" s="551"/>
      <c r="AD107" s="551"/>
      <c r="AE107" s="551"/>
      <c r="AF107" s="551"/>
      <c r="AG107" s="551"/>
      <c r="AH107" s="552"/>
    </row>
    <row r="108" spans="1:34" s="550" customFormat="1">
      <c r="A108" s="523"/>
      <c r="B108" s="549"/>
      <c r="C108" s="516" t="s">
        <v>11</v>
      </c>
      <c r="D108" s="563" t="s">
        <v>860</v>
      </c>
      <c r="E108" s="526" t="s">
        <v>509</v>
      </c>
      <c r="F108" s="548">
        <v>28</v>
      </c>
      <c r="G108" s="526">
        <v>995462</v>
      </c>
      <c r="H108" s="532" t="s">
        <v>138</v>
      </c>
      <c r="I108" s="527">
        <v>18</v>
      </c>
      <c r="J108" s="532" t="s">
        <v>138</v>
      </c>
      <c r="K108" s="533"/>
      <c r="L108" s="534">
        <f t="shared" si="2"/>
        <v>1.8000000000000002E-3</v>
      </c>
      <c r="M108" s="535" t="str">
        <f t="shared" si="3"/>
        <v>0.01</v>
      </c>
      <c r="N108" s="528"/>
      <c r="O108" s="528"/>
      <c r="P108" s="528"/>
      <c r="Q108" s="528"/>
      <c r="R108" s="528"/>
      <c r="S108" s="528"/>
      <c r="T108" s="528"/>
      <c r="U108" s="528"/>
      <c r="V108" s="528"/>
      <c r="W108" s="528"/>
      <c r="X108" s="528"/>
      <c r="Y108" s="528"/>
      <c r="AA108" s="551"/>
      <c r="AB108" s="551"/>
      <c r="AC108" s="551"/>
      <c r="AD108" s="551"/>
      <c r="AE108" s="551"/>
      <c r="AF108" s="551"/>
      <c r="AG108" s="551"/>
      <c r="AH108" s="552"/>
    </row>
    <row r="109" spans="1:34" s="550" customFormat="1" ht="105">
      <c r="A109" s="523">
        <v>3.0699999999999985</v>
      </c>
      <c r="B109" s="549"/>
      <c r="C109" s="516">
        <v>2.1</v>
      </c>
      <c r="D109" s="563" t="s">
        <v>861</v>
      </c>
      <c r="E109" s="526"/>
      <c r="F109" s="548"/>
      <c r="G109" s="526"/>
      <c r="H109" s="526"/>
      <c r="I109" s="526"/>
      <c r="J109" s="526"/>
      <c r="K109" s="526"/>
      <c r="L109" s="526"/>
      <c r="M109" s="526"/>
      <c r="N109" s="528"/>
      <c r="O109" s="528"/>
      <c r="P109" s="528"/>
      <c r="Q109" s="528"/>
      <c r="R109" s="528"/>
      <c r="S109" s="528"/>
      <c r="T109" s="528"/>
      <c r="U109" s="528"/>
      <c r="V109" s="528"/>
      <c r="W109" s="528"/>
      <c r="X109" s="528"/>
      <c r="Y109" s="528"/>
      <c r="AA109" s="551"/>
      <c r="AB109" s="551"/>
      <c r="AC109" s="551"/>
      <c r="AD109" s="551"/>
      <c r="AE109" s="551"/>
      <c r="AF109" s="551"/>
      <c r="AG109" s="551"/>
      <c r="AH109" s="552"/>
    </row>
    <row r="110" spans="1:34" s="550" customFormat="1">
      <c r="A110" s="523"/>
      <c r="B110" s="549"/>
      <c r="C110" s="516" t="s">
        <v>507</v>
      </c>
      <c r="D110" s="563" t="s">
        <v>862</v>
      </c>
      <c r="E110" s="526"/>
      <c r="F110" s="548"/>
      <c r="G110" s="526"/>
      <c r="H110" s="526"/>
      <c r="I110" s="526"/>
      <c r="J110" s="526"/>
      <c r="K110" s="526"/>
      <c r="L110" s="526"/>
      <c r="M110" s="526"/>
      <c r="N110" s="528"/>
      <c r="O110" s="528"/>
      <c r="P110" s="528"/>
      <c r="Q110" s="528"/>
      <c r="R110" s="528"/>
      <c r="S110" s="528"/>
      <c r="T110" s="528"/>
      <c r="U110" s="528"/>
      <c r="V110" s="528"/>
      <c r="W110" s="528"/>
      <c r="X110" s="528"/>
      <c r="Y110" s="528"/>
      <c r="AA110" s="551"/>
      <c r="AB110" s="551"/>
      <c r="AC110" s="551"/>
      <c r="AD110" s="551"/>
      <c r="AE110" s="551"/>
      <c r="AF110" s="551"/>
      <c r="AG110" s="551"/>
      <c r="AH110" s="552"/>
    </row>
    <row r="111" spans="1:34" s="550" customFormat="1">
      <c r="A111" s="523" t="s">
        <v>141</v>
      </c>
      <c r="B111" s="549"/>
      <c r="C111" s="516" t="s">
        <v>924</v>
      </c>
      <c r="D111" s="563" t="s">
        <v>863</v>
      </c>
      <c r="E111" s="526" t="s">
        <v>510</v>
      </c>
      <c r="F111" s="548">
        <v>150</v>
      </c>
      <c r="G111" s="526">
        <v>995433</v>
      </c>
      <c r="H111" s="532" t="s">
        <v>138</v>
      </c>
      <c r="I111" s="527">
        <v>18</v>
      </c>
      <c r="J111" s="532" t="s">
        <v>138</v>
      </c>
      <c r="K111" s="533"/>
      <c r="L111" s="534">
        <f t="shared" si="2"/>
        <v>1.8000000000000002E-3</v>
      </c>
      <c r="M111" s="535" t="str">
        <f t="shared" si="3"/>
        <v>0.01</v>
      </c>
      <c r="N111" s="528"/>
      <c r="O111" s="528"/>
      <c r="P111" s="528"/>
      <c r="Q111" s="528"/>
      <c r="R111" s="528"/>
      <c r="S111" s="528"/>
      <c r="T111" s="528"/>
      <c r="U111" s="528"/>
      <c r="V111" s="528"/>
      <c r="W111" s="528"/>
      <c r="X111" s="528"/>
      <c r="Y111" s="528"/>
      <c r="AA111" s="551"/>
      <c r="AB111" s="551"/>
      <c r="AC111" s="551"/>
      <c r="AD111" s="551"/>
      <c r="AE111" s="551"/>
      <c r="AF111" s="551"/>
      <c r="AG111" s="551"/>
      <c r="AH111" s="552"/>
    </row>
    <row r="112" spans="1:34" s="550" customFormat="1" ht="84">
      <c r="A112" s="523">
        <v>3.0799999999999983</v>
      </c>
      <c r="B112" s="549"/>
      <c r="C112" s="516">
        <v>2.8</v>
      </c>
      <c r="D112" s="563" t="s">
        <v>864</v>
      </c>
      <c r="E112" s="526"/>
      <c r="F112" s="548"/>
      <c r="G112" s="526"/>
      <c r="H112" s="526"/>
      <c r="I112" s="526"/>
      <c r="J112" s="526"/>
      <c r="K112" s="526"/>
      <c r="L112" s="526"/>
      <c r="M112" s="526"/>
      <c r="N112" s="528"/>
      <c r="O112" s="528"/>
      <c r="P112" s="528"/>
      <c r="Q112" s="528"/>
      <c r="R112" s="528"/>
      <c r="S112" s="528"/>
      <c r="T112" s="528"/>
      <c r="U112" s="528"/>
      <c r="V112" s="528"/>
      <c r="W112" s="528"/>
      <c r="X112" s="528"/>
      <c r="Y112" s="528"/>
      <c r="AA112" s="551"/>
      <c r="AB112" s="551"/>
      <c r="AC112" s="551"/>
      <c r="AD112" s="551"/>
      <c r="AE112" s="551"/>
      <c r="AF112" s="551"/>
      <c r="AG112" s="551"/>
      <c r="AH112" s="552"/>
    </row>
    <row r="113" spans="1:34" s="550" customFormat="1">
      <c r="A113" s="523"/>
      <c r="B113" s="549"/>
      <c r="C113" s="516" t="s">
        <v>528</v>
      </c>
      <c r="D113" s="563" t="s">
        <v>862</v>
      </c>
      <c r="E113" s="526" t="s">
        <v>536</v>
      </c>
      <c r="F113" s="548">
        <v>31</v>
      </c>
      <c r="G113" s="526">
        <v>995433</v>
      </c>
      <c r="H113" s="532" t="s">
        <v>138</v>
      </c>
      <c r="I113" s="527">
        <v>18</v>
      </c>
      <c r="J113" s="532" t="s">
        <v>138</v>
      </c>
      <c r="K113" s="533"/>
      <c r="L113" s="534">
        <f t="shared" si="2"/>
        <v>1.8000000000000002E-3</v>
      </c>
      <c r="M113" s="535" t="str">
        <f t="shared" si="3"/>
        <v>0.01</v>
      </c>
      <c r="N113" s="528"/>
      <c r="O113" s="528"/>
      <c r="P113" s="528"/>
      <c r="Q113" s="528"/>
      <c r="R113" s="528"/>
      <c r="S113" s="528"/>
      <c r="T113" s="528"/>
      <c r="U113" s="528"/>
      <c r="V113" s="528"/>
      <c r="W113" s="528"/>
      <c r="X113" s="528"/>
      <c r="Y113" s="528"/>
      <c r="AA113" s="551"/>
      <c r="AB113" s="551"/>
      <c r="AC113" s="551"/>
      <c r="AD113" s="551"/>
      <c r="AE113" s="551"/>
      <c r="AF113" s="551"/>
      <c r="AG113" s="551"/>
      <c r="AH113" s="552"/>
    </row>
    <row r="114" spans="1:34" s="550" customFormat="1" ht="63">
      <c r="A114" s="523">
        <v>3.0899999999999981</v>
      </c>
      <c r="B114" s="549"/>
      <c r="C114" s="516">
        <v>19.600000000000001</v>
      </c>
      <c r="D114" s="563" t="s">
        <v>564</v>
      </c>
      <c r="E114" s="526"/>
      <c r="F114" s="548"/>
      <c r="G114" s="526"/>
      <c r="H114" s="526"/>
      <c r="I114" s="526"/>
      <c r="J114" s="526"/>
      <c r="K114" s="526"/>
      <c r="L114" s="526"/>
      <c r="M114" s="526"/>
      <c r="N114" s="528"/>
      <c r="O114" s="528"/>
      <c r="P114" s="528"/>
      <c r="Q114" s="528"/>
      <c r="R114" s="528"/>
      <c r="S114" s="528"/>
      <c r="T114" s="528"/>
      <c r="U114" s="528"/>
      <c r="V114" s="528"/>
      <c r="W114" s="528"/>
      <c r="X114" s="528"/>
      <c r="Y114" s="528"/>
      <c r="AA114" s="551"/>
      <c r="AB114" s="551"/>
      <c r="AC114" s="551"/>
      <c r="AD114" s="551"/>
      <c r="AE114" s="551"/>
      <c r="AF114" s="551"/>
      <c r="AG114" s="551"/>
      <c r="AH114" s="552"/>
    </row>
    <row r="115" spans="1:34" s="550" customFormat="1">
      <c r="A115" s="523" t="s">
        <v>141</v>
      </c>
      <c r="B115" s="549"/>
      <c r="C115" s="516" t="s">
        <v>571</v>
      </c>
      <c r="D115" s="563" t="s">
        <v>565</v>
      </c>
      <c r="E115" s="526" t="s">
        <v>510</v>
      </c>
      <c r="F115" s="548">
        <v>150</v>
      </c>
      <c r="G115" s="526">
        <v>995462</v>
      </c>
      <c r="H115" s="532" t="s">
        <v>138</v>
      </c>
      <c r="I115" s="527">
        <v>18</v>
      </c>
      <c r="J115" s="532" t="s">
        <v>138</v>
      </c>
      <c r="K115" s="533"/>
      <c r="L115" s="534">
        <f t="shared" si="2"/>
        <v>1.8000000000000002E-3</v>
      </c>
      <c r="M115" s="535" t="str">
        <f t="shared" si="3"/>
        <v>0.01</v>
      </c>
      <c r="N115" s="528"/>
      <c r="O115" s="528"/>
      <c r="P115" s="528"/>
      <c r="Q115" s="528"/>
      <c r="R115" s="528"/>
      <c r="S115" s="528"/>
      <c r="T115" s="528"/>
      <c r="U115" s="528"/>
      <c r="V115" s="528"/>
      <c r="W115" s="528"/>
      <c r="X115" s="528"/>
      <c r="Y115" s="528"/>
      <c r="AA115" s="551"/>
      <c r="AB115" s="551"/>
      <c r="AC115" s="551"/>
      <c r="AD115" s="551"/>
      <c r="AE115" s="551"/>
      <c r="AF115" s="551"/>
      <c r="AG115" s="551"/>
      <c r="AH115" s="552"/>
    </row>
    <row r="116" spans="1:34" s="550" customFormat="1">
      <c r="A116" s="523" t="s">
        <v>143</v>
      </c>
      <c r="B116" s="549"/>
      <c r="C116" s="516" t="s">
        <v>572</v>
      </c>
      <c r="D116" s="563" t="s">
        <v>865</v>
      </c>
      <c r="E116" s="526" t="s">
        <v>510</v>
      </c>
      <c r="F116" s="548">
        <v>150</v>
      </c>
      <c r="G116" s="526">
        <v>995462</v>
      </c>
      <c r="H116" s="532" t="s">
        <v>138</v>
      </c>
      <c r="I116" s="527">
        <v>18</v>
      </c>
      <c r="J116" s="532" t="s">
        <v>138</v>
      </c>
      <c r="K116" s="533"/>
      <c r="L116" s="534">
        <f t="shared" si="2"/>
        <v>1.8000000000000002E-3</v>
      </c>
      <c r="M116" s="535" t="str">
        <f t="shared" si="3"/>
        <v>0.01</v>
      </c>
      <c r="N116" s="528"/>
      <c r="O116" s="528"/>
      <c r="P116" s="528"/>
      <c r="Q116" s="528"/>
      <c r="R116" s="528"/>
      <c r="S116" s="528"/>
      <c r="T116" s="528"/>
      <c r="U116" s="528"/>
      <c r="V116" s="528"/>
      <c r="W116" s="528"/>
      <c r="X116" s="528"/>
      <c r="Y116" s="528"/>
      <c r="AA116" s="551"/>
      <c r="AB116" s="551"/>
      <c r="AC116" s="551"/>
      <c r="AD116" s="551"/>
      <c r="AE116" s="551"/>
      <c r="AF116" s="551"/>
      <c r="AG116" s="551"/>
      <c r="AH116" s="552"/>
    </row>
    <row r="117" spans="1:34" s="550" customFormat="1" ht="147">
      <c r="A117" s="523">
        <v>3.0999999999999979</v>
      </c>
      <c r="B117" s="549"/>
      <c r="C117" s="516">
        <v>19.899999999999999</v>
      </c>
      <c r="D117" s="563" t="s">
        <v>866</v>
      </c>
      <c r="E117" s="526"/>
      <c r="F117" s="548"/>
      <c r="G117" s="526"/>
      <c r="H117" s="526"/>
      <c r="I117" s="526"/>
      <c r="J117" s="526"/>
      <c r="K117" s="526"/>
      <c r="L117" s="526"/>
      <c r="M117" s="526"/>
      <c r="N117" s="528"/>
      <c r="O117" s="528"/>
      <c r="P117" s="528"/>
      <c r="Q117" s="528"/>
      <c r="R117" s="528"/>
      <c r="S117" s="528"/>
      <c r="T117" s="528"/>
      <c r="U117" s="528"/>
      <c r="V117" s="528"/>
      <c r="W117" s="528"/>
      <c r="X117" s="528"/>
      <c r="Y117" s="528"/>
      <c r="AA117" s="551"/>
      <c r="AB117" s="551"/>
      <c r="AC117" s="551"/>
      <c r="AD117" s="551"/>
      <c r="AE117" s="551"/>
      <c r="AF117" s="551"/>
      <c r="AG117" s="551"/>
      <c r="AH117" s="552"/>
    </row>
    <row r="118" spans="1:34" s="550" customFormat="1" ht="105">
      <c r="A118" s="523"/>
      <c r="B118" s="549"/>
      <c r="C118" s="516" t="s">
        <v>925</v>
      </c>
      <c r="D118" s="563" t="s">
        <v>867</v>
      </c>
      <c r="E118" s="526"/>
      <c r="F118" s="548"/>
      <c r="G118" s="526"/>
      <c r="H118" s="526"/>
      <c r="I118" s="526"/>
      <c r="J118" s="526"/>
      <c r="K118" s="526"/>
      <c r="L118" s="526"/>
      <c r="M118" s="526"/>
      <c r="N118" s="528"/>
      <c r="O118" s="528"/>
      <c r="P118" s="528"/>
      <c r="Q118" s="528"/>
      <c r="R118" s="528"/>
      <c r="S118" s="528"/>
      <c r="T118" s="528"/>
      <c r="U118" s="528"/>
      <c r="V118" s="528"/>
      <c r="W118" s="528"/>
      <c r="X118" s="528"/>
      <c r="Y118" s="528"/>
      <c r="AA118" s="551"/>
      <c r="AB118" s="551"/>
      <c r="AC118" s="551"/>
      <c r="AD118" s="551"/>
      <c r="AE118" s="551"/>
      <c r="AF118" s="551"/>
      <c r="AG118" s="551"/>
      <c r="AH118" s="552"/>
    </row>
    <row r="119" spans="1:34" s="550" customFormat="1">
      <c r="A119" s="523"/>
      <c r="B119" s="549"/>
      <c r="C119" s="516" t="s">
        <v>926</v>
      </c>
      <c r="D119" s="563" t="s">
        <v>868</v>
      </c>
      <c r="E119" s="526" t="s">
        <v>509</v>
      </c>
      <c r="F119" s="548">
        <v>5</v>
      </c>
      <c r="G119" s="526">
        <v>995456</v>
      </c>
      <c r="H119" s="532" t="s">
        <v>138</v>
      </c>
      <c r="I119" s="527">
        <v>18</v>
      </c>
      <c r="J119" s="532" t="s">
        <v>138</v>
      </c>
      <c r="K119" s="533"/>
      <c r="L119" s="534">
        <f t="shared" si="2"/>
        <v>1.8000000000000002E-3</v>
      </c>
      <c r="M119" s="535" t="str">
        <f t="shared" si="3"/>
        <v>0.01</v>
      </c>
      <c r="N119" s="528"/>
      <c r="O119" s="528"/>
      <c r="P119" s="528"/>
      <c r="Q119" s="528"/>
      <c r="R119" s="528"/>
      <c r="S119" s="528"/>
      <c r="T119" s="528"/>
      <c r="U119" s="528"/>
      <c r="V119" s="528"/>
      <c r="W119" s="528"/>
      <c r="X119" s="528"/>
      <c r="Y119" s="528"/>
      <c r="AA119" s="551"/>
      <c r="AB119" s="551"/>
      <c r="AC119" s="551"/>
      <c r="AD119" s="551"/>
      <c r="AE119" s="551"/>
      <c r="AF119" s="551"/>
      <c r="AG119" s="551"/>
      <c r="AH119" s="552"/>
    </row>
    <row r="120" spans="1:34" s="550" customFormat="1">
      <c r="A120" s="523">
        <v>3.1099999999999977</v>
      </c>
      <c r="B120" s="549"/>
      <c r="C120" s="516">
        <v>19.100000000000001</v>
      </c>
      <c r="D120" s="563" t="s">
        <v>869</v>
      </c>
      <c r="E120" s="526"/>
      <c r="F120" s="548"/>
      <c r="G120" s="526"/>
      <c r="H120" s="526"/>
      <c r="I120" s="526"/>
      <c r="J120" s="526"/>
      <c r="K120" s="526"/>
      <c r="L120" s="526"/>
      <c r="M120" s="526"/>
      <c r="N120" s="528"/>
      <c r="O120" s="528"/>
      <c r="P120" s="528"/>
      <c r="Q120" s="528"/>
      <c r="R120" s="528"/>
      <c r="S120" s="528"/>
      <c r="T120" s="528"/>
      <c r="U120" s="528"/>
      <c r="V120" s="528"/>
      <c r="W120" s="528"/>
      <c r="X120" s="528"/>
      <c r="Y120" s="528"/>
      <c r="AA120" s="551"/>
      <c r="AB120" s="551"/>
      <c r="AC120" s="551"/>
      <c r="AD120" s="551"/>
      <c r="AE120" s="551"/>
      <c r="AF120" s="551"/>
      <c r="AG120" s="551"/>
      <c r="AH120" s="552"/>
    </row>
    <row r="121" spans="1:34" s="550" customFormat="1">
      <c r="A121" s="523"/>
      <c r="B121" s="549"/>
      <c r="C121" s="516" t="s">
        <v>927</v>
      </c>
      <c r="D121" s="563" t="s">
        <v>870</v>
      </c>
      <c r="E121" s="526" t="s">
        <v>951</v>
      </c>
      <c r="F121" s="548">
        <v>2</v>
      </c>
      <c r="G121" s="526">
        <v>995456</v>
      </c>
      <c r="H121" s="532" t="s">
        <v>138</v>
      </c>
      <c r="I121" s="527">
        <v>18</v>
      </c>
      <c r="J121" s="532" t="s">
        <v>138</v>
      </c>
      <c r="K121" s="533"/>
      <c r="L121" s="534">
        <f t="shared" si="2"/>
        <v>1.8000000000000002E-3</v>
      </c>
      <c r="M121" s="535" t="str">
        <f t="shared" si="3"/>
        <v>0.01</v>
      </c>
      <c r="N121" s="528"/>
      <c r="O121" s="528"/>
      <c r="P121" s="528"/>
      <c r="Q121" s="528"/>
      <c r="R121" s="528"/>
      <c r="S121" s="528"/>
      <c r="T121" s="528"/>
      <c r="U121" s="528"/>
      <c r="V121" s="528"/>
      <c r="W121" s="528"/>
      <c r="X121" s="528"/>
      <c r="Y121" s="528"/>
      <c r="AA121" s="551"/>
      <c r="AB121" s="551"/>
      <c r="AC121" s="551"/>
      <c r="AD121" s="551"/>
      <c r="AE121" s="551"/>
      <c r="AF121" s="551"/>
      <c r="AG121" s="551"/>
      <c r="AH121" s="552"/>
    </row>
    <row r="122" spans="1:34" s="550" customFormat="1" ht="147">
      <c r="A122" s="523">
        <v>3.1199999999999974</v>
      </c>
      <c r="B122" s="549"/>
      <c r="C122" s="516">
        <v>19.11</v>
      </c>
      <c r="D122" s="563" t="s">
        <v>871</v>
      </c>
      <c r="E122" s="526"/>
      <c r="F122" s="548"/>
      <c r="G122" s="526"/>
      <c r="H122" s="526"/>
      <c r="I122" s="526"/>
      <c r="J122" s="526"/>
      <c r="K122" s="526"/>
      <c r="L122" s="526"/>
      <c r="M122" s="526"/>
      <c r="N122" s="528"/>
      <c r="O122" s="528"/>
      <c r="P122" s="528"/>
      <c r="Q122" s="528"/>
      <c r="R122" s="528"/>
      <c r="S122" s="528"/>
      <c r="T122" s="528"/>
      <c r="U122" s="528"/>
      <c r="V122" s="528"/>
      <c r="W122" s="528"/>
      <c r="X122" s="528"/>
      <c r="Y122" s="528"/>
      <c r="AA122" s="551"/>
      <c r="AB122" s="551"/>
      <c r="AC122" s="551"/>
      <c r="AD122" s="551"/>
      <c r="AE122" s="551"/>
      <c r="AF122" s="551"/>
      <c r="AG122" s="551"/>
      <c r="AH122" s="552"/>
    </row>
    <row r="123" spans="1:34" s="550" customFormat="1" ht="105">
      <c r="A123" s="523"/>
      <c r="B123" s="549"/>
      <c r="C123" s="516" t="s">
        <v>573</v>
      </c>
      <c r="D123" s="563" t="s">
        <v>872</v>
      </c>
      <c r="E123" s="526"/>
      <c r="F123" s="548"/>
      <c r="G123" s="526"/>
      <c r="H123" s="526"/>
      <c r="I123" s="526"/>
      <c r="J123" s="526"/>
      <c r="K123" s="526"/>
      <c r="L123" s="526"/>
      <c r="M123" s="526"/>
      <c r="N123" s="528"/>
      <c r="O123" s="528"/>
      <c r="P123" s="528"/>
      <c r="Q123" s="528"/>
      <c r="R123" s="528"/>
      <c r="S123" s="528"/>
      <c r="T123" s="528"/>
      <c r="U123" s="528"/>
      <c r="V123" s="528"/>
      <c r="W123" s="528"/>
      <c r="X123" s="528"/>
      <c r="Y123" s="528"/>
      <c r="AA123" s="551"/>
      <c r="AB123" s="551"/>
      <c r="AC123" s="551"/>
      <c r="AD123" s="551"/>
      <c r="AE123" s="551"/>
      <c r="AF123" s="551"/>
      <c r="AG123" s="551"/>
      <c r="AH123" s="552"/>
    </row>
    <row r="124" spans="1:34" s="550" customFormat="1">
      <c r="A124" s="523"/>
      <c r="B124" s="549"/>
      <c r="C124" s="516" t="s">
        <v>567</v>
      </c>
      <c r="D124" s="563" t="s">
        <v>873</v>
      </c>
      <c r="E124" s="526" t="s">
        <v>509</v>
      </c>
      <c r="F124" s="548">
        <v>5</v>
      </c>
      <c r="G124" s="526">
        <v>995456</v>
      </c>
      <c r="H124" s="532" t="s">
        <v>138</v>
      </c>
      <c r="I124" s="527">
        <v>18</v>
      </c>
      <c r="J124" s="532" t="s">
        <v>138</v>
      </c>
      <c r="K124" s="533"/>
      <c r="L124" s="534">
        <f t="shared" si="2"/>
        <v>1.8000000000000002E-3</v>
      </c>
      <c r="M124" s="535" t="str">
        <f t="shared" si="3"/>
        <v>0.01</v>
      </c>
      <c r="N124" s="528"/>
      <c r="O124" s="528"/>
      <c r="P124" s="528"/>
      <c r="Q124" s="528"/>
      <c r="R124" s="528"/>
      <c r="S124" s="528"/>
      <c r="T124" s="528"/>
      <c r="U124" s="528"/>
      <c r="V124" s="528"/>
      <c r="W124" s="528"/>
      <c r="X124" s="528"/>
      <c r="Y124" s="528"/>
      <c r="AA124" s="551"/>
      <c r="AB124" s="551"/>
      <c r="AC124" s="551"/>
      <c r="AD124" s="551"/>
      <c r="AE124" s="551"/>
      <c r="AF124" s="551"/>
      <c r="AG124" s="551"/>
      <c r="AH124" s="552"/>
    </row>
    <row r="125" spans="1:34" s="550" customFormat="1" ht="42">
      <c r="A125" s="523">
        <v>3.139999999999997</v>
      </c>
      <c r="B125" s="549"/>
      <c r="C125" s="516">
        <v>19.28</v>
      </c>
      <c r="D125" s="563" t="s">
        <v>874</v>
      </c>
      <c r="E125" s="526"/>
      <c r="F125" s="548"/>
      <c r="G125" s="526"/>
      <c r="H125" s="526"/>
      <c r="I125" s="526"/>
      <c r="J125" s="526"/>
      <c r="K125" s="526"/>
      <c r="L125" s="526"/>
      <c r="M125" s="526"/>
      <c r="N125" s="528"/>
      <c r="O125" s="528"/>
      <c r="P125" s="528"/>
      <c r="Q125" s="528"/>
      <c r="R125" s="528"/>
      <c r="S125" s="528"/>
      <c r="T125" s="528"/>
      <c r="U125" s="528"/>
      <c r="V125" s="528"/>
      <c r="W125" s="528"/>
      <c r="X125" s="528"/>
      <c r="Y125" s="528"/>
      <c r="AA125" s="551"/>
      <c r="AB125" s="551"/>
      <c r="AC125" s="551"/>
      <c r="AD125" s="551"/>
      <c r="AE125" s="551"/>
      <c r="AF125" s="551"/>
      <c r="AG125" s="551"/>
      <c r="AH125" s="552"/>
    </row>
    <row r="126" spans="1:34" s="550" customFormat="1">
      <c r="A126" s="523"/>
      <c r="B126" s="549"/>
      <c r="C126" s="516" t="s">
        <v>928</v>
      </c>
      <c r="D126" s="563" t="s">
        <v>870</v>
      </c>
      <c r="E126" s="526" t="s">
        <v>509</v>
      </c>
      <c r="F126" s="548">
        <v>8</v>
      </c>
      <c r="G126" s="526">
        <v>995456</v>
      </c>
      <c r="H126" s="532" t="s">
        <v>138</v>
      </c>
      <c r="I126" s="527">
        <v>18</v>
      </c>
      <c r="J126" s="532" t="s">
        <v>138</v>
      </c>
      <c r="K126" s="533"/>
      <c r="L126" s="534">
        <f t="shared" si="2"/>
        <v>1.8000000000000002E-3</v>
      </c>
      <c r="M126" s="535" t="str">
        <f t="shared" si="3"/>
        <v>0.01</v>
      </c>
      <c r="N126" s="528"/>
      <c r="O126" s="528"/>
      <c r="P126" s="528"/>
      <c r="Q126" s="528"/>
      <c r="R126" s="528"/>
      <c r="S126" s="528"/>
      <c r="T126" s="528"/>
      <c r="U126" s="528"/>
      <c r="V126" s="528"/>
      <c r="W126" s="528"/>
      <c r="X126" s="528"/>
      <c r="Y126" s="528"/>
      <c r="AA126" s="551"/>
      <c r="AB126" s="551"/>
      <c r="AC126" s="551"/>
      <c r="AD126" s="551"/>
      <c r="AE126" s="551"/>
      <c r="AF126" s="551"/>
      <c r="AG126" s="551"/>
      <c r="AH126" s="552"/>
    </row>
    <row r="127" spans="1:34" s="550" customFormat="1" ht="105">
      <c r="A127" s="523">
        <v>3.1499999999999968</v>
      </c>
      <c r="B127" s="549"/>
      <c r="C127" s="516">
        <v>19.21</v>
      </c>
      <c r="D127" s="563" t="s">
        <v>875</v>
      </c>
      <c r="E127" s="526"/>
      <c r="F127" s="548"/>
      <c r="G127" s="526"/>
      <c r="H127" s="526"/>
      <c r="I127" s="526"/>
      <c r="J127" s="526"/>
      <c r="K127" s="526"/>
      <c r="L127" s="526"/>
      <c r="M127" s="526"/>
      <c r="N127" s="528"/>
      <c r="O127" s="528"/>
      <c r="P127" s="528"/>
      <c r="Q127" s="528"/>
      <c r="R127" s="528"/>
      <c r="S127" s="528"/>
      <c r="T127" s="528"/>
      <c r="U127" s="528"/>
      <c r="V127" s="528"/>
      <c r="W127" s="528"/>
      <c r="X127" s="528"/>
      <c r="Y127" s="528"/>
      <c r="AA127" s="551"/>
      <c r="AB127" s="551"/>
      <c r="AC127" s="551"/>
      <c r="AD127" s="551"/>
      <c r="AE127" s="551"/>
      <c r="AF127" s="551"/>
      <c r="AG127" s="551"/>
      <c r="AH127" s="552"/>
    </row>
    <row r="128" spans="1:34" s="550" customFormat="1">
      <c r="A128" s="523"/>
      <c r="B128" s="549"/>
      <c r="C128" s="516" t="s">
        <v>929</v>
      </c>
      <c r="D128" s="563" t="s">
        <v>876</v>
      </c>
      <c r="E128" s="526" t="s">
        <v>509</v>
      </c>
      <c r="F128" s="548">
        <v>6</v>
      </c>
      <c r="G128" s="526">
        <v>995456</v>
      </c>
      <c r="H128" s="532" t="s">
        <v>138</v>
      </c>
      <c r="I128" s="527">
        <v>18</v>
      </c>
      <c r="J128" s="532" t="s">
        <v>138</v>
      </c>
      <c r="K128" s="533"/>
      <c r="L128" s="534">
        <f t="shared" si="2"/>
        <v>1.8000000000000002E-3</v>
      </c>
      <c r="M128" s="535" t="str">
        <f t="shared" si="3"/>
        <v>0.01</v>
      </c>
      <c r="N128" s="528"/>
      <c r="O128" s="528"/>
      <c r="P128" s="528"/>
      <c r="Q128" s="528"/>
      <c r="R128" s="528"/>
      <c r="S128" s="528"/>
      <c r="T128" s="528"/>
      <c r="U128" s="528"/>
      <c r="V128" s="528"/>
      <c r="W128" s="528"/>
      <c r="X128" s="528"/>
      <c r="Y128" s="528"/>
      <c r="AA128" s="551"/>
      <c r="AB128" s="551"/>
      <c r="AC128" s="551"/>
      <c r="AD128" s="551"/>
      <c r="AE128" s="551"/>
      <c r="AF128" s="551"/>
      <c r="AG128" s="551"/>
      <c r="AH128" s="552"/>
    </row>
    <row r="129" spans="1:34" s="550" customFormat="1">
      <c r="A129" s="523" t="s">
        <v>946</v>
      </c>
      <c r="B129" s="549"/>
      <c r="C129" s="516"/>
      <c r="D129" s="597" t="s">
        <v>877</v>
      </c>
      <c r="E129" s="526"/>
      <c r="F129" s="548"/>
      <c r="G129" s="526"/>
      <c r="H129" s="526"/>
      <c r="I129" s="526"/>
      <c r="J129" s="526"/>
      <c r="K129" s="526"/>
      <c r="L129" s="526"/>
      <c r="M129" s="526"/>
      <c r="N129" s="528"/>
      <c r="O129" s="528"/>
      <c r="P129" s="528"/>
      <c r="Q129" s="528"/>
      <c r="R129" s="528"/>
      <c r="S129" s="528"/>
      <c r="T129" s="528"/>
      <c r="U129" s="528"/>
      <c r="V129" s="528"/>
      <c r="W129" s="528"/>
      <c r="X129" s="528"/>
      <c r="Y129" s="528"/>
      <c r="AA129" s="551"/>
      <c r="AB129" s="551"/>
      <c r="AC129" s="551"/>
      <c r="AD129" s="551"/>
      <c r="AE129" s="551"/>
      <c r="AF129" s="551"/>
      <c r="AG129" s="551"/>
      <c r="AH129" s="552"/>
    </row>
    <row r="130" spans="1:34" s="550" customFormat="1">
      <c r="A130" s="523">
        <v>4.01</v>
      </c>
      <c r="B130" s="549"/>
      <c r="C130" s="516" t="s">
        <v>930</v>
      </c>
      <c r="D130" s="563" t="s">
        <v>878</v>
      </c>
      <c r="E130" s="526"/>
      <c r="F130" s="548"/>
      <c r="G130" s="526"/>
      <c r="H130" s="526"/>
      <c r="I130" s="526"/>
      <c r="J130" s="526"/>
      <c r="K130" s="526"/>
      <c r="L130" s="526"/>
      <c r="M130" s="526"/>
      <c r="N130" s="528"/>
      <c r="O130" s="528"/>
      <c r="P130" s="528"/>
      <c r="Q130" s="528"/>
      <c r="R130" s="528"/>
      <c r="S130" s="528"/>
      <c r="T130" s="528"/>
      <c r="U130" s="528"/>
      <c r="V130" s="528"/>
      <c r="W130" s="528"/>
      <c r="X130" s="528"/>
      <c r="Y130" s="528"/>
      <c r="AA130" s="551"/>
      <c r="AB130" s="551"/>
      <c r="AC130" s="551"/>
      <c r="AD130" s="551"/>
      <c r="AE130" s="551"/>
      <c r="AF130" s="551"/>
      <c r="AG130" s="551"/>
      <c r="AH130" s="552"/>
    </row>
    <row r="131" spans="1:34" s="550" customFormat="1">
      <c r="A131" s="523" t="s">
        <v>141</v>
      </c>
      <c r="B131" s="549"/>
      <c r="C131" s="516"/>
      <c r="D131" s="563" t="s">
        <v>879</v>
      </c>
      <c r="E131" s="526" t="s">
        <v>553</v>
      </c>
      <c r="F131" s="548">
        <v>130</v>
      </c>
      <c r="G131" s="526">
        <v>995462</v>
      </c>
      <c r="H131" s="532" t="s">
        <v>138</v>
      </c>
      <c r="I131" s="527">
        <v>18</v>
      </c>
      <c r="J131" s="532" t="s">
        <v>138</v>
      </c>
      <c r="K131" s="533"/>
      <c r="L131" s="534">
        <f t="shared" ref="L131:L162" si="4">IF(OR(J131="",J131="Confirmed"),I131*M131%,J131*M131%)</f>
        <v>1.8000000000000002E-3</v>
      </c>
      <c r="M131" s="535" t="str">
        <f t="shared" ref="M131:M162" si="5">IF(K131=0,"0.01",K131*F131)</f>
        <v>0.01</v>
      </c>
      <c r="N131" s="528"/>
      <c r="O131" s="528"/>
      <c r="P131" s="528"/>
      <c r="Q131" s="528"/>
      <c r="R131" s="528"/>
      <c r="S131" s="528"/>
      <c r="T131" s="528"/>
      <c r="U131" s="528"/>
      <c r="V131" s="528"/>
      <c r="W131" s="528"/>
      <c r="X131" s="528"/>
      <c r="Y131" s="528"/>
      <c r="AA131" s="551"/>
      <c r="AB131" s="551"/>
      <c r="AC131" s="551"/>
      <c r="AD131" s="551"/>
      <c r="AE131" s="551"/>
      <c r="AF131" s="551"/>
      <c r="AG131" s="551"/>
      <c r="AH131" s="552"/>
    </row>
    <row r="132" spans="1:34" s="550" customFormat="1" ht="42">
      <c r="A132" s="523">
        <v>4.0199999999999996</v>
      </c>
      <c r="B132" s="549"/>
      <c r="C132" s="516">
        <v>12.44</v>
      </c>
      <c r="D132" s="563" t="s">
        <v>880</v>
      </c>
      <c r="E132" s="526" t="s">
        <v>509</v>
      </c>
      <c r="F132" s="548">
        <v>7</v>
      </c>
      <c r="G132" s="526">
        <v>995462</v>
      </c>
      <c r="H132" s="532" t="s">
        <v>138</v>
      </c>
      <c r="I132" s="527">
        <v>18</v>
      </c>
      <c r="J132" s="532" t="s">
        <v>138</v>
      </c>
      <c r="K132" s="533"/>
      <c r="L132" s="534">
        <f t="shared" si="4"/>
        <v>1.8000000000000002E-3</v>
      </c>
      <c r="M132" s="535" t="str">
        <f t="shared" si="5"/>
        <v>0.01</v>
      </c>
      <c r="N132" s="528"/>
      <c r="O132" s="528"/>
      <c r="P132" s="528"/>
      <c r="Q132" s="528"/>
      <c r="R132" s="528"/>
      <c r="S132" s="528"/>
      <c r="T132" s="528"/>
      <c r="U132" s="528"/>
      <c r="V132" s="528"/>
      <c r="W132" s="528"/>
      <c r="X132" s="528"/>
      <c r="Y132" s="528"/>
      <c r="AA132" s="551"/>
      <c r="AB132" s="551"/>
      <c r="AC132" s="551"/>
      <c r="AD132" s="551"/>
      <c r="AE132" s="551"/>
      <c r="AF132" s="551"/>
      <c r="AG132" s="551"/>
      <c r="AH132" s="552"/>
    </row>
    <row r="133" spans="1:34" s="550" customFormat="1" ht="99" customHeight="1">
      <c r="A133" s="523">
        <v>4.0299999999999994</v>
      </c>
      <c r="B133" s="549"/>
      <c r="C133" s="516">
        <v>12.43</v>
      </c>
      <c r="D133" s="563" t="s">
        <v>881</v>
      </c>
      <c r="E133" s="526"/>
      <c r="F133" s="548"/>
      <c r="G133" s="526"/>
      <c r="H133" s="526"/>
      <c r="I133" s="526"/>
      <c r="J133" s="526"/>
      <c r="K133" s="526"/>
      <c r="L133" s="526"/>
      <c r="M133" s="526"/>
      <c r="N133" s="528"/>
      <c r="O133" s="528"/>
      <c r="P133" s="528"/>
      <c r="Q133" s="528"/>
      <c r="R133" s="528"/>
      <c r="S133" s="528"/>
      <c r="T133" s="528"/>
      <c r="U133" s="528"/>
      <c r="V133" s="528"/>
      <c r="W133" s="528"/>
      <c r="X133" s="528"/>
      <c r="Y133" s="528"/>
      <c r="AA133" s="551"/>
      <c r="AB133" s="551"/>
      <c r="AC133" s="551"/>
      <c r="AD133" s="551"/>
      <c r="AE133" s="551"/>
      <c r="AF133" s="551"/>
      <c r="AG133" s="551"/>
      <c r="AH133" s="552"/>
    </row>
    <row r="134" spans="1:34" s="550" customFormat="1">
      <c r="A134" s="523" t="s">
        <v>141</v>
      </c>
      <c r="B134" s="549"/>
      <c r="C134" s="516" t="s">
        <v>931</v>
      </c>
      <c r="D134" s="563" t="s">
        <v>563</v>
      </c>
      <c r="E134" s="526" t="s">
        <v>509</v>
      </c>
      <c r="F134" s="548">
        <v>30</v>
      </c>
      <c r="G134" s="526">
        <v>995462</v>
      </c>
      <c r="H134" s="532" t="s">
        <v>138</v>
      </c>
      <c r="I134" s="527">
        <v>18</v>
      </c>
      <c r="J134" s="532" t="s">
        <v>138</v>
      </c>
      <c r="K134" s="533"/>
      <c r="L134" s="534">
        <f t="shared" si="4"/>
        <v>1.8000000000000002E-3</v>
      </c>
      <c r="M134" s="535" t="str">
        <f t="shared" si="5"/>
        <v>0.01</v>
      </c>
      <c r="N134" s="528"/>
      <c r="O134" s="528"/>
      <c r="P134" s="528"/>
      <c r="Q134" s="528"/>
      <c r="R134" s="528"/>
      <c r="S134" s="528"/>
      <c r="T134" s="528"/>
      <c r="U134" s="528"/>
      <c r="V134" s="528"/>
      <c r="W134" s="528"/>
      <c r="X134" s="528"/>
      <c r="Y134" s="528"/>
      <c r="AA134" s="551"/>
      <c r="AB134" s="551"/>
      <c r="AC134" s="551"/>
      <c r="AD134" s="551"/>
      <c r="AE134" s="551"/>
      <c r="AF134" s="551"/>
      <c r="AG134" s="551"/>
      <c r="AH134" s="552"/>
    </row>
    <row r="135" spans="1:34" s="550" customFormat="1" ht="84">
      <c r="A135" s="523">
        <v>4.0399999999999991</v>
      </c>
      <c r="B135" s="549"/>
      <c r="C135" s="516">
        <v>12.22</v>
      </c>
      <c r="D135" s="563" t="s">
        <v>882</v>
      </c>
      <c r="E135" s="526" t="s">
        <v>509</v>
      </c>
      <c r="F135" s="548">
        <v>7</v>
      </c>
      <c r="G135" s="526">
        <v>995462</v>
      </c>
      <c r="H135" s="532" t="s">
        <v>138</v>
      </c>
      <c r="I135" s="527">
        <v>18</v>
      </c>
      <c r="J135" s="532" t="s">
        <v>138</v>
      </c>
      <c r="K135" s="533"/>
      <c r="L135" s="534">
        <f t="shared" si="4"/>
        <v>1.8000000000000002E-3</v>
      </c>
      <c r="M135" s="535" t="str">
        <f t="shared" si="5"/>
        <v>0.01</v>
      </c>
      <c r="N135" s="528"/>
      <c r="O135" s="528"/>
      <c r="P135" s="528"/>
      <c r="Q135" s="528"/>
      <c r="R135" s="528"/>
      <c r="S135" s="528"/>
      <c r="T135" s="528"/>
      <c r="U135" s="528"/>
      <c r="V135" s="528"/>
      <c r="W135" s="528"/>
      <c r="X135" s="528"/>
      <c r="Y135" s="528"/>
      <c r="AA135" s="551"/>
      <c r="AB135" s="551"/>
      <c r="AC135" s="551"/>
      <c r="AD135" s="551"/>
      <c r="AE135" s="551"/>
      <c r="AF135" s="551"/>
      <c r="AG135" s="551"/>
      <c r="AH135" s="552"/>
    </row>
    <row r="136" spans="1:34" s="550" customFormat="1">
      <c r="A136" s="523" t="s">
        <v>947</v>
      </c>
      <c r="B136" s="549"/>
      <c r="C136" s="516"/>
      <c r="D136" s="597" t="s">
        <v>901</v>
      </c>
      <c r="E136" s="526"/>
      <c r="F136" s="548"/>
      <c r="G136" s="526"/>
      <c r="H136" s="526"/>
      <c r="I136" s="526"/>
      <c r="J136" s="526"/>
      <c r="K136" s="526"/>
      <c r="L136" s="526"/>
      <c r="M136" s="526"/>
      <c r="N136" s="528"/>
      <c r="O136" s="528"/>
      <c r="P136" s="528"/>
      <c r="Q136" s="528"/>
      <c r="R136" s="528"/>
      <c r="S136" s="528"/>
      <c r="T136" s="528"/>
      <c r="U136" s="528"/>
      <c r="V136" s="528"/>
      <c r="W136" s="528"/>
      <c r="X136" s="528"/>
      <c r="Y136" s="528"/>
      <c r="AA136" s="551"/>
      <c r="AB136" s="551"/>
      <c r="AC136" s="551"/>
      <c r="AD136" s="551"/>
      <c r="AE136" s="551"/>
      <c r="AF136" s="551"/>
      <c r="AG136" s="551"/>
      <c r="AH136" s="552"/>
    </row>
    <row r="137" spans="1:34" s="550" customFormat="1">
      <c r="A137" s="523">
        <v>5.01</v>
      </c>
      <c r="B137" s="549"/>
      <c r="C137" s="516">
        <v>18.12</v>
      </c>
      <c r="D137" s="563" t="s">
        <v>883</v>
      </c>
      <c r="E137" s="526"/>
      <c r="F137" s="548"/>
      <c r="G137" s="526"/>
      <c r="H137" s="526"/>
      <c r="I137" s="526"/>
      <c r="J137" s="526"/>
      <c r="K137" s="526"/>
      <c r="L137" s="526"/>
      <c r="M137" s="526"/>
      <c r="N137" s="528"/>
      <c r="O137" s="528"/>
      <c r="P137" s="528"/>
      <c r="Q137" s="528"/>
      <c r="R137" s="528"/>
      <c r="S137" s="528"/>
      <c r="T137" s="528"/>
      <c r="U137" s="528"/>
      <c r="V137" s="528"/>
      <c r="W137" s="528"/>
      <c r="X137" s="528"/>
      <c r="Y137" s="528"/>
      <c r="AA137" s="551"/>
      <c r="AB137" s="551"/>
      <c r="AC137" s="551"/>
      <c r="AD137" s="551"/>
      <c r="AE137" s="551"/>
      <c r="AF137" s="551"/>
      <c r="AG137" s="551"/>
      <c r="AH137" s="552"/>
    </row>
    <row r="138" spans="1:34" s="550" customFormat="1">
      <c r="A138" s="523"/>
      <c r="B138" s="549"/>
      <c r="C138" s="516"/>
      <c r="D138" s="584" t="s">
        <v>811</v>
      </c>
      <c r="E138" s="526"/>
      <c r="F138" s="548"/>
      <c r="G138" s="526"/>
      <c r="H138" s="526"/>
      <c r="I138" s="526"/>
      <c r="J138" s="526"/>
      <c r="K138" s="526"/>
      <c r="L138" s="526"/>
      <c r="M138" s="526"/>
      <c r="N138" s="528"/>
      <c r="O138" s="528"/>
      <c r="P138" s="528"/>
      <c r="Q138" s="528"/>
      <c r="R138" s="528"/>
      <c r="S138" s="528"/>
      <c r="T138" s="528"/>
      <c r="U138" s="528"/>
      <c r="V138" s="528"/>
      <c r="W138" s="528"/>
      <c r="X138" s="528"/>
      <c r="Y138" s="528"/>
      <c r="AA138" s="551"/>
      <c r="AB138" s="551"/>
      <c r="AC138" s="551"/>
      <c r="AD138" s="551"/>
      <c r="AE138" s="551"/>
      <c r="AF138" s="551"/>
      <c r="AG138" s="551"/>
      <c r="AH138" s="552"/>
    </row>
    <row r="139" spans="1:34" s="550" customFormat="1">
      <c r="A139" s="523" t="s">
        <v>141</v>
      </c>
      <c r="B139" s="549"/>
      <c r="C139" s="516" t="s">
        <v>932</v>
      </c>
      <c r="D139" s="563" t="s">
        <v>812</v>
      </c>
      <c r="E139" s="526" t="s">
        <v>510</v>
      </c>
      <c r="F139" s="548">
        <v>25</v>
      </c>
      <c r="G139" s="526">
        <v>995462</v>
      </c>
      <c r="H139" s="532" t="s">
        <v>138</v>
      </c>
      <c r="I139" s="527">
        <v>18</v>
      </c>
      <c r="J139" s="532" t="s">
        <v>138</v>
      </c>
      <c r="K139" s="533"/>
      <c r="L139" s="534">
        <f t="shared" si="4"/>
        <v>1.8000000000000002E-3</v>
      </c>
      <c r="M139" s="535" t="str">
        <f t="shared" si="5"/>
        <v>0.01</v>
      </c>
      <c r="N139" s="528"/>
      <c r="O139" s="528"/>
      <c r="P139" s="528"/>
      <c r="Q139" s="528"/>
      <c r="R139" s="528"/>
      <c r="S139" s="528"/>
      <c r="T139" s="528"/>
      <c r="U139" s="528"/>
      <c r="V139" s="528"/>
      <c r="W139" s="528"/>
      <c r="X139" s="528"/>
      <c r="Y139" s="528"/>
      <c r="AA139" s="551"/>
      <c r="AB139" s="551"/>
      <c r="AC139" s="551"/>
      <c r="AD139" s="551"/>
      <c r="AE139" s="551"/>
      <c r="AF139" s="551"/>
      <c r="AG139" s="551"/>
      <c r="AH139" s="552"/>
    </row>
    <row r="140" spans="1:34" s="550" customFormat="1">
      <c r="A140" s="523" t="s">
        <v>143</v>
      </c>
      <c r="B140" s="549"/>
      <c r="C140" s="516" t="s">
        <v>933</v>
      </c>
      <c r="D140" s="563" t="s">
        <v>884</v>
      </c>
      <c r="E140" s="526" t="s">
        <v>510</v>
      </c>
      <c r="F140" s="548">
        <v>30</v>
      </c>
      <c r="G140" s="526">
        <v>995462</v>
      </c>
      <c r="H140" s="532" t="s">
        <v>138</v>
      </c>
      <c r="I140" s="527">
        <v>18</v>
      </c>
      <c r="J140" s="532" t="s">
        <v>138</v>
      </c>
      <c r="K140" s="533"/>
      <c r="L140" s="534">
        <f t="shared" si="4"/>
        <v>1.8000000000000002E-3</v>
      </c>
      <c r="M140" s="535" t="str">
        <f t="shared" si="5"/>
        <v>0.01</v>
      </c>
      <c r="N140" s="528"/>
      <c r="O140" s="528"/>
      <c r="P140" s="528"/>
      <c r="Q140" s="528"/>
      <c r="R140" s="528"/>
      <c r="S140" s="528"/>
      <c r="T140" s="528"/>
      <c r="U140" s="528"/>
      <c r="V140" s="528"/>
      <c r="W140" s="528"/>
      <c r="X140" s="528"/>
      <c r="Y140" s="528"/>
      <c r="AA140" s="551"/>
      <c r="AB140" s="551"/>
      <c r="AC140" s="551"/>
      <c r="AD140" s="551"/>
      <c r="AE140" s="551"/>
      <c r="AF140" s="551"/>
      <c r="AG140" s="551"/>
      <c r="AH140" s="552"/>
    </row>
    <row r="141" spans="1:34" s="550" customFormat="1">
      <c r="A141" s="523" t="s">
        <v>144</v>
      </c>
      <c r="B141" s="549"/>
      <c r="C141" s="516" t="s">
        <v>934</v>
      </c>
      <c r="D141" s="563" t="s">
        <v>813</v>
      </c>
      <c r="E141" s="526" t="s">
        <v>510</v>
      </c>
      <c r="F141" s="548">
        <v>10</v>
      </c>
      <c r="G141" s="526">
        <v>995462</v>
      </c>
      <c r="H141" s="532" t="s">
        <v>138</v>
      </c>
      <c r="I141" s="527">
        <v>18</v>
      </c>
      <c r="J141" s="532" t="s">
        <v>138</v>
      </c>
      <c r="K141" s="533"/>
      <c r="L141" s="534">
        <f t="shared" si="4"/>
        <v>1.8000000000000002E-3</v>
      </c>
      <c r="M141" s="535" t="str">
        <f t="shared" si="5"/>
        <v>0.01</v>
      </c>
      <c r="N141" s="528"/>
      <c r="O141" s="528"/>
      <c r="P141" s="528"/>
      <c r="Q141" s="528"/>
      <c r="R141" s="528"/>
      <c r="S141" s="528"/>
      <c r="T141" s="528"/>
      <c r="U141" s="528"/>
      <c r="V141" s="528"/>
      <c r="W141" s="528"/>
      <c r="X141" s="528"/>
      <c r="Y141" s="528"/>
      <c r="AA141" s="551"/>
      <c r="AB141" s="551"/>
      <c r="AC141" s="551"/>
      <c r="AD141" s="551"/>
      <c r="AE141" s="551"/>
      <c r="AF141" s="551"/>
      <c r="AG141" s="551"/>
      <c r="AH141" s="552"/>
    </row>
    <row r="142" spans="1:34" s="550" customFormat="1" ht="42">
      <c r="A142" s="523">
        <v>5.0199999999999996</v>
      </c>
      <c r="B142" s="549"/>
      <c r="C142" s="516">
        <v>18.399999999999999</v>
      </c>
      <c r="D142" s="563" t="s">
        <v>885</v>
      </c>
      <c r="E142" s="526"/>
      <c r="F142" s="548"/>
      <c r="G142" s="526"/>
      <c r="H142" s="526"/>
      <c r="I142" s="526"/>
      <c r="J142" s="526"/>
      <c r="K142" s="526"/>
      <c r="L142" s="526"/>
      <c r="M142" s="526"/>
      <c r="N142" s="528"/>
      <c r="O142" s="528"/>
      <c r="P142" s="528"/>
      <c r="Q142" s="528"/>
      <c r="R142" s="528"/>
      <c r="S142" s="528"/>
      <c r="T142" s="528"/>
      <c r="U142" s="528"/>
      <c r="V142" s="528"/>
      <c r="W142" s="528"/>
      <c r="X142" s="528"/>
      <c r="Y142" s="528"/>
      <c r="AA142" s="551"/>
      <c r="AB142" s="551"/>
      <c r="AC142" s="551"/>
      <c r="AD142" s="551"/>
      <c r="AE142" s="551"/>
      <c r="AF142" s="551"/>
      <c r="AG142" s="551"/>
      <c r="AH142" s="552"/>
    </row>
    <row r="143" spans="1:34" s="550" customFormat="1">
      <c r="A143" s="523" t="s">
        <v>141</v>
      </c>
      <c r="B143" s="549"/>
      <c r="C143" s="516" t="s">
        <v>935</v>
      </c>
      <c r="D143" s="563" t="s">
        <v>812</v>
      </c>
      <c r="E143" s="526" t="s">
        <v>510</v>
      </c>
      <c r="F143" s="548">
        <v>25</v>
      </c>
      <c r="G143" s="526">
        <v>995462</v>
      </c>
      <c r="H143" s="532" t="s">
        <v>138</v>
      </c>
      <c r="I143" s="527">
        <v>18</v>
      </c>
      <c r="J143" s="532" t="s">
        <v>138</v>
      </c>
      <c r="K143" s="533"/>
      <c r="L143" s="534">
        <f t="shared" si="4"/>
        <v>1.8000000000000002E-3</v>
      </c>
      <c r="M143" s="535" t="str">
        <f t="shared" si="5"/>
        <v>0.01</v>
      </c>
      <c r="N143" s="528"/>
      <c r="O143" s="528"/>
      <c r="P143" s="528"/>
      <c r="Q143" s="528"/>
      <c r="R143" s="528"/>
      <c r="S143" s="528"/>
      <c r="T143" s="528"/>
      <c r="U143" s="528"/>
      <c r="V143" s="528"/>
      <c r="W143" s="528"/>
      <c r="X143" s="528"/>
      <c r="Y143" s="528"/>
      <c r="AA143" s="551"/>
      <c r="AB143" s="551"/>
      <c r="AC143" s="551"/>
      <c r="AD143" s="551"/>
      <c r="AE143" s="551"/>
      <c r="AF143" s="551"/>
      <c r="AG143" s="551"/>
      <c r="AH143" s="552"/>
    </row>
    <row r="144" spans="1:34" s="550" customFormat="1">
      <c r="A144" s="523" t="s">
        <v>143</v>
      </c>
      <c r="B144" s="549"/>
      <c r="C144" s="516" t="s">
        <v>936</v>
      </c>
      <c r="D144" s="563" t="s">
        <v>886</v>
      </c>
      <c r="E144" s="526" t="s">
        <v>510</v>
      </c>
      <c r="F144" s="548">
        <v>30</v>
      </c>
      <c r="G144" s="526">
        <v>995462</v>
      </c>
      <c r="H144" s="532" t="s">
        <v>138</v>
      </c>
      <c r="I144" s="527">
        <v>18</v>
      </c>
      <c r="J144" s="532" t="s">
        <v>138</v>
      </c>
      <c r="K144" s="533"/>
      <c r="L144" s="534">
        <f t="shared" si="4"/>
        <v>1.8000000000000002E-3</v>
      </c>
      <c r="M144" s="535" t="str">
        <f t="shared" si="5"/>
        <v>0.01</v>
      </c>
      <c r="N144" s="528"/>
      <c r="O144" s="528"/>
      <c r="P144" s="528"/>
      <c r="Q144" s="528"/>
      <c r="R144" s="528"/>
      <c r="S144" s="528"/>
      <c r="T144" s="528"/>
      <c r="U144" s="528"/>
      <c r="V144" s="528"/>
      <c r="W144" s="528"/>
      <c r="X144" s="528"/>
      <c r="Y144" s="528"/>
      <c r="AA144" s="551"/>
      <c r="AB144" s="551"/>
      <c r="AC144" s="551"/>
      <c r="AD144" s="551"/>
      <c r="AE144" s="551"/>
      <c r="AF144" s="551"/>
      <c r="AG144" s="551"/>
      <c r="AH144" s="552"/>
    </row>
    <row r="145" spans="1:34" s="550" customFormat="1">
      <c r="A145" s="523" t="s">
        <v>144</v>
      </c>
      <c r="B145" s="549"/>
      <c r="C145" s="516" t="s">
        <v>937</v>
      </c>
      <c r="D145" s="563" t="s">
        <v>887</v>
      </c>
      <c r="E145" s="526" t="s">
        <v>510</v>
      </c>
      <c r="F145" s="548">
        <v>10</v>
      </c>
      <c r="G145" s="526">
        <v>995462</v>
      </c>
      <c r="H145" s="532" t="s">
        <v>138</v>
      </c>
      <c r="I145" s="527">
        <v>18</v>
      </c>
      <c r="J145" s="532" t="s">
        <v>138</v>
      </c>
      <c r="K145" s="533"/>
      <c r="L145" s="534">
        <f t="shared" si="4"/>
        <v>1.8000000000000002E-3</v>
      </c>
      <c r="M145" s="535" t="str">
        <f t="shared" si="5"/>
        <v>0.01</v>
      </c>
      <c r="N145" s="528"/>
      <c r="O145" s="528"/>
      <c r="P145" s="528"/>
      <c r="Q145" s="528"/>
      <c r="R145" s="528"/>
      <c r="S145" s="528"/>
      <c r="T145" s="528"/>
      <c r="U145" s="528"/>
      <c r="V145" s="528"/>
      <c r="W145" s="528"/>
      <c r="X145" s="528"/>
      <c r="Y145" s="528"/>
      <c r="AA145" s="551"/>
      <c r="AB145" s="551"/>
      <c r="AC145" s="551"/>
      <c r="AD145" s="551"/>
      <c r="AE145" s="551"/>
      <c r="AF145" s="551"/>
      <c r="AG145" s="551"/>
      <c r="AH145" s="552"/>
    </row>
    <row r="146" spans="1:34" s="550" customFormat="1" ht="42">
      <c r="A146" s="523">
        <v>5.0299999999999994</v>
      </c>
      <c r="B146" s="549"/>
      <c r="C146" s="516">
        <v>18.41</v>
      </c>
      <c r="D146" s="563" t="s">
        <v>888</v>
      </c>
      <c r="E146" s="526"/>
      <c r="F146" s="548"/>
      <c r="G146" s="526"/>
      <c r="H146" s="526"/>
      <c r="I146" s="526"/>
      <c r="J146" s="526"/>
      <c r="K146" s="526"/>
      <c r="L146" s="526"/>
      <c r="M146" s="526"/>
      <c r="N146" s="528"/>
      <c r="O146" s="528"/>
      <c r="P146" s="528"/>
      <c r="Q146" s="528"/>
      <c r="R146" s="528"/>
      <c r="S146" s="528"/>
      <c r="T146" s="528"/>
      <c r="U146" s="528"/>
      <c r="V146" s="528"/>
      <c r="W146" s="528"/>
      <c r="X146" s="528"/>
      <c r="Y146" s="528"/>
      <c r="AA146" s="551"/>
      <c r="AB146" s="551"/>
      <c r="AC146" s="551"/>
      <c r="AD146" s="551"/>
      <c r="AE146" s="551"/>
      <c r="AF146" s="551"/>
      <c r="AG146" s="551"/>
      <c r="AH146" s="552"/>
    </row>
    <row r="147" spans="1:34" s="550" customFormat="1">
      <c r="A147" s="523" t="s">
        <v>141</v>
      </c>
      <c r="B147" s="549"/>
      <c r="C147" s="516" t="s">
        <v>916</v>
      </c>
      <c r="D147" s="563" t="s">
        <v>812</v>
      </c>
      <c r="E147" s="526" t="s">
        <v>510</v>
      </c>
      <c r="F147" s="548">
        <v>25</v>
      </c>
      <c r="G147" s="526">
        <v>995462</v>
      </c>
      <c r="H147" s="532" t="s">
        <v>138</v>
      </c>
      <c r="I147" s="527">
        <v>18</v>
      </c>
      <c r="J147" s="532" t="s">
        <v>138</v>
      </c>
      <c r="K147" s="533"/>
      <c r="L147" s="534">
        <f t="shared" si="4"/>
        <v>1.8000000000000002E-3</v>
      </c>
      <c r="M147" s="535" t="str">
        <f t="shared" si="5"/>
        <v>0.01</v>
      </c>
      <c r="N147" s="528"/>
      <c r="O147" s="528"/>
      <c r="P147" s="528"/>
      <c r="Q147" s="528"/>
      <c r="R147" s="528"/>
      <c r="S147" s="528"/>
      <c r="T147" s="528"/>
      <c r="U147" s="528"/>
      <c r="V147" s="528"/>
      <c r="W147" s="528"/>
      <c r="X147" s="528"/>
      <c r="Y147" s="528"/>
      <c r="AA147" s="551"/>
      <c r="AB147" s="551"/>
      <c r="AC147" s="551"/>
      <c r="AD147" s="551"/>
      <c r="AE147" s="551"/>
      <c r="AF147" s="551"/>
      <c r="AG147" s="551"/>
      <c r="AH147" s="552"/>
    </row>
    <row r="148" spans="1:34" s="550" customFormat="1">
      <c r="A148" s="523" t="s">
        <v>143</v>
      </c>
      <c r="B148" s="549"/>
      <c r="C148" s="516" t="s">
        <v>938</v>
      </c>
      <c r="D148" s="563" t="s">
        <v>889</v>
      </c>
      <c r="E148" s="526" t="s">
        <v>510</v>
      </c>
      <c r="F148" s="548">
        <v>30</v>
      </c>
      <c r="G148" s="526">
        <v>995462</v>
      </c>
      <c r="H148" s="532" t="s">
        <v>138</v>
      </c>
      <c r="I148" s="527">
        <v>18</v>
      </c>
      <c r="J148" s="532" t="s">
        <v>138</v>
      </c>
      <c r="K148" s="533"/>
      <c r="L148" s="534">
        <f t="shared" si="4"/>
        <v>1.8000000000000002E-3</v>
      </c>
      <c r="M148" s="535" t="str">
        <f t="shared" si="5"/>
        <v>0.01</v>
      </c>
      <c r="N148" s="528"/>
      <c r="O148" s="528"/>
      <c r="P148" s="528"/>
      <c r="Q148" s="528"/>
      <c r="R148" s="528"/>
      <c r="S148" s="528"/>
      <c r="T148" s="528"/>
      <c r="U148" s="528"/>
      <c r="V148" s="528"/>
      <c r="W148" s="528"/>
      <c r="X148" s="528"/>
      <c r="Y148" s="528"/>
      <c r="AA148" s="551"/>
      <c r="AB148" s="551"/>
      <c r="AC148" s="551"/>
      <c r="AD148" s="551"/>
      <c r="AE148" s="551"/>
      <c r="AF148" s="551"/>
      <c r="AG148" s="551"/>
      <c r="AH148" s="552"/>
    </row>
    <row r="149" spans="1:34" s="550" customFormat="1">
      <c r="A149" s="523" t="s">
        <v>144</v>
      </c>
      <c r="B149" s="549"/>
      <c r="C149" s="516" t="s">
        <v>917</v>
      </c>
      <c r="D149" s="563" t="s">
        <v>816</v>
      </c>
      <c r="E149" s="526" t="s">
        <v>510</v>
      </c>
      <c r="F149" s="548">
        <v>10</v>
      </c>
      <c r="G149" s="526">
        <v>995462</v>
      </c>
      <c r="H149" s="532" t="s">
        <v>138</v>
      </c>
      <c r="I149" s="527">
        <v>18</v>
      </c>
      <c r="J149" s="532" t="s">
        <v>138</v>
      </c>
      <c r="K149" s="533"/>
      <c r="L149" s="534">
        <f t="shared" si="4"/>
        <v>1.8000000000000002E-3</v>
      </c>
      <c r="M149" s="535" t="str">
        <f t="shared" si="5"/>
        <v>0.01</v>
      </c>
      <c r="N149" s="528"/>
      <c r="O149" s="528"/>
      <c r="P149" s="528"/>
      <c r="Q149" s="528"/>
      <c r="R149" s="528"/>
      <c r="S149" s="528"/>
      <c r="T149" s="528"/>
      <c r="U149" s="528"/>
      <c r="V149" s="528"/>
      <c r="W149" s="528"/>
      <c r="X149" s="528"/>
      <c r="Y149" s="528"/>
      <c r="AA149" s="551"/>
      <c r="AB149" s="551"/>
      <c r="AC149" s="551"/>
      <c r="AD149" s="551"/>
      <c r="AE149" s="551"/>
      <c r="AF149" s="551"/>
      <c r="AG149" s="551"/>
      <c r="AH149" s="552"/>
    </row>
    <row r="150" spans="1:34" s="550" customFormat="1" ht="42">
      <c r="A150" s="523">
        <v>5.0399999999999991</v>
      </c>
      <c r="B150" s="549"/>
      <c r="C150" s="516">
        <v>18.13</v>
      </c>
      <c r="D150" s="563" t="s">
        <v>890</v>
      </c>
      <c r="E150" s="526"/>
      <c r="F150" s="548"/>
      <c r="G150" s="526"/>
      <c r="H150" s="526"/>
      <c r="I150" s="526"/>
      <c r="J150" s="526"/>
      <c r="K150" s="526"/>
      <c r="L150" s="526"/>
      <c r="M150" s="526"/>
      <c r="N150" s="528"/>
      <c r="O150" s="528"/>
      <c r="P150" s="528"/>
      <c r="Q150" s="528"/>
      <c r="R150" s="528"/>
      <c r="S150" s="528"/>
      <c r="T150" s="528"/>
      <c r="U150" s="528"/>
      <c r="V150" s="528"/>
      <c r="W150" s="528"/>
      <c r="X150" s="528"/>
      <c r="Y150" s="528"/>
      <c r="AA150" s="551"/>
      <c r="AB150" s="551"/>
      <c r="AC150" s="551"/>
      <c r="AD150" s="551"/>
      <c r="AE150" s="551"/>
      <c r="AF150" s="551"/>
      <c r="AG150" s="551"/>
      <c r="AH150" s="552"/>
    </row>
    <row r="151" spans="1:34" s="550" customFormat="1">
      <c r="A151" s="523" t="s">
        <v>141</v>
      </c>
      <c r="B151" s="549"/>
      <c r="C151" s="516" t="s">
        <v>939</v>
      </c>
      <c r="D151" s="563" t="s">
        <v>891</v>
      </c>
      <c r="E151" s="526" t="s">
        <v>509</v>
      </c>
      <c r="F151" s="548">
        <v>1</v>
      </c>
      <c r="G151" s="526">
        <v>995462</v>
      </c>
      <c r="H151" s="532" t="s">
        <v>138</v>
      </c>
      <c r="I151" s="527">
        <v>18</v>
      </c>
      <c r="J151" s="532" t="s">
        <v>138</v>
      </c>
      <c r="K151" s="533"/>
      <c r="L151" s="534">
        <f t="shared" si="4"/>
        <v>1.8000000000000002E-3</v>
      </c>
      <c r="M151" s="535" t="str">
        <f t="shared" si="5"/>
        <v>0.01</v>
      </c>
      <c r="N151" s="528"/>
      <c r="O151" s="528"/>
      <c r="P151" s="528"/>
      <c r="Q151" s="528"/>
      <c r="R151" s="528"/>
      <c r="S151" s="528"/>
      <c r="T151" s="528"/>
      <c r="U151" s="528"/>
      <c r="V151" s="528"/>
      <c r="W151" s="528"/>
      <c r="X151" s="528"/>
      <c r="Y151" s="528"/>
      <c r="AA151" s="551"/>
      <c r="AB151" s="551"/>
      <c r="AC151" s="551"/>
      <c r="AD151" s="551"/>
      <c r="AE151" s="551"/>
      <c r="AF151" s="551"/>
      <c r="AG151" s="551"/>
      <c r="AH151" s="552"/>
    </row>
    <row r="152" spans="1:34" s="550" customFormat="1" ht="84">
      <c r="A152" s="523">
        <v>5.05</v>
      </c>
      <c r="B152" s="549"/>
      <c r="C152" s="516" t="s">
        <v>907</v>
      </c>
      <c r="D152" s="563" t="s">
        <v>892</v>
      </c>
      <c r="E152" s="526"/>
      <c r="F152" s="548"/>
      <c r="G152" s="526"/>
      <c r="H152" s="526"/>
      <c r="I152" s="526"/>
      <c r="J152" s="526"/>
      <c r="K152" s="526"/>
      <c r="L152" s="526"/>
      <c r="M152" s="526"/>
      <c r="N152" s="528"/>
      <c r="O152" s="528"/>
      <c r="P152" s="528"/>
      <c r="Q152" s="528"/>
      <c r="R152" s="528"/>
      <c r="S152" s="528"/>
      <c r="T152" s="528"/>
      <c r="U152" s="528"/>
      <c r="V152" s="528"/>
      <c r="W152" s="528"/>
      <c r="X152" s="528"/>
      <c r="Y152" s="528"/>
      <c r="AA152" s="551"/>
      <c r="AB152" s="551"/>
      <c r="AC152" s="551"/>
      <c r="AD152" s="551"/>
      <c r="AE152" s="551"/>
      <c r="AF152" s="551"/>
      <c r="AG152" s="551"/>
      <c r="AH152" s="552"/>
    </row>
    <row r="153" spans="1:34" s="550" customFormat="1">
      <c r="A153" s="523" t="s">
        <v>141</v>
      </c>
      <c r="B153" s="549"/>
      <c r="C153" s="516"/>
      <c r="D153" s="563" t="s">
        <v>893</v>
      </c>
      <c r="E153" s="526" t="s">
        <v>510</v>
      </c>
      <c r="F153" s="548">
        <v>10</v>
      </c>
      <c r="G153" s="526">
        <v>995462</v>
      </c>
      <c r="H153" s="532" t="s">
        <v>138</v>
      </c>
      <c r="I153" s="527">
        <v>18</v>
      </c>
      <c r="J153" s="532" t="s">
        <v>138</v>
      </c>
      <c r="K153" s="533"/>
      <c r="L153" s="534">
        <f t="shared" si="4"/>
        <v>1.8000000000000002E-3</v>
      </c>
      <c r="M153" s="535" t="str">
        <f t="shared" si="5"/>
        <v>0.01</v>
      </c>
      <c r="N153" s="528"/>
      <c r="O153" s="528"/>
      <c r="P153" s="528"/>
      <c r="Q153" s="528"/>
      <c r="R153" s="528"/>
      <c r="S153" s="528"/>
      <c r="T153" s="528"/>
      <c r="U153" s="528"/>
      <c r="V153" s="528"/>
      <c r="W153" s="528"/>
      <c r="X153" s="528"/>
      <c r="Y153" s="528"/>
      <c r="AA153" s="551"/>
      <c r="AB153" s="551"/>
      <c r="AC153" s="551"/>
      <c r="AD153" s="551"/>
      <c r="AE153" s="551"/>
      <c r="AF153" s="551"/>
      <c r="AG153" s="551"/>
      <c r="AH153" s="552"/>
    </row>
    <row r="154" spans="1:34" s="550" customFormat="1" ht="55.5" customHeight="1">
      <c r="A154" s="523">
        <v>5.0599999999999996</v>
      </c>
      <c r="B154" s="549"/>
      <c r="C154" s="516" t="s">
        <v>907</v>
      </c>
      <c r="D154" s="563" t="s">
        <v>957</v>
      </c>
      <c r="E154" s="526"/>
      <c r="F154" s="548"/>
      <c r="G154" s="526"/>
      <c r="H154" s="526"/>
      <c r="I154" s="526"/>
      <c r="J154" s="526"/>
      <c r="K154" s="526"/>
      <c r="L154" s="526"/>
      <c r="M154" s="526"/>
      <c r="N154" s="528"/>
      <c r="O154" s="528"/>
      <c r="P154" s="528"/>
      <c r="Q154" s="528"/>
      <c r="R154" s="528"/>
      <c r="S154" s="528"/>
      <c r="T154" s="528"/>
      <c r="U154" s="528"/>
      <c r="V154" s="528"/>
      <c r="W154" s="528"/>
      <c r="X154" s="528"/>
      <c r="Y154" s="528"/>
      <c r="AA154" s="551"/>
      <c r="AB154" s="551"/>
      <c r="AC154" s="551"/>
      <c r="AD154" s="551"/>
      <c r="AE154" s="551"/>
      <c r="AF154" s="551"/>
      <c r="AG154" s="551"/>
      <c r="AH154" s="552"/>
    </row>
    <row r="155" spans="1:34" s="550" customFormat="1">
      <c r="A155" s="523" t="s">
        <v>141</v>
      </c>
      <c r="B155" s="549"/>
      <c r="C155" s="516"/>
      <c r="D155" s="563" t="s">
        <v>894</v>
      </c>
      <c r="E155" s="526" t="s">
        <v>552</v>
      </c>
      <c r="F155" s="548">
        <v>10</v>
      </c>
      <c r="G155" s="526">
        <v>995462</v>
      </c>
      <c r="H155" s="532" t="s">
        <v>138</v>
      </c>
      <c r="I155" s="527">
        <v>18</v>
      </c>
      <c r="J155" s="532" t="s">
        <v>138</v>
      </c>
      <c r="K155" s="533"/>
      <c r="L155" s="534">
        <f t="shared" si="4"/>
        <v>1.8000000000000002E-3</v>
      </c>
      <c r="M155" s="535" t="str">
        <f t="shared" si="5"/>
        <v>0.01</v>
      </c>
      <c r="N155" s="528"/>
      <c r="O155" s="528"/>
      <c r="P155" s="528"/>
      <c r="Q155" s="528"/>
      <c r="R155" s="528"/>
      <c r="S155" s="528"/>
      <c r="T155" s="528"/>
      <c r="U155" s="528"/>
      <c r="V155" s="528"/>
      <c r="W155" s="528"/>
      <c r="X155" s="528"/>
      <c r="Y155" s="528"/>
      <c r="AA155" s="551"/>
      <c r="AB155" s="551"/>
      <c r="AC155" s="551"/>
      <c r="AD155" s="551"/>
      <c r="AE155" s="551"/>
      <c r="AF155" s="551"/>
      <c r="AG155" s="551"/>
      <c r="AH155" s="552"/>
    </row>
    <row r="156" spans="1:34" s="550" customFormat="1" ht="126">
      <c r="A156" s="523">
        <v>5.0699999999999994</v>
      </c>
      <c r="B156" s="549"/>
      <c r="C156" s="516" t="s">
        <v>940</v>
      </c>
      <c r="D156" s="563" t="s">
        <v>895</v>
      </c>
      <c r="E156" s="526" t="s">
        <v>509</v>
      </c>
      <c r="F156" s="548">
        <v>25</v>
      </c>
      <c r="G156" s="526">
        <v>995462</v>
      </c>
      <c r="H156" s="532" t="s">
        <v>138</v>
      </c>
      <c r="I156" s="527">
        <v>18</v>
      </c>
      <c r="J156" s="532" t="s">
        <v>138</v>
      </c>
      <c r="K156" s="533"/>
      <c r="L156" s="534">
        <f t="shared" si="4"/>
        <v>1.8000000000000002E-3</v>
      </c>
      <c r="M156" s="535" t="str">
        <f t="shared" si="5"/>
        <v>0.01</v>
      </c>
      <c r="N156" s="528"/>
      <c r="O156" s="528"/>
      <c r="P156" s="528"/>
      <c r="Q156" s="528"/>
      <c r="R156" s="528"/>
      <c r="S156" s="528"/>
      <c r="T156" s="528"/>
      <c r="U156" s="528"/>
      <c r="V156" s="528"/>
      <c r="W156" s="528"/>
      <c r="X156" s="528"/>
      <c r="Y156" s="528"/>
      <c r="AA156" s="551"/>
      <c r="AB156" s="551"/>
      <c r="AC156" s="551"/>
      <c r="AD156" s="551"/>
      <c r="AE156" s="551"/>
      <c r="AF156" s="551"/>
      <c r="AG156" s="551"/>
      <c r="AH156" s="552"/>
    </row>
    <row r="157" spans="1:34" s="550" customFormat="1" ht="147">
      <c r="A157" s="523">
        <v>5.08</v>
      </c>
      <c r="B157" s="549"/>
      <c r="C157" s="516">
        <v>19.7</v>
      </c>
      <c r="D157" s="563" t="s">
        <v>896</v>
      </c>
      <c r="E157" s="526"/>
      <c r="F157" s="548"/>
      <c r="G157" s="526"/>
      <c r="H157" s="526"/>
      <c r="I157" s="526"/>
      <c r="J157" s="526"/>
      <c r="K157" s="526"/>
      <c r="L157" s="526"/>
      <c r="M157" s="526"/>
      <c r="N157" s="528"/>
      <c r="O157" s="528"/>
      <c r="P157" s="528"/>
      <c r="Q157" s="528"/>
      <c r="R157" s="528"/>
      <c r="S157" s="528"/>
      <c r="T157" s="528"/>
      <c r="U157" s="528"/>
      <c r="V157" s="528"/>
      <c r="W157" s="528"/>
      <c r="X157" s="528"/>
      <c r="Y157" s="528"/>
      <c r="AA157" s="551"/>
      <c r="AB157" s="551"/>
      <c r="AC157" s="551"/>
      <c r="AD157" s="551"/>
      <c r="AE157" s="551"/>
      <c r="AF157" s="551"/>
      <c r="AG157" s="551"/>
      <c r="AH157" s="552"/>
    </row>
    <row r="158" spans="1:34" s="550" customFormat="1" ht="78" customHeight="1">
      <c r="A158" s="523"/>
      <c r="B158" s="549"/>
      <c r="C158" s="516"/>
      <c r="D158" s="563" t="s">
        <v>897</v>
      </c>
      <c r="E158" s="526"/>
      <c r="F158" s="548"/>
      <c r="G158" s="526"/>
      <c r="H158" s="526"/>
      <c r="I158" s="526"/>
      <c r="J158" s="526"/>
      <c r="K158" s="526"/>
      <c r="L158" s="526"/>
      <c r="M158" s="526"/>
      <c r="N158" s="528"/>
      <c r="O158" s="528"/>
      <c r="P158" s="528"/>
      <c r="Q158" s="528"/>
      <c r="R158" s="528"/>
      <c r="S158" s="528"/>
      <c r="T158" s="528"/>
      <c r="U158" s="528"/>
      <c r="V158" s="528"/>
      <c r="W158" s="528"/>
      <c r="X158" s="528"/>
      <c r="Y158" s="528"/>
      <c r="AA158" s="551"/>
      <c r="AB158" s="551"/>
      <c r="AC158" s="551"/>
      <c r="AD158" s="551"/>
      <c r="AE158" s="551"/>
      <c r="AF158" s="551"/>
      <c r="AG158" s="551"/>
      <c r="AH158" s="552"/>
    </row>
    <row r="159" spans="1:34" s="550" customFormat="1" ht="42">
      <c r="A159" s="523"/>
      <c r="B159" s="549"/>
      <c r="C159" s="516" t="s">
        <v>941</v>
      </c>
      <c r="D159" s="563" t="s">
        <v>898</v>
      </c>
      <c r="E159" s="526" t="s">
        <v>509</v>
      </c>
      <c r="F159" s="548">
        <v>10</v>
      </c>
      <c r="G159" s="526">
        <v>995456</v>
      </c>
      <c r="H159" s="532" t="s">
        <v>138</v>
      </c>
      <c r="I159" s="527">
        <v>18</v>
      </c>
      <c r="J159" s="532" t="s">
        <v>138</v>
      </c>
      <c r="K159" s="533"/>
      <c r="L159" s="534">
        <f t="shared" si="4"/>
        <v>1.8000000000000002E-3</v>
      </c>
      <c r="M159" s="535" t="str">
        <f t="shared" si="5"/>
        <v>0.01</v>
      </c>
      <c r="N159" s="528"/>
      <c r="O159" s="528"/>
      <c r="P159" s="528"/>
      <c r="Q159" s="528"/>
      <c r="R159" s="528"/>
      <c r="S159" s="528"/>
      <c r="T159" s="528"/>
      <c r="U159" s="528"/>
      <c r="V159" s="528"/>
      <c r="W159" s="528"/>
      <c r="X159" s="528"/>
      <c r="Y159" s="528"/>
      <c r="AA159" s="551"/>
      <c r="AB159" s="551"/>
      <c r="AC159" s="551"/>
      <c r="AD159" s="551"/>
      <c r="AE159" s="551"/>
      <c r="AF159" s="551"/>
      <c r="AG159" s="551"/>
      <c r="AH159" s="552"/>
    </row>
    <row r="160" spans="1:34" s="550" customFormat="1" ht="42">
      <c r="A160" s="523">
        <v>5.09</v>
      </c>
      <c r="B160" s="549"/>
      <c r="C160" s="516">
        <v>19.8</v>
      </c>
      <c r="D160" s="563" t="s">
        <v>899</v>
      </c>
      <c r="E160" s="526"/>
      <c r="F160" s="548"/>
      <c r="G160" s="526"/>
      <c r="H160" s="526"/>
      <c r="I160" s="526"/>
      <c r="J160" s="526"/>
      <c r="K160" s="526"/>
      <c r="L160" s="526"/>
      <c r="M160" s="526"/>
      <c r="N160" s="528"/>
      <c r="O160" s="528"/>
      <c r="P160" s="528"/>
      <c r="Q160" s="528"/>
      <c r="R160" s="528"/>
      <c r="S160" s="528"/>
      <c r="T160" s="528"/>
      <c r="U160" s="528"/>
      <c r="V160" s="528"/>
      <c r="W160" s="528"/>
      <c r="X160" s="528"/>
      <c r="Y160" s="528"/>
      <c r="AA160" s="551"/>
      <c r="AB160" s="551"/>
      <c r="AC160" s="551"/>
      <c r="AD160" s="551"/>
      <c r="AE160" s="551"/>
      <c r="AF160" s="551"/>
      <c r="AG160" s="551"/>
      <c r="AH160" s="552"/>
    </row>
    <row r="161" spans="1:37" s="550" customFormat="1" ht="42">
      <c r="A161" s="523"/>
      <c r="B161" s="549"/>
      <c r="C161" s="516"/>
      <c r="D161" s="563" t="s">
        <v>900</v>
      </c>
      <c r="E161" s="526"/>
      <c r="F161" s="548"/>
      <c r="G161" s="526"/>
      <c r="H161" s="526"/>
      <c r="I161" s="526"/>
      <c r="J161" s="526"/>
      <c r="K161" s="526"/>
      <c r="L161" s="526"/>
      <c r="M161" s="526"/>
      <c r="N161" s="528"/>
      <c r="O161" s="528"/>
      <c r="P161" s="528"/>
      <c r="Q161" s="528"/>
      <c r="R161" s="528"/>
      <c r="S161" s="528"/>
      <c r="T161" s="528"/>
      <c r="U161" s="528"/>
      <c r="V161" s="528"/>
      <c r="W161" s="528"/>
      <c r="X161" s="528"/>
      <c r="Y161" s="528"/>
      <c r="AA161" s="551"/>
      <c r="AB161" s="551"/>
      <c r="AC161" s="551"/>
      <c r="AD161" s="551"/>
      <c r="AE161" s="551"/>
      <c r="AF161" s="551"/>
      <c r="AG161" s="551"/>
      <c r="AH161" s="552"/>
    </row>
    <row r="162" spans="1:37" s="550" customFormat="1" ht="42">
      <c r="A162" s="523"/>
      <c r="B162" s="549"/>
      <c r="C162" s="516" t="s">
        <v>942</v>
      </c>
      <c r="D162" s="563" t="s">
        <v>898</v>
      </c>
      <c r="E162" s="526" t="s">
        <v>553</v>
      </c>
      <c r="F162" s="548">
        <v>2</v>
      </c>
      <c r="G162" s="526">
        <v>995456</v>
      </c>
      <c r="H162" s="532" t="s">
        <v>138</v>
      </c>
      <c r="I162" s="527">
        <v>18</v>
      </c>
      <c r="J162" s="532" t="s">
        <v>138</v>
      </c>
      <c r="K162" s="533"/>
      <c r="L162" s="534">
        <f t="shared" si="4"/>
        <v>1.8000000000000002E-3</v>
      </c>
      <c r="M162" s="535" t="str">
        <f t="shared" si="5"/>
        <v>0.01</v>
      </c>
      <c r="N162" s="528"/>
      <c r="O162" s="528"/>
      <c r="P162" s="528"/>
      <c r="Q162" s="528"/>
      <c r="R162" s="528"/>
      <c r="S162" s="528"/>
      <c r="T162" s="528"/>
      <c r="U162" s="528"/>
      <c r="V162" s="528"/>
      <c r="W162" s="528"/>
      <c r="X162" s="528"/>
      <c r="Y162" s="528"/>
      <c r="AA162" s="551"/>
      <c r="AB162" s="551"/>
      <c r="AC162" s="551"/>
      <c r="AD162" s="551"/>
      <c r="AE162" s="551"/>
      <c r="AF162" s="551"/>
      <c r="AG162" s="551"/>
      <c r="AH162" s="552"/>
    </row>
    <row r="163" spans="1:37" ht="40.5" customHeight="1">
      <c r="A163" s="524"/>
      <c r="B163" s="489"/>
      <c r="C163" s="514"/>
      <c r="D163" s="656" t="s">
        <v>499</v>
      </c>
      <c r="E163" s="657"/>
      <c r="F163" s="657"/>
      <c r="G163" s="657"/>
      <c r="H163" s="657"/>
      <c r="I163" s="657"/>
      <c r="J163" s="657"/>
      <c r="K163" s="658"/>
      <c r="L163" s="529">
        <f>SUM(L19:L162)</f>
        <v>0.15479999999999985</v>
      </c>
      <c r="M163" s="529">
        <f>SUM(M19:M162)</f>
        <v>0</v>
      </c>
      <c r="AD163" s="490"/>
      <c r="AE163" s="350" t="e">
        <f>ROUND(SUM(#REF!),0)</f>
        <v>#REF!</v>
      </c>
    </row>
    <row r="164" spans="1:37" ht="20.25">
      <c r="A164" s="525"/>
      <c r="B164" s="344"/>
      <c r="C164" s="515"/>
      <c r="D164" s="345"/>
      <c r="E164" s="345"/>
      <c r="F164" s="345"/>
      <c r="G164" s="344"/>
      <c r="H164" s="344"/>
      <c r="I164" s="344"/>
      <c r="J164" s="344"/>
      <c r="K164" s="344"/>
      <c r="L164" s="491"/>
      <c r="M164" s="348"/>
      <c r="AD164" s="490"/>
      <c r="AE164" s="350"/>
    </row>
    <row r="165" spans="1:37" ht="45" customHeight="1">
      <c r="A165" s="666" t="s">
        <v>606</v>
      </c>
      <c r="B165" s="667"/>
      <c r="C165" s="667"/>
      <c r="D165" s="667"/>
      <c r="E165" s="667"/>
      <c r="F165" s="667"/>
      <c r="G165" s="667"/>
      <c r="H165" s="667"/>
      <c r="I165" s="667"/>
      <c r="J165" s="667"/>
      <c r="K165" s="667"/>
      <c r="L165" s="668"/>
      <c r="M165" s="348"/>
      <c r="AD165" s="490"/>
      <c r="AE165" s="350"/>
    </row>
    <row r="166" spans="1:37" s="325" customFormat="1" ht="20.25">
      <c r="A166" s="525"/>
      <c r="B166" s="344"/>
      <c r="C166" s="515"/>
      <c r="D166" s="345"/>
      <c r="E166" s="345"/>
      <c r="F166" s="345"/>
      <c r="G166" s="346"/>
      <c r="H166" s="346"/>
      <c r="I166" s="346"/>
      <c r="J166" s="346"/>
      <c r="K166" s="346"/>
      <c r="L166" s="491"/>
      <c r="M166" s="348"/>
      <c r="N166" s="105"/>
      <c r="O166" s="105"/>
      <c r="P166" s="105"/>
      <c r="Q166" s="105"/>
      <c r="R166" s="105"/>
      <c r="S166" s="105"/>
      <c r="T166" s="105"/>
      <c r="U166" s="105"/>
      <c r="V166" s="105"/>
      <c r="W166" s="105"/>
      <c r="X166" s="105"/>
      <c r="Y166" s="105"/>
      <c r="Z166" s="107"/>
      <c r="AA166" s="318"/>
      <c r="AB166" s="318"/>
      <c r="AD166" s="490"/>
      <c r="AE166" s="350"/>
      <c r="AI166" s="107"/>
      <c r="AJ166" s="107"/>
      <c r="AK166" s="107"/>
    </row>
    <row r="167" spans="1:37" s="325" customFormat="1" ht="20.25">
      <c r="A167" s="525"/>
      <c r="B167" s="344"/>
      <c r="C167" s="515"/>
      <c r="D167" s="345"/>
      <c r="E167" s="345"/>
      <c r="F167" s="345"/>
      <c r="G167" s="346"/>
      <c r="H167" s="346"/>
      <c r="I167" s="346"/>
      <c r="J167" s="346"/>
      <c r="K167" s="346"/>
      <c r="L167" s="491"/>
      <c r="M167" s="348"/>
      <c r="N167" s="105"/>
      <c r="O167" s="105"/>
      <c r="P167" s="105"/>
      <c r="Q167" s="105"/>
      <c r="R167" s="105"/>
      <c r="S167" s="105"/>
      <c r="T167" s="105"/>
      <c r="U167" s="105"/>
      <c r="V167" s="105"/>
      <c r="W167" s="105"/>
      <c r="X167" s="105"/>
      <c r="Y167" s="105"/>
      <c r="Z167" s="107"/>
      <c r="AA167" s="318"/>
      <c r="AB167" s="318"/>
      <c r="AD167" s="490"/>
      <c r="AE167" s="350"/>
      <c r="AI167" s="107"/>
      <c r="AJ167" s="107"/>
      <c r="AK167" s="107"/>
    </row>
    <row r="168" spans="1:37" s="325" customFormat="1" ht="33.6" customHeight="1">
      <c r="A168" s="539" t="s">
        <v>110</v>
      </c>
      <c r="B168" s="540"/>
      <c r="C168" s="539"/>
      <c r="D168" s="347" t="str">
        <f>IF('[2]Names of Bidder'!D21=0,"",'[2]Names of Bidder'!D21)</f>
        <v/>
      </c>
      <c r="E168" s="492"/>
      <c r="F168" s="492"/>
      <c r="G168" s="347"/>
      <c r="H168" s="347"/>
      <c r="I168" s="347"/>
      <c r="J168" s="347"/>
      <c r="K168" s="320"/>
      <c r="L168" s="349" t="s">
        <v>113</v>
      </c>
      <c r="M168" s="493" t="str">
        <f>IF('[2]Names of Bidder'!D18=0,"",'[2]Names of Bidder'!D18)</f>
        <v/>
      </c>
      <c r="N168" s="105"/>
      <c r="O168" s="105"/>
      <c r="P168" s="105"/>
      <c r="Q168" s="105"/>
      <c r="R168" s="105"/>
      <c r="S168" s="105"/>
      <c r="T168" s="105"/>
      <c r="U168" s="105"/>
      <c r="V168" s="105"/>
      <c r="W168" s="105"/>
      <c r="X168" s="105"/>
      <c r="Y168" s="105"/>
      <c r="Z168" s="107"/>
      <c r="AA168" s="318"/>
      <c r="AB168" s="318"/>
      <c r="AI168" s="107"/>
      <c r="AJ168" s="107"/>
      <c r="AK168" s="107"/>
    </row>
    <row r="169" spans="1:37" s="325" customFormat="1" ht="33.6" customHeight="1">
      <c r="A169" s="539" t="s">
        <v>112</v>
      </c>
      <c r="B169" s="540"/>
      <c r="C169" s="539"/>
      <c r="D169" s="347" t="str">
        <f>IF('[2]Names of Bidder'!D22=0,"",'[2]Names of Bidder'!D22)</f>
        <v/>
      </c>
      <c r="E169" s="492"/>
      <c r="F169" s="492"/>
      <c r="G169" s="347"/>
      <c r="H169" s="347"/>
      <c r="I169" s="347"/>
      <c r="J169" s="347"/>
      <c r="K169" s="320"/>
      <c r="L169" s="349" t="s">
        <v>114</v>
      </c>
      <c r="M169" s="493" t="str">
        <f>IF('[2]Names of Bidder'!D19=0,"",'[2]Names of Bidder'!D19)</f>
        <v/>
      </c>
      <c r="N169" s="105"/>
      <c r="O169" s="105"/>
      <c r="P169" s="105"/>
      <c r="Q169" s="105"/>
      <c r="R169" s="105"/>
      <c r="S169" s="105"/>
      <c r="T169" s="105"/>
      <c r="U169" s="105"/>
      <c r="V169" s="105"/>
      <c r="W169" s="105"/>
      <c r="X169" s="105"/>
      <c r="Y169" s="105"/>
      <c r="Z169" s="107"/>
      <c r="AA169" s="318"/>
      <c r="AB169" s="318"/>
      <c r="AI169" s="107"/>
      <c r="AJ169" s="107"/>
      <c r="AK169" s="107"/>
    </row>
    <row r="170" spans="1:37" s="325" customFormat="1" ht="33.6" customHeight="1">
      <c r="A170" s="495"/>
      <c r="B170" s="128"/>
      <c r="C170" s="495"/>
      <c r="D170" s="494"/>
      <c r="E170" s="494"/>
      <c r="F170" s="494"/>
      <c r="G170" s="108"/>
      <c r="H170" s="108"/>
      <c r="I170" s="108"/>
      <c r="J170" s="108"/>
      <c r="K170" s="320"/>
      <c r="L170" s="323"/>
      <c r="M170" s="324"/>
      <c r="N170" s="105"/>
      <c r="O170" s="105"/>
      <c r="P170" s="105"/>
      <c r="Q170" s="105"/>
      <c r="R170" s="105"/>
      <c r="S170" s="105"/>
      <c r="T170" s="105"/>
      <c r="U170" s="105"/>
      <c r="V170" s="105"/>
      <c r="W170" s="105"/>
      <c r="X170" s="105"/>
      <c r="Y170" s="105"/>
      <c r="Z170" s="107"/>
      <c r="AA170" s="318"/>
      <c r="AB170" s="318"/>
      <c r="AI170" s="107"/>
      <c r="AJ170" s="107"/>
      <c r="AK170" s="107"/>
    </row>
  </sheetData>
  <sheetProtection algorithmName="SHA-512" hashValue="HcoTPJM4+6hGVYWo7m4QKfOXhMVEztBmIXHeNTirQBcfjiDjTrdWgLIJfs/odRQyGuDqaNOjn4Bm11Iku8Gwjw==" saltValue="RgC58jy+W+jZlFILfvc7KA==" spinCount="100000" sheet="1" formatColumns="0" formatRows="0" selectLockedCells="1"/>
  <autoFilter ref="A15:M163" xr:uid="{7F0A19D3-3A3E-42DA-8A72-3281F44A44B0}"/>
  <mergeCells count="8">
    <mergeCell ref="D163:K163"/>
    <mergeCell ref="A165:L165"/>
    <mergeCell ref="A1:I1"/>
    <mergeCell ref="J1:M1"/>
    <mergeCell ref="A3:M3"/>
    <mergeCell ref="A4:M4"/>
    <mergeCell ref="A14:F14"/>
    <mergeCell ref="I14:M14"/>
  </mergeCells>
  <dataValidations count="2">
    <dataValidation type="list" allowBlank="1" showInputMessage="1" showErrorMessage="1" sqref="J19 J21:J23 J25:J26 J28:J35 J37:J39 J41 J43 J45 J49:J52 J61:J67 J69:J73 J75:J76 J81 J83 J85 J87 J89 J91 J95 J98:J100 J102 J104 J106 J108 J111 J113 J115:J116 J119 J121 J124 J126 J128 J131:J132 J134:J135 J139:J141 J143:J145 J147:J149 J151 J153 J155:J156 J159 J162 J55:J56 J58:J59 J78:J79" xr:uid="{1A78C02A-FFD9-4C62-A5DC-6D88C7303081}">
      <formula1>"Confirmed, 0,5,12,18,28"</formula1>
    </dataValidation>
    <dataValidation operator="greaterThan" allowBlank="1" showInputMessage="1" showErrorMessage="1" sqref="L19 L21:L23 L25:L26 L28:L35 L37:L39 L41 L43 L45 L49:L52 L61:L67 L69:L73 L75:L76 L81 L83 L85 L87 L89 L91 L95 L98:L100 L102 L104 L106 L108 L111 L113 L115:L116 L119 L121 L124 L126 L128 L131:L132 L134:L135 L139:L141 L143:L145 L147:L149 L151 L153 L155:L156 L159 L162 L55:L56 L58:L59 L78:L79" xr:uid="{02A87DFB-51E4-4ED0-BB7E-5193812EA0DA}"/>
  </dataValidations>
  <printOptions horizontalCentered="1"/>
  <pageMargins left="0.51181102362204722" right="0.27559055118110237" top="0.39370078740157483" bottom="0.39370078740157483" header="0.27559055118110237" footer="0.23622047244094491"/>
  <pageSetup paperSize="9" scale="40" orientation="landscape" horizontalDpi="300" verticalDpi="300" r:id="rId1"/>
  <headerFooter alignWithMargins="0">
    <oddFooter>&amp;R&amp;"Book Antiqua,Bold"&amp;10Schedule-3/ 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91DFB-BD37-4D75-93A9-1086CBC855A5}">
  <sheetPr codeName="Sheet3">
    <tabColor indexed="10"/>
  </sheetPr>
  <dimension ref="A1:AH260"/>
  <sheetViews>
    <sheetView view="pageBreakPreview" zoomScale="60" zoomScaleNormal="85" workbookViewId="0">
      <selection activeCell="H251" sqref="H251"/>
    </sheetView>
  </sheetViews>
  <sheetFormatPr defaultColWidth="9" defaultRowHeight="21"/>
  <cols>
    <col min="1" max="1" width="12.5" style="517" customWidth="1"/>
    <col min="2" max="2" width="72.75" style="320" hidden="1" customWidth="1"/>
    <col min="3" max="3" width="19" style="506" customWidth="1"/>
    <col min="4" max="4" width="121.375" style="321" customWidth="1"/>
    <col min="5" max="5" width="17.5" style="321" customWidth="1"/>
    <col min="6" max="6" width="23.375" style="321" customWidth="1"/>
    <col min="7" max="7" width="22.875" style="322" customWidth="1"/>
    <col min="8" max="8" width="18.375" style="322" customWidth="1"/>
    <col min="9" max="9" width="21.75" style="322" customWidth="1"/>
    <col min="10" max="10" width="22.75" style="322" customWidth="1"/>
    <col min="11" max="11" width="22.5" style="320" customWidth="1"/>
    <col min="12" max="12" width="22.125" style="323" customWidth="1"/>
    <col min="13" max="13" width="24.25" style="324" customWidth="1"/>
    <col min="14" max="25" width="9" style="105"/>
    <col min="26" max="26" width="9" style="107"/>
    <col min="27" max="28" width="9" style="318" hidden="1" customWidth="1"/>
    <col min="29" max="29" width="9" style="325" hidden="1" customWidth="1"/>
    <col min="30" max="31" width="17.625" style="325" hidden="1" customWidth="1"/>
    <col min="32" max="33" width="9" style="325" hidden="1" customWidth="1"/>
    <col min="34" max="34" width="9" style="325"/>
    <col min="35" max="16384" width="9" style="107"/>
  </cols>
  <sheetData>
    <row r="1" spans="1:34" s="497" customFormat="1" ht="75" customHeight="1">
      <c r="A1" s="665" t="str">
        <f>Cover!B3</f>
        <v>Specification No.: ODP/BB/C&amp;M-3827/OT-09/RFx No. 5002003664/24-25</v>
      </c>
      <c r="B1" s="665"/>
      <c r="C1" s="665"/>
      <c r="D1" s="665"/>
      <c r="E1" s="665"/>
      <c r="F1" s="665"/>
      <c r="G1" s="665"/>
      <c r="H1" s="665"/>
      <c r="I1" s="665"/>
      <c r="J1" s="655" t="s">
        <v>597</v>
      </c>
      <c r="K1" s="655"/>
      <c r="L1" s="655"/>
      <c r="M1" s="655"/>
      <c r="N1" s="496"/>
      <c r="O1" s="496"/>
      <c r="P1" s="496"/>
      <c r="Q1" s="496"/>
      <c r="R1" s="496"/>
      <c r="S1" s="496"/>
      <c r="T1" s="496"/>
      <c r="U1" s="496"/>
      <c r="V1" s="496"/>
      <c r="W1" s="496"/>
      <c r="X1" s="496"/>
      <c r="Y1" s="496"/>
      <c r="AA1" s="498"/>
      <c r="AB1" s="498"/>
      <c r="AC1" s="499"/>
      <c r="AD1" s="499"/>
      <c r="AE1" s="499"/>
      <c r="AF1" s="499"/>
      <c r="AG1" s="499"/>
      <c r="AH1" s="499"/>
    </row>
    <row r="2" spans="1:34" ht="18" customHeight="1">
      <c r="A2" s="495"/>
      <c r="B2" s="154"/>
      <c r="C2" s="505"/>
      <c r="D2" s="326"/>
      <c r="E2" s="326"/>
      <c r="F2" s="326"/>
      <c r="G2" s="108"/>
      <c r="H2" s="108"/>
      <c r="I2" s="108"/>
      <c r="J2" s="108"/>
      <c r="K2" s="105"/>
      <c r="L2" s="335"/>
      <c r="M2" s="336"/>
    </row>
    <row r="3" spans="1:34" ht="54" customHeight="1">
      <c r="A3" s="669" t="str">
        <f>Cover!$B$2</f>
        <v>Construction of Academic cum Administrative Building for Govt. Industrial Training Institute (ITI) at Dharamgarh Sub-division of Kalahandi district under CSR initiative of POWERGRID</v>
      </c>
      <c r="B3" s="669"/>
      <c r="C3" s="669"/>
      <c r="D3" s="669"/>
      <c r="E3" s="669"/>
      <c r="F3" s="669"/>
      <c r="G3" s="669"/>
      <c r="H3" s="669"/>
      <c r="I3" s="669"/>
      <c r="J3" s="669"/>
      <c r="K3" s="669"/>
      <c r="L3" s="669"/>
      <c r="M3" s="669"/>
      <c r="AC3" s="342" t="s">
        <v>120</v>
      </c>
      <c r="AE3" s="343"/>
    </row>
    <row r="4" spans="1:34" ht="22.15" customHeight="1">
      <c r="A4" s="652" t="s">
        <v>121</v>
      </c>
      <c r="B4" s="652"/>
      <c r="C4" s="652"/>
      <c r="D4" s="652"/>
      <c r="E4" s="652"/>
      <c r="F4" s="652"/>
      <c r="G4" s="652"/>
      <c r="H4" s="652"/>
      <c r="I4" s="652"/>
      <c r="J4" s="652"/>
      <c r="K4" s="652"/>
      <c r="L4" s="652"/>
      <c r="M4" s="652"/>
      <c r="AC4" s="342" t="s">
        <v>122</v>
      </c>
      <c r="AE4" s="343"/>
    </row>
    <row r="5" spans="1:34" ht="18" customHeight="1">
      <c r="AC5" s="342" t="s">
        <v>123</v>
      </c>
      <c r="AE5" s="343"/>
    </row>
    <row r="6" spans="1:34" ht="18" customHeight="1">
      <c r="A6" s="518" t="s">
        <v>83</v>
      </c>
      <c r="B6" s="212"/>
      <c r="C6" s="507"/>
      <c r="D6" s="328"/>
      <c r="E6" s="328"/>
      <c r="F6" s="328"/>
      <c r="G6" s="208"/>
      <c r="H6" s="208"/>
      <c r="I6" s="208"/>
      <c r="J6" s="208"/>
      <c r="K6" s="105" t="s">
        <v>84</v>
      </c>
      <c r="L6" s="335"/>
      <c r="M6" s="336"/>
      <c r="AC6" s="342" t="s">
        <v>124</v>
      </c>
      <c r="AE6" s="343"/>
    </row>
    <row r="7" spans="1:34" ht="18" customHeight="1">
      <c r="A7" s="518" t="e">
        <f>"Bidder as "&amp;'[1]Names of Bidder'!D6</f>
        <v>#REF!</v>
      </c>
      <c r="B7" s="214"/>
      <c r="C7" s="508"/>
      <c r="D7" s="329"/>
      <c r="E7" s="329"/>
      <c r="F7" s="329"/>
      <c r="K7" s="156" t="s">
        <v>515</v>
      </c>
      <c r="L7" s="337"/>
      <c r="M7" s="338"/>
      <c r="N7" s="158"/>
      <c r="O7" s="158"/>
      <c r="P7" s="158"/>
      <c r="Q7" s="158"/>
      <c r="R7" s="158"/>
      <c r="S7" s="158"/>
      <c r="T7" s="158"/>
      <c r="U7" s="158"/>
      <c r="V7" s="158"/>
      <c r="W7" s="158"/>
      <c r="X7" s="158"/>
      <c r="Y7" s="158"/>
      <c r="AC7" s="342" t="s">
        <v>125</v>
      </c>
      <c r="AE7" s="343"/>
    </row>
    <row r="8" spans="1:34" ht="20.25">
      <c r="A8" s="519" t="s">
        <v>126</v>
      </c>
      <c r="B8" s="212"/>
      <c r="C8" s="509" t="str">
        <f>IF('Names of Bidder'!D8=0,"",'Names of Bidder'!D8)</f>
        <v/>
      </c>
      <c r="D8" s="330" t="str">
        <f>IF('Names of Bidder'!D8=0,"",'Names of Bidder'!D8)</f>
        <v/>
      </c>
      <c r="E8" s="328"/>
      <c r="F8" s="328"/>
      <c r="G8" s="330"/>
      <c r="H8" s="330"/>
      <c r="I8" s="330"/>
      <c r="J8" s="330"/>
      <c r="K8" s="156" t="s">
        <v>127</v>
      </c>
      <c r="L8" s="337"/>
      <c r="M8" s="338"/>
      <c r="N8" s="158"/>
      <c r="O8" s="158"/>
      <c r="P8" s="158"/>
      <c r="Q8" s="158"/>
      <c r="R8" s="158"/>
      <c r="S8" s="158"/>
      <c r="T8" s="158"/>
      <c r="U8" s="158"/>
      <c r="V8" s="158"/>
      <c r="W8" s="158"/>
      <c r="X8" s="158"/>
      <c r="Y8" s="158"/>
      <c r="AC8" s="342" t="s">
        <v>128</v>
      </c>
      <c r="AE8" s="343"/>
    </row>
    <row r="9" spans="1:34" ht="20.25">
      <c r="A9" s="519" t="s">
        <v>129</v>
      </c>
      <c r="B9" s="212"/>
      <c r="C9" s="509" t="str">
        <f>IF('Names of Bidder'!D9=0,"",'Names of Bidder'!D9)</f>
        <v/>
      </c>
      <c r="D9" s="330" t="str">
        <f>IF('Names of Bidder'!D9=0,"",'Names of Bidder'!D9)</f>
        <v/>
      </c>
      <c r="E9" s="328"/>
      <c r="F9" s="328"/>
      <c r="G9" s="330"/>
      <c r="H9" s="330"/>
      <c r="I9" s="330"/>
      <c r="J9" s="330"/>
      <c r="K9" s="156" t="s">
        <v>130</v>
      </c>
      <c r="L9" s="337"/>
      <c r="M9" s="338"/>
      <c r="N9" s="158"/>
      <c r="O9" s="158"/>
      <c r="P9" s="158"/>
      <c r="Q9" s="158"/>
      <c r="R9" s="158"/>
      <c r="S9" s="158"/>
      <c r="T9" s="158"/>
      <c r="U9" s="158"/>
      <c r="V9" s="158"/>
      <c r="W9" s="158"/>
      <c r="X9" s="158"/>
      <c r="Y9" s="158"/>
      <c r="AC9" s="342" t="s">
        <v>131</v>
      </c>
      <c r="AE9" s="343"/>
    </row>
    <row r="10" spans="1:34">
      <c r="A10" s="520"/>
      <c r="B10" s="208"/>
      <c r="C10" s="509" t="str">
        <f>IF('Names of Bidder'!D10=0,"",'Names of Bidder'!D10)</f>
        <v/>
      </c>
      <c r="D10" s="330" t="str">
        <f>IF('Names of Bidder'!D10=0,"",'Names of Bidder'!D10)</f>
        <v/>
      </c>
      <c r="E10" s="331"/>
      <c r="F10" s="331"/>
      <c r="G10" s="330"/>
      <c r="H10" s="330"/>
      <c r="I10" s="330"/>
      <c r="J10" s="330"/>
      <c r="K10" s="156" t="s">
        <v>132</v>
      </c>
      <c r="L10" s="337"/>
      <c r="M10" s="338"/>
      <c r="N10" s="158"/>
      <c r="O10" s="158"/>
      <c r="P10" s="158"/>
      <c r="Q10" s="158"/>
      <c r="R10" s="158"/>
      <c r="S10" s="158"/>
      <c r="T10" s="158"/>
      <c r="U10" s="158"/>
      <c r="V10" s="158"/>
      <c r="W10" s="158"/>
      <c r="X10" s="158"/>
      <c r="Y10" s="158"/>
    </row>
    <row r="11" spans="1:34">
      <c r="A11" s="520"/>
      <c r="B11" s="208"/>
      <c r="C11" s="509" t="str">
        <f>IF('Names of Bidder'!D11=0,"",'Names of Bidder'!D11)</f>
        <v/>
      </c>
      <c r="D11" s="330" t="str">
        <f>IF('Names of Bidder'!D11=0,"",'Names of Bidder'!D11)</f>
        <v/>
      </c>
      <c r="E11" s="331"/>
      <c r="F11" s="331"/>
      <c r="G11" s="330"/>
      <c r="H11" s="330"/>
      <c r="I11" s="330"/>
      <c r="J11" s="330"/>
      <c r="K11" s="156" t="s">
        <v>133</v>
      </c>
      <c r="L11" s="337"/>
      <c r="M11" s="338"/>
      <c r="N11" s="158"/>
      <c r="O11" s="158"/>
      <c r="P11" s="158"/>
      <c r="Q11" s="158"/>
      <c r="R11" s="158"/>
      <c r="S11" s="158"/>
      <c r="T11" s="158"/>
      <c r="U11" s="158"/>
      <c r="V11" s="158"/>
      <c r="W11" s="158"/>
      <c r="X11" s="158"/>
      <c r="Y11" s="158"/>
    </row>
    <row r="12" spans="1:34" ht="18" customHeight="1">
      <c r="A12" s="520"/>
      <c r="B12" s="208"/>
      <c r="C12" s="510"/>
      <c r="D12" s="331"/>
      <c r="E12" s="331"/>
      <c r="F12" s="331"/>
      <c r="G12" s="328"/>
      <c r="H12" s="328"/>
      <c r="I12" s="328"/>
      <c r="J12" s="328"/>
      <c r="K12" s="208"/>
      <c r="L12" s="339"/>
      <c r="M12" s="336"/>
    </row>
    <row r="13" spans="1:34" ht="18" customHeight="1">
      <c r="A13" s="521"/>
      <c r="B13" s="332"/>
      <c r="C13" s="511"/>
      <c r="D13" s="333"/>
      <c r="E13" s="333"/>
      <c r="F13" s="333"/>
      <c r="G13" s="332"/>
      <c r="H13" s="332"/>
      <c r="I13" s="332"/>
      <c r="J13" s="332"/>
      <c r="K13" s="332"/>
      <c r="L13" s="340"/>
      <c r="M13" s="341"/>
    </row>
    <row r="14" spans="1:34" ht="41.45" customHeight="1">
      <c r="A14" s="662" t="s">
        <v>561</v>
      </c>
      <c r="B14" s="662"/>
      <c r="C14" s="662"/>
      <c r="D14" s="662"/>
      <c r="E14" s="662"/>
      <c r="F14" s="662"/>
      <c r="G14" s="212"/>
      <c r="H14" s="212"/>
      <c r="I14" s="663" t="s">
        <v>134</v>
      </c>
      <c r="J14" s="663"/>
      <c r="K14" s="663"/>
      <c r="L14" s="663"/>
      <c r="M14" s="663"/>
    </row>
    <row r="15" spans="1:34" s="128" customFormat="1" ht="129" customHeight="1">
      <c r="A15" s="512" t="s">
        <v>94</v>
      </c>
      <c r="B15" s="130" t="s">
        <v>490</v>
      </c>
      <c r="C15" s="512" t="s">
        <v>1144</v>
      </c>
      <c r="D15" s="536" t="s">
        <v>95</v>
      </c>
      <c r="E15" s="132" t="s">
        <v>97</v>
      </c>
      <c r="F15" s="132" t="s">
        <v>98</v>
      </c>
      <c r="G15" s="500" t="s">
        <v>604</v>
      </c>
      <c r="H15" s="500" t="s">
        <v>605</v>
      </c>
      <c r="I15" s="500" t="s">
        <v>135</v>
      </c>
      <c r="J15" s="500" t="s">
        <v>491</v>
      </c>
      <c r="K15" s="501" t="s">
        <v>514</v>
      </c>
      <c r="L15" s="502" t="s">
        <v>136</v>
      </c>
      <c r="M15" s="503" t="s">
        <v>513</v>
      </c>
      <c r="AC15" s="504"/>
      <c r="AD15" s="368" t="s">
        <v>492</v>
      </c>
      <c r="AE15" s="368" t="s">
        <v>493</v>
      </c>
      <c r="AF15" s="504"/>
      <c r="AG15" s="504"/>
      <c r="AH15" s="504"/>
    </row>
    <row r="16" spans="1:34" ht="22.5">
      <c r="A16" s="522">
        <v>1</v>
      </c>
      <c r="B16" s="482"/>
      <c r="C16" s="522"/>
      <c r="D16" s="537">
        <v>3</v>
      </c>
      <c r="E16" s="482">
        <v>4</v>
      </c>
      <c r="F16" s="482">
        <v>5</v>
      </c>
      <c r="G16" s="482">
        <v>6</v>
      </c>
      <c r="H16" s="482">
        <v>7</v>
      </c>
      <c r="I16" s="482">
        <v>8</v>
      </c>
      <c r="J16" s="482">
        <v>9</v>
      </c>
      <c r="K16" s="482">
        <v>10</v>
      </c>
      <c r="L16" s="483">
        <v>11</v>
      </c>
      <c r="M16" s="484">
        <v>12</v>
      </c>
      <c r="AD16" s="485">
        <v>5</v>
      </c>
      <c r="AE16" s="485" t="s">
        <v>137</v>
      </c>
    </row>
    <row r="17" spans="1:34" s="550" customFormat="1">
      <c r="A17" s="588" t="s">
        <v>1222</v>
      </c>
      <c r="B17" s="589"/>
      <c r="C17" s="590"/>
      <c r="D17" s="598" t="s">
        <v>958</v>
      </c>
      <c r="E17" s="526"/>
      <c r="F17" s="548"/>
      <c r="G17" s="526"/>
      <c r="H17" s="526"/>
      <c r="I17" s="526"/>
      <c r="J17" s="526"/>
      <c r="K17" s="526"/>
      <c r="L17" s="526"/>
      <c r="M17" s="526"/>
      <c r="N17" s="528"/>
      <c r="O17" s="528"/>
      <c r="P17" s="528"/>
      <c r="Q17" s="528"/>
      <c r="R17" s="528"/>
      <c r="S17" s="528"/>
      <c r="T17" s="528"/>
      <c r="U17" s="528"/>
      <c r="V17" s="528"/>
      <c r="W17" s="528"/>
      <c r="X17" s="528"/>
      <c r="Y17" s="528"/>
      <c r="AA17" s="551"/>
      <c r="AB17" s="551"/>
      <c r="AC17" s="551"/>
      <c r="AD17" s="551"/>
      <c r="AE17" s="551"/>
      <c r="AF17" s="551"/>
      <c r="AG17" s="551"/>
      <c r="AH17" s="552"/>
    </row>
    <row r="18" spans="1:34" s="550" customFormat="1" ht="84">
      <c r="A18" s="523">
        <v>1</v>
      </c>
      <c r="B18" s="549"/>
      <c r="C18" s="516">
        <v>1.1000000000000001</v>
      </c>
      <c r="D18" s="553" t="s">
        <v>959</v>
      </c>
      <c r="E18" s="526"/>
      <c r="F18" s="548"/>
      <c r="G18" s="526"/>
      <c r="H18" s="526"/>
      <c r="I18" s="526"/>
      <c r="J18" s="526"/>
      <c r="K18" s="526"/>
      <c r="L18" s="526"/>
      <c r="M18" s="526"/>
      <c r="N18" s="528"/>
      <c r="O18" s="528"/>
      <c r="P18" s="528"/>
      <c r="Q18" s="528"/>
      <c r="R18" s="528"/>
      <c r="S18" s="528"/>
      <c r="T18" s="528"/>
      <c r="U18" s="528"/>
      <c r="V18" s="528"/>
      <c r="W18" s="528"/>
      <c r="X18" s="528"/>
      <c r="Y18" s="528"/>
      <c r="AA18" s="551"/>
      <c r="AB18" s="551"/>
      <c r="AC18" s="551"/>
      <c r="AD18" s="551"/>
      <c r="AE18" s="551"/>
      <c r="AF18" s="551"/>
      <c r="AG18" s="551"/>
      <c r="AH18" s="552"/>
    </row>
    <row r="19" spans="1:34" s="550" customFormat="1">
      <c r="A19" s="523">
        <v>1.1000000000000001</v>
      </c>
      <c r="B19" s="549"/>
      <c r="C19" s="516" t="s">
        <v>1145</v>
      </c>
      <c r="D19" s="553" t="s">
        <v>960</v>
      </c>
      <c r="E19" s="513" t="s">
        <v>508</v>
      </c>
      <c r="F19" s="547">
        <v>526</v>
      </c>
      <c r="G19" s="513">
        <v>995461</v>
      </c>
      <c r="H19" s="532" t="s">
        <v>138</v>
      </c>
      <c r="I19" s="527">
        <v>18</v>
      </c>
      <c r="J19" s="532" t="s">
        <v>138</v>
      </c>
      <c r="K19" s="533"/>
      <c r="L19" s="534">
        <f>IF(OR(J19="",J19="Confirmed"),I19*M19%,J19*M19%)</f>
        <v>1.8000000000000002E-3</v>
      </c>
      <c r="M19" s="535" t="str">
        <f>IF(K19=0,"0.01",K19*F19)</f>
        <v>0.01</v>
      </c>
      <c r="N19" s="528"/>
      <c r="O19" s="528"/>
      <c r="P19" s="528"/>
      <c r="Q19" s="528"/>
      <c r="R19" s="528"/>
      <c r="S19" s="528"/>
      <c r="T19" s="528"/>
      <c r="U19" s="528"/>
      <c r="V19" s="528"/>
      <c r="W19" s="528"/>
      <c r="X19" s="528"/>
      <c r="Y19" s="528"/>
      <c r="AA19" s="551"/>
      <c r="AB19" s="551"/>
      <c r="AC19" s="551"/>
      <c r="AD19" s="551"/>
      <c r="AE19" s="551"/>
      <c r="AF19" s="551"/>
      <c r="AG19" s="551"/>
      <c r="AH19" s="552"/>
    </row>
    <row r="20" spans="1:34" s="550" customFormat="1" ht="84">
      <c r="A20" s="523">
        <v>2</v>
      </c>
      <c r="B20" s="549"/>
      <c r="C20" s="516">
        <v>1.55</v>
      </c>
      <c r="D20" s="553" t="s">
        <v>961</v>
      </c>
      <c r="E20" s="526"/>
      <c r="F20" s="548"/>
      <c r="G20" s="526"/>
      <c r="H20" s="526"/>
      <c r="I20" s="526"/>
      <c r="J20" s="526"/>
      <c r="K20" s="526"/>
      <c r="L20" s="526"/>
      <c r="M20" s="526"/>
      <c r="N20" s="528"/>
      <c r="O20" s="528"/>
      <c r="P20" s="528"/>
      <c r="Q20" s="528"/>
      <c r="R20" s="528"/>
      <c r="S20" s="528"/>
      <c r="T20" s="528"/>
      <c r="U20" s="528"/>
      <c r="V20" s="528"/>
      <c r="W20" s="528"/>
      <c r="X20" s="528"/>
      <c r="Y20" s="528"/>
      <c r="AA20" s="551"/>
      <c r="AB20" s="551"/>
      <c r="AC20" s="551"/>
      <c r="AD20" s="551"/>
      <c r="AE20" s="551"/>
      <c r="AF20" s="551"/>
      <c r="AG20" s="551"/>
      <c r="AH20" s="552"/>
    </row>
    <row r="21" spans="1:34" s="550" customFormat="1">
      <c r="A21" s="523">
        <v>2.1</v>
      </c>
      <c r="B21" s="549"/>
      <c r="C21" s="516" t="s">
        <v>1146</v>
      </c>
      <c r="D21" s="553" t="s">
        <v>960</v>
      </c>
      <c r="E21" s="513" t="s">
        <v>508</v>
      </c>
      <c r="F21" s="547">
        <v>156</v>
      </c>
      <c r="G21" s="513">
        <v>995461</v>
      </c>
      <c r="H21" s="532" t="s">
        <v>138</v>
      </c>
      <c r="I21" s="527">
        <v>18</v>
      </c>
      <c r="J21" s="532" t="s">
        <v>138</v>
      </c>
      <c r="K21" s="533"/>
      <c r="L21" s="534">
        <f t="shared" ref="L21:L82" si="0">IF(OR(J21="",J21="Confirmed"),I21*M21%,J21*M21%)</f>
        <v>1.8000000000000002E-3</v>
      </c>
      <c r="M21" s="535" t="str">
        <f t="shared" ref="M21:M82" si="1">IF(K21=0,"0.01",K21*F21)</f>
        <v>0.01</v>
      </c>
      <c r="N21" s="528"/>
      <c r="O21" s="528"/>
      <c r="P21" s="528"/>
      <c r="Q21" s="528"/>
      <c r="R21" s="528"/>
      <c r="S21" s="528"/>
      <c r="T21" s="528"/>
      <c r="U21" s="528"/>
      <c r="V21" s="528"/>
      <c r="W21" s="528"/>
      <c r="X21" s="528"/>
      <c r="Y21" s="528"/>
      <c r="AA21" s="551"/>
      <c r="AB21" s="551"/>
      <c r="AC21" s="551"/>
      <c r="AD21" s="551"/>
      <c r="AE21" s="551"/>
      <c r="AF21" s="551"/>
      <c r="AG21" s="551"/>
      <c r="AH21" s="552"/>
    </row>
    <row r="22" spans="1:34" s="550" customFormat="1" ht="84">
      <c r="A22" s="523">
        <v>3</v>
      </c>
      <c r="B22" s="549"/>
      <c r="C22" s="516">
        <v>1.1100000000000001</v>
      </c>
      <c r="D22" s="553" t="s">
        <v>962</v>
      </c>
      <c r="E22" s="513" t="s">
        <v>508</v>
      </c>
      <c r="F22" s="547">
        <v>32</v>
      </c>
      <c r="G22" s="513">
        <v>995461</v>
      </c>
      <c r="H22" s="532" t="s">
        <v>138</v>
      </c>
      <c r="I22" s="527">
        <v>18</v>
      </c>
      <c r="J22" s="532" t="s">
        <v>138</v>
      </c>
      <c r="K22" s="533"/>
      <c r="L22" s="534">
        <f t="shared" si="0"/>
        <v>1.8000000000000002E-3</v>
      </c>
      <c r="M22" s="535" t="str">
        <f t="shared" si="1"/>
        <v>0.01</v>
      </c>
      <c r="N22" s="528"/>
      <c r="O22" s="528"/>
      <c r="P22" s="528"/>
      <c r="Q22" s="528"/>
      <c r="R22" s="528"/>
      <c r="S22" s="528"/>
      <c r="T22" s="528"/>
      <c r="U22" s="528"/>
      <c r="V22" s="528"/>
      <c r="W22" s="528"/>
      <c r="X22" s="528"/>
      <c r="Y22" s="528"/>
      <c r="AA22" s="551"/>
      <c r="AB22" s="551"/>
      <c r="AC22" s="551"/>
      <c r="AD22" s="551"/>
      <c r="AE22" s="551"/>
      <c r="AF22" s="551"/>
      <c r="AG22" s="551"/>
      <c r="AH22" s="552"/>
    </row>
    <row r="23" spans="1:34" s="550" customFormat="1" ht="63">
      <c r="A23" s="523">
        <v>4</v>
      </c>
      <c r="B23" s="549"/>
      <c r="C23" s="516">
        <v>1.1200000000000001</v>
      </c>
      <c r="D23" s="553" t="s">
        <v>963</v>
      </c>
      <c r="E23" s="513" t="s">
        <v>1223</v>
      </c>
      <c r="F23" s="547">
        <v>1650</v>
      </c>
      <c r="G23" s="513">
        <v>995461</v>
      </c>
      <c r="H23" s="532" t="s">
        <v>138</v>
      </c>
      <c r="I23" s="527">
        <v>18</v>
      </c>
      <c r="J23" s="532" t="s">
        <v>138</v>
      </c>
      <c r="K23" s="533"/>
      <c r="L23" s="534">
        <f t="shared" si="0"/>
        <v>1.8000000000000002E-3</v>
      </c>
      <c r="M23" s="535" t="str">
        <f t="shared" si="1"/>
        <v>0.01</v>
      </c>
      <c r="N23" s="528"/>
      <c r="O23" s="528"/>
      <c r="P23" s="528"/>
      <c r="Q23" s="528"/>
      <c r="R23" s="528"/>
      <c r="S23" s="528"/>
      <c r="T23" s="528"/>
      <c r="U23" s="528"/>
      <c r="V23" s="528"/>
      <c r="W23" s="528"/>
      <c r="X23" s="528"/>
      <c r="Y23" s="528"/>
      <c r="AA23" s="551"/>
      <c r="AB23" s="551"/>
      <c r="AC23" s="551"/>
      <c r="AD23" s="551"/>
      <c r="AE23" s="551"/>
      <c r="AF23" s="551"/>
      <c r="AG23" s="551"/>
      <c r="AH23" s="552"/>
    </row>
    <row r="24" spans="1:34" s="550" customFormat="1" ht="63">
      <c r="A24" s="523">
        <v>5</v>
      </c>
      <c r="B24" s="549"/>
      <c r="C24" s="516">
        <v>1.1299999999999999</v>
      </c>
      <c r="D24" s="553" t="s">
        <v>964</v>
      </c>
      <c r="E24" s="513" t="s">
        <v>510</v>
      </c>
      <c r="F24" s="547">
        <v>550</v>
      </c>
      <c r="G24" s="513">
        <v>995461</v>
      </c>
      <c r="H24" s="532" t="s">
        <v>138</v>
      </c>
      <c r="I24" s="527">
        <v>18</v>
      </c>
      <c r="J24" s="532" t="s">
        <v>138</v>
      </c>
      <c r="K24" s="533"/>
      <c r="L24" s="534">
        <f t="shared" si="0"/>
        <v>1.8000000000000002E-3</v>
      </c>
      <c r="M24" s="535" t="str">
        <f t="shared" si="1"/>
        <v>0.01</v>
      </c>
      <c r="N24" s="528"/>
      <c r="O24" s="528"/>
      <c r="P24" s="528"/>
      <c r="Q24" s="528"/>
      <c r="R24" s="528"/>
      <c r="S24" s="528"/>
      <c r="T24" s="528"/>
      <c r="U24" s="528"/>
      <c r="V24" s="528"/>
      <c r="W24" s="528"/>
      <c r="X24" s="528"/>
      <c r="Y24" s="528"/>
      <c r="AA24" s="551"/>
      <c r="AB24" s="551"/>
      <c r="AC24" s="551"/>
      <c r="AD24" s="551"/>
      <c r="AE24" s="551"/>
      <c r="AF24" s="551"/>
      <c r="AG24" s="551"/>
      <c r="AH24" s="552"/>
    </row>
    <row r="25" spans="1:34" s="550" customFormat="1" ht="63">
      <c r="A25" s="523">
        <v>6</v>
      </c>
      <c r="B25" s="549"/>
      <c r="C25" s="516">
        <v>1.1399999999999999</v>
      </c>
      <c r="D25" s="553" t="s">
        <v>965</v>
      </c>
      <c r="E25" s="526"/>
      <c r="F25" s="548"/>
      <c r="G25" s="526"/>
      <c r="H25" s="526"/>
      <c r="I25" s="526"/>
      <c r="J25" s="526"/>
      <c r="K25" s="526"/>
      <c r="L25" s="526"/>
      <c r="M25" s="526"/>
      <c r="N25" s="528"/>
      <c r="O25" s="528"/>
      <c r="P25" s="528"/>
      <c r="Q25" s="528"/>
      <c r="R25" s="528"/>
      <c r="S25" s="528"/>
      <c r="T25" s="528"/>
      <c r="U25" s="528"/>
      <c r="V25" s="528"/>
      <c r="W25" s="528"/>
      <c r="X25" s="528"/>
      <c r="Y25" s="528"/>
      <c r="AA25" s="551"/>
      <c r="AB25" s="551"/>
      <c r="AC25" s="551"/>
      <c r="AD25" s="551"/>
      <c r="AE25" s="551"/>
      <c r="AF25" s="551"/>
      <c r="AG25" s="551"/>
      <c r="AH25" s="552"/>
    </row>
    <row r="26" spans="1:34" s="550" customFormat="1">
      <c r="A26" s="523"/>
      <c r="B26" s="549"/>
      <c r="C26" s="516"/>
      <c r="D26" s="553" t="s">
        <v>966</v>
      </c>
      <c r="E26" s="526"/>
      <c r="F26" s="548"/>
      <c r="G26" s="526"/>
      <c r="H26" s="526"/>
      <c r="I26" s="526"/>
      <c r="J26" s="526"/>
      <c r="K26" s="526"/>
      <c r="L26" s="526"/>
      <c r="M26" s="526"/>
      <c r="N26" s="528"/>
      <c r="O26" s="528"/>
      <c r="P26" s="528"/>
      <c r="Q26" s="528"/>
      <c r="R26" s="528"/>
      <c r="S26" s="528"/>
      <c r="T26" s="528"/>
      <c r="U26" s="528"/>
      <c r="V26" s="528"/>
      <c r="W26" s="528"/>
      <c r="X26" s="528"/>
      <c r="Y26" s="528"/>
      <c r="AA26" s="551"/>
      <c r="AB26" s="551"/>
      <c r="AC26" s="551"/>
      <c r="AD26" s="551"/>
      <c r="AE26" s="551"/>
      <c r="AF26" s="551"/>
      <c r="AG26" s="551"/>
      <c r="AH26" s="552"/>
    </row>
    <row r="27" spans="1:34" s="550" customFormat="1">
      <c r="A27" s="523">
        <v>6.1</v>
      </c>
      <c r="B27" s="549"/>
      <c r="C27" s="516" t="s">
        <v>1147</v>
      </c>
      <c r="D27" s="553" t="s">
        <v>967</v>
      </c>
      <c r="E27" s="513" t="s">
        <v>1223</v>
      </c>
      <c r="F27" s="547">
        <v>3123.75</v>
      </c>
      <c r="G27" s="513">
        <v>995461</v>
      </c>
      <c r="H27" s="532" t="s">
        <v>138</v>
      </c>
      <c r="I27" s="527">
        <v>18</v>
      </c>
      <c r="J27" s="532" t="s">
        <v>138</v>
      </c>
      <c r="K27" s="533"/>
      <c r="L27" s="534">
        <f t="shared" si="0"/>
        <v>1.8000000000000002E-3</v>
      </c>
      <c r="M27" s="535" t="str">
        <f t="shared" si="1"/>
        <v>0.01</v>
      </c>
      <c r="N27" s="528"/>
      <c r="O27" s="528"/>
      <c r="P27" s="528"/>
      <c r="Q27" s="528"/>
      <c r="R27" s="528"/>
      <c r="S27" s="528"/>
      <c r="T27" s="528"/>
      <c r="U27" s="528"/>
      <c r="V27" s="528"/>
      <c r="W27" s="528"/>
      <c r="X27" s="528"/>
      <c r="Y27" s="528"/>
      <c r="AA27" s="551"/>
      <c r="AB27" s="551"/>
      <c r="AC27" s="551"/>
      <c r="AD27" s="551"/>
      <c r="AE27" s="551"/>
      <c r="AF27" s="551"/>
      <c r="AG27" s="551"/>
      <c r="AH27" s="552"/>
    </row>
    <row r="28" spans="1:34" s="550" customFormat="1">
      <c r="A28" s="523">
        <v>6.1999999999999993</v>
      </c>
      <c r="B28" s="549"/>
      <c r="C28" s="516" t="s">
        <v>1148</v>
      </c>
      <c r="D28" s="553" t="s">
        <v>968</v>
      </c>
      <c r="E28" s="513" t="s">
        <v>1223</v>
      </c>
      <c r="F28" s="547">
        <v>1245</v>
      </c>
      <c r="G28" s="513">
        <v>995461</v>
      </c>
      <c r="H28" s="532" t="s">
        <v>138</v>
      </c>
      <c r="I28" s="527">
        <v>18</v>
      </c>
      <c r="J28" s="532" t="s">
        <v>138</v>
      </c>
      <c r="K28" s="533"/>
      <c r="L28" s="534">
        <f t="shared" si="0"/>
        <v>1.8000000000000002E-3</v>
      </c>
      <c r="M28" s="535" t="str">
        <f t="shared" si="1"/>
        <v>0.01</v>
      </c>
      <c r="N28" s="528"/>
      <c r="O28" s="528"/>
      <c r="P28" s="528"/>
      <c r="Q28" s="528"/>
      <c r="R28" s="528"/>
      <c r="S28" s="528"/>
      <c r="T28" s="528"/>
      <c r="U28" s="528"/>
      <c r="V28" s="528"/>
      <c r="W28" s="528"/>
      <c r="X28" s="528"/>
      <c r="Y28" s="528"/>
      <c r="AA28" s="551"/>
      <c r="AB28" s="551"/>
      <c r="AC28" s="551"/>
      <c r="AD28" s="551"/>
      <c r="AE28" s="551"/>
      <c r="AF28" s="551"/>
      <c r="AG28" s="551"/>
      <c r="AH28" s="552"/>
    </row>
    <row r="29" spans="1:34" s="550" customFormat="1">
      <c r="A29" s="523">
        <v>6.2999999999999989</v>
      </c>
      <c r="B29" s="549"/>
      <c r="C29" s="516" t="s">
        <v>1149</v>
      </c>
      <c r="D29" s="553" t="s">
        <v>969</v>
      </c>
      <c r="E29" s="513" t="s">
        <v>1223</v>
      </c>
      <c r="F29" s="547">
        <v>415</v>
      </c>
      <c r="G29" s="513">
        <v>995461</v>
      </c>
      <c r="H29" s="532" t="s">
        <v>138</v>
      </c>
      <c r="I29" s="527">
        <v>18</v>
      </c>
      <c r="J29" s="532" t="s">
        <v>138</v>
      </c>
      <c r="K29" s="533"/>
      <c r="L29" s="534">
        <f t="shared" si="0"/>
        <v>1.8000000000000002E-3</v>
      </c>
      <c r="M29" s="535" t="str">
        <f t="shared" si="1"/>
        <v>0.01</v>
      </c>
      <c r="N29" s="528"/>
      <c r="O29" s="528"/>
      <c r="P29" s="528"/>
      <c r="Q29" s="528"/>
      <c r="R29" s="528"/>
      <c r="S29" s="528"/>
      <c r="T29" s="528"/>
      <c r="U29" s="528"/>
      <c r="V29" s="528"/>
      <c r="W29" s="528"/>
      <c r="X29" s="528"/>
      <c r="Y29" s="528"/>
      <c r="AA29" s="551"/>
      <c r="AB29" s="551"/>
      <c r="AC29" s="551"/>
      <c r="AD29" s="551"/>
      <c r="AE29" s="551"/>
      <c r="AF29" s="551"/>
      <c r="AG29" s="551"/>
      <c r="AH29" s="552"/>
    </row>
    <row r="30" spans="1:34" s="550" customFormat="1">
      <c r="A30" s="523">
        <v>6.3999999999999986</v>
      </c>
      <c r="B30" s="549"/>
      <c r="C30" s="516" t="s">
        <v>1150</v>
      </c>
      <c r="D30" s="553" t="s">
        <v>970</v>
      </c>
      <c r="E30" s="513" t="s">
        <v>1223</v>
      </c>
      <c r="F30" s="547">
        <v>30</v>
      </c>
      <c r="G30" s="513">
        <v>995461</v>
      </c>
      <c r="H30" s="532" t="s">
        <v>138</v>
      </c>
      <c r="I30" s="527">
        <v>18</v>
      </c>
      <c r="J30" s="532" t="s">
        <v>138</v>
      </c>
      <c r="K30" s="533"/>
      <c r="L30" s="534">
        <f t="shared" si="0"/>
        <v>1.8000000000000002E-3</v>
      </c>
      <c r="M30" s="535" t="str">
        <f t="shared" si="1"/>
        <v>0.01</v>
      </c>
      <c r="N30" s="528"/>
      <c r="O30" s="528"/>
      <c r="P30" s="528"/>
      <c r="Q30" s="528"/>
      <c r="R30" s="528"/>
      <c r="S30" s="528"/>
      <c r="T30" s="528"/>
      <c r="U30" s="528"/>
      <c r="V30" s="528"/>
      <c r="W30" s="528"/>
      <c r="X30" s="528"/>
      <c r="Y30" s="528"/>
      <c r="AA30" s="551"/>
      <c r="AB30" s="551"/>
      <c r="AC30" s="551"/>
      <c r="AD30" s="551"/>
      <c r="AE30" s="551"/>
      <c r="AF30" s="551"/>
      <c r="AG30" s="551"/>
      <c r="AH30" s="552"/>
    </row>
    <row r="31" spans="1:34" s="550" customFormat="1">
      <c r="A31" s="523">
        <v>6.4999999999999982</v>
      </c>
      <c r="B31" s="549"/>
      <c r="C31" s="516" t="s">
        <v>1151</v>
      </c>
      <c r="D31" s="553" t="s">
        <v>971</v>
      </c>
      <c r="E31" s="513" t="s">
        <v>1223</v>
      </c>
      <c r="F31" s="547">
        <v>95</v>
      </c>
      <c r="G31" s="513">
        <v>995461</v>
      </c>
      <c r="H31" s="532" t="s">
        <v>138</v>
      </c>
      <c r="I31" s="527">
        <v>18</v>
      </c>
      <c r="J31" s="532" t="s">
        <v>138</v>
      </c>
      <c r="K31" s="533"/>
      <c r="L31" s="534">
        <f t="shared" si="0"/>
        <v>1.8000000000000002E-3</v>
      </c>
      <c r="M31" s="535" t="str">
        <f t="shared" si="1"/>
        <v>0.01</v>
      </c>
      <c r="N31" s="528"/>
      <c r="O31" s="528"/>
      <c r="P31" s="528"/>
      <c r="Q31" s="528"/>
      <c r="R31" s="528"/>
      <c r="S31" s="528"/>
      <c r="T31" s="528"/>
      <c r="U31" s="528"/>
      <c r="V31" s="528"/>
      <c r="W31" s="528"/>
      <c r="X31" s="528"/>
      <c r="Y31" s="528"/>
      <c r="AA31" s="551"/>
      <c r="AB31" s="551"/>
      <c r="AC31" s="551"/>
      <c r="AD31" s="551"/>
      <c r="AE31" s="551"/>
      <c r="AF31" s="551"/>
      <c r="AG31" s="551"/>
      <c r="AH31" s="552"/>
    </row>
    <row r="32" spans="1:34" s="550" customFormat="1">
      <c r="A32" s="523">
        <v>6.5999999999999979</v>
      </c>
      <c r="B32" s="549"/>
      <c r="C32" s="516" t="s">
        <v>1152</v>
      </c>
      <c r="D32" s="553" t="s">
        <v>972</v>
      </c>
      <c r="E32" s="513" t="s">
        <v>1223</v>
      </c>
      <c r="F32" s="547">
        <v>100</v>
      </c>
      <c r="G32" s="513">
        <v>995461</v>
      </c>
      <c r="H32" s="532" t="s">
        <v>138</v>
      </c>
      <c r="I32" s="527">
        <v>18</v>
      </c>
      <c r="J32" s="532" t="s">
        <v>138</v>
      </c>
      <c r="K32" s="533"/>
      <c r="L32" s="534">
        <f t="shared" si="0"/>
        <v>1.8000000000000002E-3</v>
      </c>
      <c r="M32" s="535" t="str">
        <f t="shared" si="1"/>
        <v>0.01</v>
      </c>
      <c r="N32" s="528"/>
      <c r="O32" s="528"/>
      <c r="P32" s="528"/>
      <c r="Q32" s="528"/>
      <c r="R32" s="528"/>
      <c r="S32" s="528"/>
      <c r="T32" s="528"/>
      <c r="U32" s="528"/>
      <c r="V32" s="528"/>
      <c r="W32" s="528"/>
      <c r="X32" s="528"/>
      <c r="Y32" s="528"/>
      <c r="AA32" s="551"/>
      <c r="AB32" s="551"/>
      <c r="AC32" s="551"/>
      <c r="AD32" s="551"/>
      <c r="AE32" s="551"/>
      <c r="AF32" s="551"/>
      <c r="AG32" s="551"/>
      <c r="AH32" s="552"/>
    </row>
    <row r="33" spans="1:34" s="550" customFormat="1">
      <c r="A33" s="523">
        <v>6.6999999999999975</v>
      </c>
      <c r="B33" s="549"/>
      <c r="C33" s="516" t="s">
        <v>1153</v>
      </c>
      <c r="D33" s="553" t="s">
        <v>973</v>
      </c>
      <c r="E33" s="513" t="s">
        <v>1223</v>
      </c>
      <c r="F33" s="547">
        <v>95</v>
      </c>
      <c r="G33" s="513">
        <v>995461</v>
      </c>
      <c r="H33" s="532" t="s">
        <v>138</v>
      </c>
      <c r="I33" s="527">
        <v>18</v>
      </c>
      <c r="J33" s="532" t="s">
        <v>138</v>
      </c>
      <c r="K33" s="533"/>
      <c r="L33" s="534">
        <f t="shared" si="0"/>
        <v>1.8000000000000002E-3</v>
      </c>
      <c r="M33" s="535" t="str">
        <f t="shared" si="1"/>
        <v>0.01</v>
      </c>
      <c r="N33" s="528"/>
      <c r="O33" s="528"/>
      <c r="P33" s="528"/>
      <c r="Q33" s="528"/>
      <c r="R33" s="528"/>
      <c r="S33" s="528"/>
      <c r="T33" s="528"/>
      <c r="U33" s="528"/>
      <c r="V33" s="528"/>
      <c r="W33" s="528"/>
      <c r="X33" s="528"/>
      <c r="Y33" s="528"/>
      <c r="AA33" s="551"/>
      <c r="AB33" s="551"/>
      <c r="AC33" s="551"/>
      <c r="AD33" s="551"/>
      <c r="AE33" s="551"/>
      <c r="AF33" s="551"/>
      <c r="AG33" s="551"/>
      <c r="AH33" s="552"/>
    </row>
    <row r="34" spans="1:34" s="550" customFormat="1">
      <c r="A34" s="523">
        <v>6.7999999999999972</v>
      </c>
      <c r="B34" s="549"/>
      <c r="C34" s="516" t="s">
        <v>1154</v>
      </c>
      <c r="D34" s="553" t="s">
        <v>974</v>
      </c>
      <c r="E34" s="513" t="s">
        <v>1223</v>
      </c>
      <c r="F34" s="547">
        <v>252</v>
      </c>
      <c r="G34" s="513">
        <v>995461</v>
      </c>
      <c r="H34" s="532" t="s">
        <v>138</v>
      </c>
      <c r="I34" s="527">
        <v>18</v>
      </c>
      <c r="J34" s="532" t="s">
        <v>138</v>
      </c>
      <c r="K34" s="533"/>
      <c r="L34" s="534">
        <f t="shared" si="0"/>
        <v>1.8000000000000002E-3</v>
      </c>
      <c r="M34" s="535" t="str">
        <f t="shared" si="1"/>
        <v>0.01</v>
      </c>
      <c r="N34" s="528"/>
      <c r="O34" s="528"/>
      <c r="P34" s="528"/>
      <c r="Q34" s="528"/>
      <c r="R34" s="528"/>
      <c r="S34" s="528"/>
      <c r="T34" s="528"/>
      <c r="U34" s="528"/>
      <c r="V34" s="528"/>
      <c r="W34" s="528"/>
      <c r="X34" s="528"/>
      <c r="Y34" s="528"/>
      <c r="AA34" s="551"/>
      <c r="AB34" s="551"/>
      <c r="AC34" s="551"/>
      <c r="AD34" s="551"/>
      <c r="AE34" s="551"/>
      <c r="AF34" s="551"/>
      <c r="AG34" s="551"/>
      <c r="AH34" s="552"/>
    </row>
    <row r="35" spans="1:34" s="550" customFormat="1">
      <c r="A35" s="523">
        <v>6.8999999999999968</v>
      </c>
      <c r="B35" s="549"/>
      <c r="C35" s="516" t="s">
        <v>1155</v>
      </c>
      <c r="D35" s="553" t="s">
        <v>975</v>
      </c>
      <c r="E35" s="513" t="s">
        <v>1223</v>
      </c>
      <c r="F35" s="547">
        <v>150</v>
      </c>
      <c r="G35" s="513">
        <v>995461</v>
      </c>
      <c r="H35" s="532" t="s">
        <v>138</v>
      </c>
      <c r="I35" s="527">
        <v>18</v>
      </c>
      <c r="J35" s="532" t="s">
        <v>138</v>
      </c>
      <c r="K35" s="533"/>
      <c r="L35" s="534">
        <f t="shared" si="0"/>
        <v>1.8000000000000002E-3</v>
      </c>
      <c r="M35" s="535" t="str">
        <f t="shared" si="1"/>
        <v>0.01</v>
      </c>
      <c r="N35" s="528"/>
      <c r="O35" s="528"/>
      <c r="P35" s="528"/>
      <c r="Q35" s="528"/>
      <c r="R35" s="528"/>
      <c r="S35" s="528"/>
      <c r="T35" s="528"/>
      <c r="U35" s="528"/>
      <c r="V35" s="528"/>
      <c r="W35" s="528"/>
      <c r="X35" s="528"/>
      <c r="Y35" s="528"/>
      <c r="AA35" s="551"/>
      <c r="AB35" s="551"/>
      <c r="AC35" s="551"/>
      <c r="AD35" s="551"/>
      <c r="AE35" s="551"/>
      <c r="AF35" s="551"/>
      <c r="AG35" s="551"/>
      <c r="AH35" s="552"/>
    </row>
    <row r="36" spans="1:34" s="550" customFormat="1" ht="63">
      <c r="A36" s="523">
        <v>7</v>
      </c>
      <c r="B36" s="549"/>
      <c r="C36" s="516">
        <v>1.31</v>
      </c>
      <c r="D36" s="553" t="s">
        <v>976</v>
      </c>
      <c r="E36" s="513" t="s">
        <v>509</v>
      </c>
      <c r="F36" s="547">
        <v>100</v>
      </c>
      <c r="G36" s="513">
        <v>995461</v>
      </c>
      <c r="H36" s="532" t="s">
        <v>138</v>
      </c>
      <c r="I36" s="527">
        <v>18</v>
      </c>
      <c r="J36" s="532" t="s">
        <v>138</v>
      </c>
      <c r="K36" s="533"/>
      <c r="L36" s="534">
        <f t="shared" si="0"/>
        <v>1.8000000000000002E-3</v>
      </c>
      <c r="M36" s="535" t="str">
        <f t="shared" si="1"/>
        <v>0.01</v>
      </c>
      <c r="N36" s="528"/>
      <c r="O36" s="528"/>
      <c r="P36" s="528"/>
      <c r="Q36" s="528"/>
      <c r="R36" s="528"/>
      <c r="S36" s="528"/>
      <c r="T36" s="528"/>
      <c r="U36" s="528"/>
      <c r="V36" s="528"/>
      <c r="W36" s="528"/>
      <c r="X36" s="528"/>
      <c r="Y36" s="528"/>
      <c r="AA36" s="551"/>
      <c r="AB36" s="551"/>
      <c r="AC36" s="551"/>
      <c r="AD36" s="551"/>
      <c r="AE36" s="551"/>
      <c r="AF36" s="551"/>
      <c r="AG36" s="551"/>
      <c r="AH36" s="552"/>
    </row>
    <row r="37" spans="1:34" s="550" customFormat="1" ht="63">
      <c r="A37" s="523">
        <v>8</v>
      </c>
      <c r="B37" s="549"/>
      <c r="C37" s="516">
        <v>1.32</v>
      </c>
      <c r="D37" s="553" t="s">
        <v>977</v>
      </c>
      <c r="E37" s="513" t="s">
        <v>509</v>
      </c>
      <c r="F37" s="547">
        <v>110</v>
      </c>
      <c r="G37" s="513">
        <v>995461</v>
      </c>
      <c r="H37" s="532" t="s">
        <v>138</v>
      </c>
      <c r="I37" s="527">
        <v>18</v>
      </c>
      <c r="J37" s="532" t="s">
        <v>138</v>
      </c>
      <c r="K37" s="533"/>
      <c r="L37" s="534">
        <f t="shared" si="0"/>
        <v>1.8000000000000002E-3</v>
      </c>
      <c r="M37" s="535" t="str">
        <f t="shared" si="1"/>
        <v>0.01</v>
      </c>
      <c r="N37" s="528"/>
      <c r="O37" s="528"/>
      <c r="P37" s="528"/>
      <c r="Q37" s="528"/>
      <c r="R37" s="528"/>
      <c r="S37" s="528"/>
      <c r="T37" s="528"/>
      <c r="U37" s="528"/>
      <c r="V37" s="528"/>
      <c r="W37" s="528"/>
      <c r="X37" s="528"/>
      <c r="Y37" s="528"/>
      <c r="AA37" s="551"/>
      <c r="AB37" s="551"/>
      <c r="AC37" s="551"/>
      <c r="AD37" s="551"/>
      <c r="AE37" s="551"/>
      <c r="AF37" s="551"/>
      <c r="AG37" s="551"/>
      <c r="AH37" s="552"/>
    </row>
    <row r="38" spans="1:34" s="550" customFormat="1" ht="84">
      <c r="A38" s="523">
        <v>9</v>
      </c>
      <c r="B38" s="549"/>
      <c r="C38" s="516">
        <v>1.56</v>
      </c>
      <c r="D38" s="553" t="s">
        <v>978</v>
      </c>
      <c r="E38" s="513" t="s">
        <v>509</v>
      </c>
      <c r="F38" s="547">
        <v>66</v>
      </c>
      <c r="G38" s="513">
        <v>995461</v>
      </c>
      <c r="H38" s="532" t="s">
        <v>138</v>
      </c>
      <c r="I38" s="527">
        <v>18</v>
      </c>
      <c r="J38" s="532" t="s">
        <v>138</v>
      </c>
      <c r="K38" s="533"/>
      <c r="L38" s="534">
        <f t="shared" si="0"/>
        <v>1.8000000000000002E-3</v>
      </c>
      <c r="M38" s="535" t="str">
        <f t="shared" si="1"/>
        <v>0.01</v>
      </c>
      <c r="N38" s="528"/>
      <c r="O38" s="528"/>
      <c r="P38" s="528"/>
      <c r="Q38" s="528"/>
      <c r="R38" s="528"/>
      <c r="S38" s="528"/>
      <c r="T38" s="528"/>
      <c r="U38" s="528"/>
      <c r="V38" s="528"/>
      <c r="W38" s="528"/>
      <c r="X38" s="528"/>
      <c r="Y38" s="528"/>
      <c r="AA38" s="551"/>
      <c r="AB38" s="551"/>
      <c r="AC38" s="551"/>
      <c r="AD38" s="551"/>
      <c r="AE38" s="551"/>
      <c r="AF38" s="551"/>
      <c r="AG38" s="551"/>
      <c r="AH38" s="552"/>
    </row>
    <row r="39" spans="1:34" s="550" customFormat="1" ht="63">
      <c r="A39" s="523">
        <v>10</v>
      </c>
      <c r="B39" s="549"/>
      <c r="C39" s="516">
        <v>1.57</v>
      </c>
      <c r="D39" s="553" t="s">
        <v>979</v>
      </c>
      <c r="E39" s="513" t="s">
        <v>509</v>
      </c>
      <c r="F39" s="547">
        <v>6</v>
      </c>
      <c r="G39" s="513">
        <v>995461</v>
      </c>
      <c r="H39" s="532" t="s">
        <v>138</v>
      </c>
      <c r="I39" s="527">
        <v>18</v>
      </c>
      <c r="J39" s="532" t="s">
        <v>138</v>
      </c>
      <c r="K39" s="533"/>
      <c r="L39" s="534">
        <f t="shared" si="0"/>
        <v>1.8000000000000002E-3</v>
      </c>
      <c r="M39" s="535" t="str">
        <f t="shared" si="1"/>
        <v>0.01</v>
      </c>
      <c r="N39" s="528"/>
      <c r="O39" s="528"/>
      <c r="P39" s="528"/>
      <c r="Q39" s="528"/>
      <c r="R39" s="528"/>
      <c r="S39" s="528"/>
      <c r="T39" s="528"/>
      <c r="U39" s="528"/>
      <c r="V39" s="528"/>
      <c r="W39" s="528"/>
      <c r="X39" s="528"/>
      <c r="Y39" s="528"/>
      <c r="AA39" s="551"/>
      <c r="AB39" s="551"/>
      <c r="AC39" s="551"/>
      <c r="AD39" s="551"/>
      <c r="AE39" s="551"/>
      <c r="AF39" s="551"/>
      <c r="AG39" s="551"/>
      <c r="AH39" s="552"/>
    </row>
    <row r="40" spans="1:34" s="550" customFormat="1" ht="42">
      <c r="A40" s="523">
        <v>11</v>
      </c>
      <c r="B40" s="549"/>
      <c r="C40" s="516">
        <v>1.24</v>
      </c>
      <c r="D40" s="553" t="s">
        <v>980</v>
      </c>
      <c r="E40" s="526"/>
      <c r="F40" s="548"/>
      <c r="G40" s="526"/>
      <c r="H40" s="526"/>
      <c r="I40" s="526"/>
      <c r="J40" s="526"/>
      <c r="K40" s="526"/>
      <c r="L40" s="526"/>
      <c r="M40" s="526"/>
      <c r="N40" s="528"/>
      <c r="O40" s="528"/>
      <c r="P40" s="528"/>
      <c r="Q40" s="528"/>
      <c r="R40" s="528"/>
      <c r="S40" s="528"/>
      <c r="T40" s="528"/>
      <c r="U40" s="528"/>
      <c r="V40" s="528"/>
      <c r="W40" s="528"/>
      <c r="X40" s="528"/>
      <c r="Y40" s="528"/>
      <c r="AA40" s="551"/>
      <c r="AB40" s="551"/>
      <c r="AC40" s="551"/>
      <c r="AD40" s="551"/>
      <c r="AE40" s="551"/>
      <c r="AF40" s="551"/>
      <c r="AG40" s="551"/>
      <c r="AH40" s="552"/>
    </row>
    <row r="41" spans="1:34" s="550" customFormat="1">
      <c r="A41" s="523">
        <v>11.1</v>
      </c>
      <c r="B41" s="549"/>
      <c r="C41" s="516" t="s">
        <v>1156</v>
      </c>
      <c r="D41" s="553" t="s">
        <v>981</v>
      </c>
      <c r="E41" s="513" t="s">
        <v>509</v>
      </c>
      <c r="F41" s="547">
        <v>3</v>
      </c>
      <c r="G41" s="513">
        <v>995461</v>
      </c>
      <c r="H41" s="532" t="s">
        <v>138</v>
      </c>
      <c r="I41" s="527">
        <v>18</v>
      </c>
      <c r="J41" s="532" t="s">
        <v>138</v>
      </c>
      <c r="K41" s="533"/>
      <c r="L41" s="534">
        <f t="shared" si="0"/>
        <v>1.8000000000000002E-3</v>
      </c>
      <c r="M41" s="535" t="str">
        <f t="shared" si="1"/>
        <v>0.01</v>
      </c>
      <c r="N41" s="528"/>
      <c r="O41" s="528"/>
      <c r="P41" s="528"/>
      <c r="Q41" s="528"/>
      <c r="R41" s="528"/>
      <c r="S41" s="528"/>
      <c r="T41" s="528"/>
      <c r="U41" s="528"/>
      <c r="V41" s="528"/>
      <c r="W41" s="528"/>
      <c r="X41" s="528"/>
      <c r="Y41" s="528"/>
      <c r="AA41" s="551"/>
      <c r="AB41" s="551"/>
      <c r="AC41" s="551"/>
      <c r="AD41" s="551"/>
      <c r="AE41" s="551"/>
      <c r="AF41" s="551"/>
      <c r="AG41" s="551"/>
      <c r="AH41" s="552"/>
    </row>
    <row r="42" spans="1:34" s="550" customFormat="1" ht="42">
      <c r="A42" s="523">
        <v>12</v>
      </c>
      <c r="B42" s="549"/>
      <c r="C42" s="516">
        <v>1.27</v>
      </c>
      <c r="D42" s="553" t="s">
        <v>982</v>
      </c>
      <c r="E42" s="526"/>
      <c r="F42" s="548"/>
      <c r="G42" s="526"/>
      <c r="H42" s="526"/>
      <c r="I42" s="526"/>
      <c r="J42" s="526"/>
      <c r="K42" s="526"/>
      <c r="L42" s="526"/>
      <c r="M42" s="526"/>
      <c r="N42" s="528"/>
      <c r="O42" s="528"/>
      <c r="P42" s="528"/>
      <c r="Q42" s="528"/>
      <c r="R42" s="528"/>
      <c r="S42" s="528"/>
      <c r="T42" s="528"/>
      <c r="U42" s="528"/>
      <c r="V42" s="528"/>
      <c r="W42" s="528"/>
      <c r="X42" s="528"/>
      <c r="Y42" s="528"/>
      <c r="AA42" s="551"/>
      <c r="AB42" s="551"/>
      <c r="AC42" s="551"/>
      <c r="AD42" s="551"/>
      <c r="AE42" s="551"/>
      <c r="AF42" s="551"/>
      <c r="AG42" s="551"/>
      <c r="AH42" s="552"/>
    </row>
    <row r="43" spans="1:34" s="550" customFormat="1">
      <c r="A43" s="523">
        <v>12.1</v>
      </c>
      <c r="B43" s="549"/>
      <c r="C43" s="516" t="s">
        <v>1157</v>
      </c>
      <c r="D43" s="553" t="s">
        <v>983</v>
      </c>
      <c r="E43" s="513" t="s">
        <v>509</v>
      </c>
      <c r="F43" s="547">
        <v>3</v>
      </c>
      <c r="G43" s="513">
        <v>995461</v>
      </c>
      <c r="H43" s="532" t="s">
        <v>138</v>
      </c>
      <c r="I43" s="527">
        <v>18</v>
      </c>
      <c r="J43" s="532" t="s">
        <v>138</v>
      </c>
      <c r="K43" s="533"/>
      <c r="L43" s="534">
        <f t="shared" si="0"/>
        <v>1.8000000000000002E-3</v>
      </c>
      <c r="M43" s="535" t="str">
        <f t="shared" si="1"/>
        <v>0.01</v>
      </c>
      <c r="N43" s="528"/>
      <c r="O43" s="528"/>
      <c r="P43" s="528"/>
      <c r="Q43" s="528"/>
      <c r="R43" s="528"/>
      <c r="S43" s="528"/>
      <c r="T43" s="528"/>
      <c r="U43" s="528"/>
      <c r="V43" s="528"/>
      <c r="W43" s="528"/>
      <c r="X43" s="528"/>
      <c r="Y43" s="528"/>
      <c r="AA43" s="551"/>
      <c r="AB43" s="551"/>
      <c r="AC43" s="551"/>
      <c r="AD43" s="551"/>
      <c r="AE43" s="551"/>
      <c r="AF43" s="551"/>
      <c r="AG43" s="551"/>
      <c r="AH43" s="552"/>
    </row>
    <row r="44" spans="1:34" s="550" customFormat="1">
      <c r="A44" s="523">
        <v>12.2</v>
      </c>
      <c r="B44" s="549"/>
      <c r="C44" s="516" t="s">
        <v>1158</v>
      </c>
      <c r="D44" s="553" t="s">
        <v>984</v>
      </c>
      <c r="E44" s="513" t="s">
        <v>509</v>
      </c>
      <c r="F44" s="547">
        <v>17</v>
      </c>
      <c r="G44" s="513">
        <v>995461</v>
      </c>
      <c r="H44" s="532" t="s">
        <v>138</v>
      </c>
      <c r="I44" s="527">
        <v>18</v>
      </c>
      <c r="J44" s="532" t="s">
        <v>138</v>
      </c>
      <c r="K44" s="533"/>
      <c r="L44" s="534">
        <f t="shared" si="0"/>
        <v>1.8000000000000002E-3</v>
      </c>
      <c r="M44" s="535" t="str">
        <f t="shared" si="1"/>
        <v>0.01</v>
      </c>
      <c r="N44" s="528"/>
      <c r="O44" s="528"/>
      <c r="P44" s="528"/>
      <c r="Q44" s="528"/>
      <c r="R44" s="528"/>
      <c r="S44" s="528"/>
      <c r="T44" s="528"/>
      <c r="U44" s="528"/>
      <c r="V44" s="528"/>
      <c r="W44" s="528"/>
      <c r="X44" s="528"/>
      <c r="Y44" s="528"/>
      <c r="AA44" s="551"/>
      <c r="AB44" s="551"/>
      <c r="AC44" s="551"/>
      <c r="AD44" s="551"/>
      <c r="AE44" s="551"/>
      <c r="AF44" s="551"/>
      <c r="AG44" s="551"/>
      <c r="AH44" s="552"/>
    </row>
    <row r="45" spans="1:34" s="550" customFormat="1">
      <c r="A45" s="523">
        <v>12.299999999999999</v>
      </c>
      <c r="B45" s="549"/>
      <c r="C45" s="516" t="s">
        <v>1159</v>
      </c>
      <c r="D45" s="553" t="s">
        <v>985</v>
      </c>
      <c r="E45" s="513" t="s">
        <v>509</v>
      </c>
      <c r="F45" s="547">
        <v>12</v>
      </c>
      <c r="G45" s="513">
        <v>995461</v>
      </c>
      <c r="H45" s="532" t="s">
        <v>138</v>
      </c>
      <c r="I45" s="527">
        <v>18</v>
      </c>
      <c r="J45" s="532" t="s">
        <v>138</v>
      </c>
      <c r="K45" s="533"/>
      <c r="L45" s="534">
        <f t="shared" si="0"/>
        <v>1.8000000000000002E-3</v>
      </c>
      <c r="M45" s="535" t="str">
        <f t="shared" si="1"/>
        <v>0.01</v>
      </c>
      <c r="N45" s="528"/>
      <c r="O45" s="528"/>
      <c r="P45" s="528"/>
      <c r="Q45" s="528"/>
      <c r="R45" s="528"/>
      <c r="S45" s="528"/>
      <c r="T45" s="528"/>
      <c r="U45" s="528"/>
      <c r="V45" s="528"/>
      <c r="W45" s="528"/>
      <c r="X45" s="528"/>
      <c r="Y45" s="528"/>
      <c r="AA45" s="551"/>
      <c r="AB45" s="551"/>
      <c r="AC45" s="551"/>
      <c r="AD45" s="551"/>
      <c r="AE45" s="551"/>
      <c r="AF45" s="551"/>
      <c r="AG45" s="551"/>
      <c r="AH45" s="552"/>
    </row>
    <row r="46" spans="1:34" s="550" customFormat="1">
      <c r="A46" s="523">
        <v>12.399999999999999</v>
      </c>
      <c r="B46" s="549"/>
      <c r="C46" s="516" t="s">
        <v>1160</v>
      </c>
      <c r="D46" s="553" t="s">
        <v>986</v>
      </c>
      <c r="E46" s="513" t="s">
        <v>509</v>
      </c>
      <c r="F46" s="547">
        <v>12</v>
      </c>
      <c r="G46" s="513">
        <v>995461</v>
      </c>
      <c r="H46" s="532" t="s">
        <v>138</v>
      </c>
      <c r="I46" s="527">
        <v>18</v>
      </c>
      <c r="J46" s="532" t="s">
        <v>138</v>
      </c>
      <c r="K46" s="533"/>
      <c r="L46" s="534">
        <f t="shared" si="0"/>
        <v>1.8000000000000002E-3</v>
      </c>
      <c r="M46" s="535" t="str">
        <f t="shared" si="1"/>
        <v>0.01</v>
      </c>
      <c r="N46" s="528"/>
      <c r="O46" s="528"/>
      <c r="P46" s="528"/>
      <c r="Q46" s="528"/>
      <c r="R46" s="528"/>
      <c r="S46" s="528"/>
      <c r="T46" s="528"/>
      <c r="U46" s="528"/>
      <c r="V46" s="528"/>
      <c r="W46" s="528"/>
      <c r="X46" s="528"/>
      <c r="Y46" s="528"/>
      <c r="AA46" s="551"/>
      <c r="AB46" s="551"/>
      <c r="AC46" s="551"/>
      <c r="AD46" s="551"/>
      <c r="AE46" s="551"/>
      <c r="AF46" s="551"/>
      <c r="AG46" s="551"/>
      <c r="AH46" s="552"/>
    </row>
    <row r="47" spans="1:34" s="550" customFormat="1">
      <c r="A47" s="523">
        <v>12.499999999999998</v>
      </c>
      <c r="B47" s="549"/>
      <c r="C47" s="516" t="s">
        <v>1161</v>
      </c>
      <c r="D47" s="553" t="s">
        <v>987</v>
      </c>
      <c r="E47" s="513" t="s">
        <v>509</v>
      </c>
      <c r="F47" s="547">
        <v>9</v>
      </c>
      <c r="G47" s="513">
        <v>995461</v>
      </c>
      <c r="H47" s="532" t="s">
        <v>138</v>
      </c>
      <c r="I47" s="527">
        <v>18</v>
      </c>
      <c r="J47" s="532" t="s">
        <v>138</v>
      </c>
      <c r="K47" s="533"/>
      <c r="L47" s="534">
        <f t="shared" si="0"/>
        <v>1.8000000000000002E-3</v>
      </c>
      <c r="M47" s="535" t="str">
        <f t="shared" si="1"/>
        <v>0.01</v>
      </c>
      <c r="N47" s="528"/>
      <c r="O47" s="528"/>
      <c r="P47" s="528"/>
      <c r="Q47" s="528"/>
      <c r="R47" s="528"/>
      <c r="S47" s="528"/>
      <c r="T47" s="528"/>
      <c r="U47" s="528"/>
      <c r="V47" s="528"/>
      <c r="W47" s="528"/>
      <c r="X47" s="528"/>
      <c r="Y47" s="528"/>
      <c r="AA47" s="551"/>
      <c r="AB47" s="551"/>
      <c r="AC47" s="551"/>
      <c r="AD47" s="551"/>
      <c r="AE47" s="551"/>
      <c r="AF47" s="551"/>
      <c r="AG47" s="551"/>
      <c r="AH47" s="552"/>
    </row>
    <row r="48" spans="1:34" s="550" customFormat="1" ht="84">
      <c r="A48" s="523">
        <v>13</v>
      </c>
      <c r="B48" s="549"/>
      <c r="C48" s="516">
        <v>2.2999999999999998</v>
      </c>
      <c r="D48" s="553" t="s">
        <v>988</v>
      </c>
      <c r="E48" s="526"/>
      <c r="F48" s="548"/>
      <c r="G48" s="526"/>
      <c r="H48" s="526"/>
      <c r="I48" s="526"/>
      <c r="J48" s="526"/>
      <c r="K48" s="526"/>
      <c r="L48" s="526"/>
      <c r="M48" s="526"/>
      <c r="N48" s="528"/>
      <c r="O48" s="528"/>
      <c r="P48" s="528"/>
      <c r="Q48" s="528"/>
      <c r="R48" s="528"/>
      <c r="S48" s="528"/>
      <c r="T48" s="528"/>
      <c r="U48" s="528"/>
      <c r="V48" s="528"/>
      <c r="W48" s="528"/>
      <c r="X48" s="528"/>
      <c r="Y48" s="528"/>
      <c r="AA48" s="551"/>
      <c r="AB48" s="551"/>
      <c r="AC48" s="551"/>
      <c r="AD48" s="551"/>
      <c r="AE48" s="551"/>
      <c r="AF48" s="551"/>
      <c r="AG48" s="551"/>
      <c r="AH48" s="552"/>
    </row>
    <row r="49" spans="1:34" s="550" customFormat="1">
      <c r="A49" s="523">
        <v>13.1</v>
      </c>
      <c r="B49" s="549"/>
      <c r="C49" s="516" t="s">
        <v>1162</v>
      </c>
      <c r="D49" s="553" t="s">
        <v>543</v>
      </c>
      <c r="E49" s="513" t="s">
        <v>509</v>
      </c>
      <c r="F49" s="547">
        <v>4</v>
      </c>
      <c r="G49" s="513">
        <v>995461</v>
      </c>
      <c r="H49" s="532" t="s">
        <v>138</v>
      </c>
      <c r="I49" s="527">
        <v>18</v>
      </c>
      <c r="J49" s="532" t="s">
        <v>138</v>
      </c>
      <c r="K49" s="533"/>
      <c r="L49" s="534">
        <f t="shared" si="0"/>
        <v>1.8000000000000002E-3</v>
      </c>
      <c r="M49" s="535" t="str">
        <f t="shared" si="1"/>
        <v>0.01</v>
      </c>
      <c r="N49" s="528"/>
      <c r="O49" s="528"/>
      <c r="P49" s="528"/>
      <c r="Q49" s="528"/>
      <c r="R49" s="528"/>
      <c r="S49" s="528"/>
      <c r="T49" s="528"/>
      <c r="U49" s="528"/>
      <c r="V49" s="528"/>
      <c r="W49" s="528"/>
      <c r="X49" s="528"/>
      <c r="Y49" s="528"/>
      <c r="AA49" s="551"/>
      <c r="AB49" s="551"/>
      <c r="AC49" s="551"/>
      <c r="AD49" s="551"/>
      <c r="AE49" s="551"/>
      <c r="AF49" s="551"/>
      <c r="AG49" s="551"/>
      <c r="AH49" s="552"/>
    </row>
    <row r="50" spans="1:34" s="550" customFormat="1">
      <c r="A50" s="523">
        <v>13.2</v>
      </c>
      <c r="B50" s="549"/>
      <c r="C50" s="516" t="s">
        <v>1163</v>
      </c>
      <c r="D50" s="553" t="s">
        <v>989</v>
      </c>
      <c r="E50" s="513" t="s">
        <v>509</v>
      </c>
      <c r="F50" s="547">
        <v>7</v>
      </c>
      <c r="G50" s="513">
        <v>995461</v>
      </c>
      <c r="H50" s="532" t="s">
        <v>138</v>
      </c>
      <c r="I50" s="527">
        <v>18</v>
      </c>
      <c r="J50" s="532" t="s">
        <v>138</v>
      </c>
      <c r="K50" s="533"/>
      <c r="L50" s="534">
        <f t="shared" si="0"/>
        <v>1.8000000000000002E-3</v>
      </c>
      <c r="M50" s="535" t="str">
        <f t="shared" si="1"/>
        <v>0.01</v>
      </c>
      <c r="N50" s="528"/>
      <c r="O50" s="528"/>
      <c r="P50" s="528"/>
      <c r="Q50" s="528"/>
      <c r="R50" s="528"/>
      <c r="S50" s="528"/>
      <c r="T50" s="528"/>
      <c r="U50" s="528"/>
      <c r="V50" s="528"/>
      <c r="W50" s="528"/>
      <c r="X50" s="528"/>
      <c r="Y50" s="528"/>
      <c r="AA50" s="551"/>
      <c r="AB50" s="551"/>
      <c r="AC50" s="551"/>
      <c r="AD50" s="551"/>
      <c r="AE50" s="551"/>
      <c r="AF50" s="551"/>
      <c r="AG50" s="551"/>
      <c r="AH50" s="552"/>
    </row>
    <row r="51" spans="1:34" s="550" customFormat="1" ht="84">
      <c r="A51" s="523">
        <v>14</v>
      </c>
      <c r="B51" s="549"/>
      <c r="C51" s="516">
        <v>2.4</v>
      </c>
      <c r="D51" s="553" t="s">
        <v>990</v>
      </c>
      <c r="E51" s="526"/>
      <c r="F51" s="548"/>
      <c r="G51" s="526"/>
      <c r="H51" s="526"/>
      <c r="I51" s="526"/>
      <c r="J51" s="526"/>
      <c r="K51" s="526"/>
      <c r="L51" s="526"/>
      <c r="M51" s="526"/>
      <c r="N51" s="528"/>
      <c r="O51" s="528"/>
      <c r="P51" s="528"/>
      <c r="Q51" s="528"/>
      <c r="R51" s="528"/>
      <c r="S51" s="528"/>
      <c r="T51" s="528"/>
      <c r="U51" s="528"/>
      <c r="V51" s="528"/>
      <c r="W51" s="528"/>
      <c r="X51" s="528"/>
      <c r="Y51" s="528"/>
      <c r="AA51" s="551"/>
      <c r="AB51" s="551"/>
      <c r="AC51" s="551"/>
      <c r="AD51" s="551"/>
      <c r="AE51" s="551"/>
      <c r="AF51" s="551"/>
      <c r="AG51" s="551"/>
      <c r="AH51" s="552"/>
    </row>
    <row r="52" spans="1:34" s="550" customFormat="1">
      <c r="A52" s="523">
        <v>14.1</v>
      </c>
      <c r="B52" s="549"/>
      <c r="C52" s="516" t="s">
        <v>1164</v>
      </c>
      <c r="D52" s="553" t="s">
        <v>991</v>
      </c>
      <c r="E52" s="513" t="s">
        <v>509</v>
      </c>
      <c r="F52" s="547">
        <v>6</v>
      </c>
      <c r="G52" s="513">
        <v>995461</v>
      </c>
      <c r="H52" s="532" t="s">
        <v>138</v>
      </c>
      <c r="I52" s="527">
        <v>18</v>
      </c>
      <c r="J52" s="532" t="s">
        <v>138</v>
      </c>
      <c r="K52" s="533"/>
      <c r="L52" s="534">
        <f t="shared" si="0"/>
        <v>1.8000000000000002E-3</v>
      </c>
      <c r="M52" s="535" t="str">
        <f t="shared" si="1"/>
        <v>0.01</v>
      </c>
      <c r="N52" s="528"/>
      <c r="O52" s="528"/>
      <c r="P52" s="528"/>
      <c r="Q52" s="528"/>
      <c r="R52" s="528"/>
      <c r="S52" s="528"/>
      <c r="T52" s="528"/>
      <c r="U52" s="528"/>
      <c r="V52" s="528"/>
      <c r="W52" s="528"/>
      <c r="X52" s="528"/>
      <c r="Y52" s="528"/>
      <c r="AA52" s="551"/>
      <c r="AB52" s="551"/>
      <c r="AC52" s="551"/>
      <c r="AD52" s="551"/>
      <c r="AE52" s="551"/>
      <c r="AF52" s="551"/>
      <c r="AG52" s="551"/>
      <c r="AH52" s="552"/>
    </row>
    <row r="53" spans="1:34" s="550" customFormat="1">
      <c r="A53" s="523">
        <v>14.2</v>
      </c>
      <c r="B53" s="549"/>
      <c r="C53" s="516" t="s">
        <v>1165</v>
      </c>
      <c r="D53" s="553" t="s">
        <v>992</v>
      </c>
      <c r="E53" s="513" t="s">
        <v>509</v>
      </c>
      <c r="F53" s="547">
        <v>6</v>
      </c>
      <c r="G53" s="513">
        <v>995461</v>
      </c>
      <c r="H53" s="532" t="s">
        <v>138</v>
      </c>
      <c r="I53" s="527">
        <v>18</v>
      </c>
      <c r="J53" s="532" t="s">
        <v>138</v>
      </c>
      <c r="K53" s="533"/>
      <c r="L53" s="534">
        <f t="shared" si="0"/>
        <v>1.8000000000000002E-3</v>
      </c>
      <c r="M53" s="535" t="str">
        <f t="shared" si="1"/>
        <v>0.01</v>
      </c>
      <c r="N53" s="528"/>
      <c r="O53" s="528"/>
      <c r="P53" s="528"/>
      <c r="Q53" s="528"/>
      <c r="R53" s="528"/>
      <c r="S53" s="528"/>
      <c r="T53" s="528"/>
      <c r="U53" s="528"/>
      <c r="V53" s="528"/>
      <c r="W53" s="528"/>
      <c r="X53" s="528"/>
      <c r="Y53" s="528"/>
      <c r="AA53" s="551"/>
      <c r="AB53" s="551"/>
      <c r="AC53" s="551"/>
      <c r="AD53" s="551"/>
      <c r="AE53" s="551"/>
      <c r="AF53" s="551"/>
      <c r="AG53" s="551"/>
      <c r="AH53" s="552"/>
    </row>
    <row r="54" spans="1:34" s="550" customFormat="1" ht="84">
      <c r="A54" s="523">
        <v>15</v>
      </c>
      <c r="B54" s="549"/>
      <c r="C54" s="516">
        <v>2.5</v>
      </c>
      <c r="D54" s="553" t="s">
        <v>993</v>
      </c>
      <c r="E54" s="526"/>
      <c r="F54" s="548"/>
      <c r="G54" s="526"/>
      <c r="H54" s="526"/>
      <c r="I54" s="526"/>
      <c r="J54" s="526"/>
      <c r="K54" s="526"/>
      <c r="L54" s="526"/>
      <c r="M54" s="526"/>
      <c r="N54" s="528"/>
      <c r="O54" s="528"/>
      <c r="P54" s="528"/>
      <c r="Q54" s="528"/>
      <c r="R54" s="528"/>
      <c r="S54" s="528"/>
      <c r="T54" s="528"/>
      <c r="U54" s="528"/>
      <c r="V54" s="528"/>
      <c r="W54" s="528"/>
      <c r="X54" s="528"/>
      <c r="Y54" s="528"/>
      <c r="AA54" s="551"/>
      <c r="AB54" s="551"/>
      <c r="AC54" s="551"/>
      <c r="AD54" s="551"/>
      <c r="AE54" s="551"/>
      <c r="AF54" s="551"/>
      <c r="AG54" s="551"/>
      <c r="AH54" s="552"/>
    </row>
    <row r="55" spans="1:34" s="550" customFormat="1">
      <c r="A55" s="523">
        <v>15.1</v>
      </c>
      <c r="B55" s="549"/>
      <c r="C55" s="516" t="s">
        <v>1166</v>
      </c>
      <c r="D55" s="553" t="s">
        <v>994</v>
      </c>
      <c r="E55" s="513" t="s">
        <v>509</v>
      </c>
      <c r="F55" s="547">
        <v>6</v>
      </c>
      <c r="G55" s="513">
        <v>995461</v>
      </c>
      <c r="H55" s="532" t="s">
        <v>138</v>
      </c>
      <c r="I55" s="527">
        <v>18</v>
      </c>
      <c r="J55" s="532" t="s">
        <v>138</v>
      </c>
      <c r="K55" s="533"/>
      <c r="L55" s="534">
        <f t="shared" si="0"/>
        <v>1.8000000000000002E-3</v>
      </c>
      <c r="M55" s="535" t="str">
        <f t="shared" si="1"/>
        <v>0.01</v>
      </c>
      <c r="N55" s="528"/>
      <c r="O55" s="528"/>
      <c r="P55" s="528"/>
      <c r="Q55" s="528"/>
      <c r="R55" s="528"/>
      <c r="S55" s="528"/>
      <c r="T55" s="528"/>
      <c r="U55" s="528"/>
      <c r="V55" s="528"/>
      <c r="W55" s="528"/>
      <c r="X55" s="528"/>
      <c r="Y55" s="528"/>
      <c r="AA55" s="551"/>
      <c r="AB55" s="551"/>
      <c r="AC55" s="551"/>
      <c r="AD55" s="551"/>
      <c r="AE55" s="551"/>
      <c r="AF55" s="551"/>
      <c r="AG55" s="551"/>
      <c r="AH55" s="552"/>
    </row>
    <row r="56" spans="1:34" s="550" customFormat="1" ht="63">
      <c r="A56" s="523">
        <v>16</v>
      </c>
      <c r="B56" s="549"/>
      <c r="C56" s="516">
        <v>2.1</v>
      </c>
      <c r="D56" s="553" t="s">
        <v>995</v>
      </c>
      <c r="E56" s="526"/>
      <c r="F56" s="548"/>
      <c r="G56" s="526"/>
      <c r="H56" s="526"/>
      <c r="I56" s="526"/>
      <c r="J56" s="526"/>
      <c r="K56" s="526"/>
      <c r="L56" s="526"/>
      <c r="M56" s="526"/>
      <c r="N56" s="528"/>
      <c r="O56" s="528"/>
      <c r="P56" s="528"/>
      <c r="Q56" s="528"/>
      <c r="R56" s="528"/>
      <c r="S56" s="528"/>
      <c r="T56" s="528"/>
      <c r="U56" s="528"/>
      <c r="V56" s="528"/>
      <c r="W56" s="528"/>
      <c r="X56" s="528"/>
      <c r="Y56" s="528"/>
      <c r="AA56" s="551"/>
      <c r="AB56" s="551"/>
      <c r="AC56" s="551"/>
      <c r="AD56" s="551"/>
      <c r="AE56" s="551"/>
      <c r="AF56" s="551"/>
      <c r="AG56" s="551"/>
      <c r="AH56" s="552"/>
    </row>
    <row r="57" spans="1:34" s="550" customFormat="1">
      <c r="A57" s="523">
        <v>16.100000000000001</v>
      </c>
      <c r="B57" s="549"/>
      <c r="C57" s="516" t="s">
        <v>1167</v>
      </c>
      <c r="D57" s="553" t="s">
        <v>523</v>
      </c>
      <c r="E57" s="513" t="s">
        <v>509</v>
      </c>
      <c r="F57" s="547">
        <v>432</v>
      </c>
      <c r="G57" s="513">
        <v>995461</v>
      </c>
      <c r="H57" s="532" t="s">
        <v>138</v>
      </c>
      <c r="I57" s="527">
        <v>18</v>
      </c>
      <c r="J57" s="532" t="s">
        <v>138</v>
      </c>
      <c r="K57" s="533"/>
      <c r="L57" s="534">
        <f t="shared" si="0"/>
        <v>1.8000000000000002E-3</v>
      </c>
      <c r="M57" s="535" t="str">
        <f t="shared" si="1"/>
        <v>0.01</v>
      </c>
      <c r="N57" s="528"/>
      <c r="O57" s="528"/>
      <c r="P57" s="528"/>
      <c r="Q57" s="528"/>
      <c r="R57" s="528"/>
      <c r="S57" s="528"/>
      <c r="T57" s="528"/>
      <c r="U57" s="528"/>
      <c r="V57" s="528"/>
      <c r="W57" s="528"/>
      <c r="X57" s="528"/>
      <c r="Y57" s="528"/>
      <c r="AA57" s="551"/>
      <c r="AB57" s="551"/>
      <c r="AC57" s="551"/>
      <c r="AD57" s="551"/>
      <c r="AE57" s="551"/>
      <c r="AF57" s="551"/>
      <c r="AG57" s="551"/>
      <c r="AH57" s="552"/>
    </row>
    <row r="58" spans="1:34" s="550" customFormat="1">
      <c r="A58" s="523">
        <v>16.200000000000003</v>
      </c>
      <c r="B58" s="549"/>
      <c r="C58" s="516" t="s">
        <v>1168</v>
      </c>
      <c r="D58" s="553" t="s">
        <v>524</v>
      </c>
      <c r="E58" s="513" t="s">
        <v>509</v>
      </c>
      <c r="F58" s="547">
        <v>6</v>
      </c>
      <c r="G58" s="513">
        <v>995461</v>
      </c>
      <c r="H58" s="532" t="s">
        <v>138</v>
      </c>
      <c r="I58" s="527">
        <v>18</v>
      </c>
      <c r="J58" s="532" t="s">
        <v>138</v>
      </c>
      <c r="K58" s="533"/>
      <c r="L58" s="534">
        <f t="shared" si="0"/>
        <v>1.8000000000000002E-3</v>
      </c>
      <c r="M58" s="535" t="str">
        <f t="shared" si="1"/>
        <v>0.01</v>
      </c>
      <c r="N58" s="528"/>
      <c r="O58" s="528"/>
      <c r="P58" s="528"/>
      <c r="Q58" s="528"/>
      <c r="R58" s="528"/>
      <c r="S58" s="528"/>
      <c r="T58" s="528"/>
      <c r="U58" s="528"/>
      <c r="V58" s="528"/>
      <c r="W58" s="528"/>
      <c r="X58" s="528"/>
      <c r="Y58" s="528"/>
      <c r="AA58" s="551"/>
      <c r="AB58" s="551"/>
      <c r="AC58" s="551"/>
      <c r="AD58" s="551"/>
      <c r="AE58" s="551"/>
      <c r="AF58" s="551"/>
      <c r="AG58" s="551"/>
      <c r="AH58" s="552"/>
    </row>
    <row r="59" spans="1:34" s="550" customFormat="1" ht="42">
      <c r="A59" s="523">
        <v>17</v>
      </c>
      <c r="B59" s="549"/>
      <c r="C59" s="516" t="s">
        <v>907</v>
      </c>
      <c r="D59" s="553" t="s">
        <v>996</v>
      </c>
      <c r="E59" s="526"/>
      <c r="F59" s="548"/>
      <c r="G59" s="526"/>
      <c r="H59" s="526"/>
      <c r="I59" s="526"/>
      <c r="J59" s="526"/>
      <c r="K59" s="526"/>
      <c r="L59" s="526"/>
      <c r="M59" s="526"/>
      <c r="N59" s="528"/>
      <c r="O59" s="528"/>
      <c r="P59" s="528"/>
      <c r="Q59" s="528"/>
      <c r="R59" s="528"/>
      <c r="S59" s="528"/>
      <c r="T59" s="528"/>
      <c r="U59" s="528"/>
      <c r="V59" s="528"/>
      <c r="W59" s="528"/>
      <c r="X59" s="528"/>
      <c r="Y59" s="528"/>
      <c r="AA59" s="551"/>
      <c r="AB59" s="551"/>
      <c r="AC59" s="551"/>
      <c r="AD59" s="551"/>
      <c r="AE59" s="551"/>
      <c r="AF59" s="551"/>
      <c r="AG59" s="551"/>
      <c r="AH59" s="552"/>
    </row>
    <row r="60" spans="1:34" s="550" customFormat="1">
      <c r="A60" s="523">
        <v>17.100000000000001</v>
      </c>
      <c r="B60" s="549"/>
      <c r="C60" s="516" t="s">
        <v>907</v>
      </c>
      <c r="D60" s="553" t="s">
        <v>997</v>
      </c>
      <c r="E60" s="513" t="s">
        <v>509</v>
      </c>
      <c r="F60" s="547">
        <v>4</v>
      </c>
      <c r="G60" s="513">
        <v>995461</v>
      </c>
      <c r="H60" s="532" t="s">
        <v>138</v>
      </c>
      <c r="I60" s="527">
        <v>18</v>
      </c>
      <c r="J60" s="532" t="s">
        <v>138</v>
      </c>
      <c r="K60" s="533"/>
      <c r="L60" s="534">
        <f t="shared" si="0"/>
        <v>1.8000000000000002E-3</v>
      </c>
      <c r="M60" s="535" t="str">
        <f t="shared" si="1"/>
        <v>0.01</v>
      </c>
      <c r="N60" s="528"/>
      <c r="O60" s="528"/>
      <c r="P60" s="528"/>
      <c r="Q60" s="528"/>
      <c r="R60" s="528"/>
      <c r="S60" s="528"/>
      <c r="T60" s="528"/>
      <c r="U60" s="528"/>
      <c r="V60" s="528"/>
      <c r="W60" s="528"/>
      <c r="X60" s="528"/>
      <c r="Y60" s="528"/>
      <c r="AA60" s="551"/>
      <c r="AB60" s="551"/>
      <c r="AC60" s="551"/>
      <c r="AD60" s="551"/>
      <c r="AE60" s="551"/>
      <c r="AF60" s="551"/>
      <c r="AG60" s="551"/>
      <c r="AH60" s="552"/>
    </row>
    <row r="61" spans="1:34" s="550" customFormat="1">
      <c r="A61" s="523">
        <v>17.200000000000003</v>
      </c>
      <c r="B61" s="549"/>
      <c r="C61" s="516" t="s">
        <v>907</v>
      </c>
      <c r="D61" s="553" t="s">
        <v>998</v>
      </c>
      <c r="E61" s="513" t="s">
        <v>509</v>
      </c>
      <c r="F61" s="547">
        <v>7</v>
      </c>
      <c r="G61" s="513">
        <v>995461</v>
      </c>
      <c r="H61" s="532" t="s">
        <v>138</v>
      </c>
      <c r="I61" s="527">
        <v>18</v>
      </c>
      <c r="J61" s="532" t="s">
        <v>138</v>
      </c>
      <c r="K61" s="533"/>
      <c r="L61" s="534">
        <f t="shared" si="0"/>
        <v>1.8000000000000002E-3</v>
      </c>
      <c r="M61" s="535" t="str">
        <f t="shared" si="1"/>
        <v>0.01</v>
      </c>
      <c r="N61" s="528"/>
      <c r="O61" s="528"/>
      <c r="P61" s="528"/>
      <c r="Q61" s="528"/>
      <c r="R61" s="528"/>
      <c r="S61" s="528"/>
      <c r="T61" s="528"/>
      <c r="U61" s="528"/>
      <c r="V61" s="528"/>
      <c r="W61" s="528"/>
      <c r="X61" s="528"/>
      <c r="Y61" s="528"/>
      <c r="AA61" s="551"/>
      <c r="AB61" s="551"/>
      <c r="AC61" s="551"/>
      <c r="AD61" s="551"/>
      <c r="AE61" s="551"/>
      <c r="AF61" s="551"/>
      <c r="AG61" s="551"/>
      <c r="AH61" s="552"/>
    </row>
    <row r="62" spans="1:34" s="550" customFormat="1" ht="42">
      <c r="A62" s="523">
        <v>18</v>
      </c>
      <c r="B62" s="549"/>
      <c r="C62" s="516" t="s">
        <v>907</v>
      </c>
      <c r="D62" s="553" t="s">
        <v>999</v>
      </c>
      <c r="E62" s="526"/>
      <c r="F62" s="548"/>
      <c r="G62" s="526"/>
      <c r="H62" s="526"/>
      <c r="I62" s="526"/>
      <c r="J62" s="526"/>
      <c r="K62" s="526"/>
      <c r="L62" s="526"/>
      <c r="M62" s="526"/>
      <c r="N62" s="528"/>
      <c r="O62" s="528"/>
      <c r="P62" s="528"/>
      <c r="Q62" s="528"/>
      <c r="R62" s="528"/>
      <c r="S62" s="528"/>
      <c r="T62" s="528"/>
      <c r="U62" s="528"/>
      <c r="V62" s="528"/>
      <c r="W62" s="528"/>
      <c r="X62" s="528"/>
      <c r="Y62" s="528"/>
      <c r="AA62" s="551"/>
      <c r="AB62" s="551"/>
      <c r="AC62" s="551"/>
      <c r="AD62" s="551"/>
      <c r="AE62" s="551"/>
      <c r="AF62" s="551"/>
      <c r="AG62" s="551"/>
      <c r="AH62" s="552"/>
    </row>
    <row r="63" spans="1:34" s="550" customFormat="1">
      <c r="A63" s="523">
        <v>18.100000000000001</v>
      </c>
      <c r="B63" s="549"/>
      <c r="C63" s="516" t="s">
        <v>907</v>
      </c>
      <c r="D63" s="553" t="s">
        <v>997</v>
      </c>
      <c r="E63" s="513" t="s">
        <v>509</v>
      </c>
      <c r="F63" s="547">
        <v>6</v>
      </c>
      <c r="G63" s="513">
        <v>995461</v>
      </c>
      <c r="H63" s="532" t="s">
        <v>138</v>
      </c>
      <c r="I63" s="527">
        <v>18</v>
      </c>
      <c r="J63" s="532" t="s">
        <v>138</v>
      </c>
      <c r="K63" s="533"/>
      <c r="L63" s="534">
        <f t="shared" si="0"/>
        <v>1.8000000000000002E-3</v>
      </c>
      <c r="M63" s="535" t="str">
        <f t="shared" si="1"/>
        <v>0.01</v>
      </c>
      <c r="N63" s="528"/>
      <c r="O63" s="528"/>
      <c r="P63" s="528"/>
      <c r="Q63" s="528"/>
      <c r="R63" s="528"/>
      <c r="S63" s="528"/>
      <c r="T63" s="528"/>
      <c r="U63" s="528"/>
      <c r="V63" s="528"/>
      <c r="W63" s="528"/>
      <c r="X63" s="528"/>
      <c r="Y63" s="528"/>
      <c r="AA63" s="551"/>
      <c r="AB63" s="551"/>
      <c r="AC63" s="551"/>
      <c r="AD63" s="551"/>
      <c r="AE63" s="551"/>
      <c r="AF63" s="551"/>
      <c r="AG63" s="551"/>
      <c r="AH63" s="552"/>
    </row>
    <row r="64" spans="1:34" s="550" customFormat="1">
      <c r="A64" s="523">
        <v>18.200000000000003</v>
      </c>
      <c r="B64" s="549"/>
      <c r="C64" s="516" t="s">
        <v>907</v>
      </c>
      <c r="D64" s="553" t="s">
        <v>998</v>
      </c>
      <c r="E64" s="513" t="s">
        <v>509</v>
      </c>
      <c r="F64" s="547">
        <v>6</v>
      </c>
      <c r="G64" s="513">
        <v>995461</v>
      </c>
      <c r="H64" s="532" t="s">
        <v>138</v>
      </c>
      <c r="I64" s="527">
        <v>18</v>
      </c>
      <c r="J64" s="532" t="s">
        <v>138</v>
      </c>
      <c r="K64" s="533"/>
      <c r="L64" s="534">
        <f t="shared" si="0"/>
        <v>1.8000000000000002E-3</v>
      </c>
      <c r="M64" s="535" t="str">
        <f t="shared" si="1"/>
        <v>0.01</v>
      </c>
      <c r="N64" s="528"/>
      <c r="O64" s="528"/>
      <c r="P64" s="528"/>
      <c r="Q64" s="528"/>
      <c r="R64" s="528"/>
      <c r="S64" s="528"/>
      <c r="T64" s="528"/>
      <c r="U64" s="528"/>
      <c r="V64" s="528"/>
      <c r="W64" s="528"/>
      <c r="X64" s="528"/>
      <c r="Y64" s="528"/>
      <c r="AA64" s="551"/>
      <c r="AB64" s="551"/>
      <c r="AC64" s="551"/>
      <c r="AD64" s="551"/>
      <c r="AE64" s="551"/>
      <c r="AF64" s="551"/>
      <c r="AG64" s="551"/>
      <c r="AH64" s="552"/>
    </row>
    <row r="65" spans="1:34" s="550" customFormat="1" ht="63">
      <c r="A65" s="523">
        <v>19</v>
      </c>
      <c r="B65" s="549"/>
      <c r="C65" s="516">
        <v>2.14</v>
      </c>
      <c r="D65" s="553" t="s">
        <v>1000</v>
      </c>
      <c r="E65" s="526"/>
      <c r="F65" s="548"/>
      <c r="G65" s="526"/>
      <c r="H65" s="526"/>
      <c r="I65" s="526"/>
      <c r="J65" s="526"/>
      <c r="K65" s="526"/>
      <c r="L65" s="526"/>
      <c r="M65" s="526"/>
      <c r="N65" s="528"/>
      <c r="O65" s="528"/>
      <c r="P65" s="528"/>
      <c r="Q65" s="528"/>
      <c r="R65" s="528"/>
      <c r="S65" s="528"/>
      <c r="T65" s="528"/>
      <c r="U65" s="528"/>
      <c r="V65" s="528"/>
      <c r="W65" s="528"/>
      <c r="X65" s="528"/>
      <c r="Y65" s="528"/>
      <c r="AA65" s="551"/>
      <c r="AB65" s="551"/>
      <c r="AC65" s="551"/>
      <c r="AD65" s="551"/>
      <c r="AE65" s="551"/>
      <c r="AF65" s="551"/>
      <c r="AG65" s="551"/>
      <c r="AH65" s="552"/>
    </row>
    <row r="66" spans="1:34" s="550" customFormat="1">
      <c r="A66" s="523">
        <v>19.100000000000001</v>
      </c>
      <c r="B66" s="549"/>
      <c r="C66" s="516" t="s">
        <v>1169</v>
      </c>
      <c r="D66" s="553" t="s">
        <v>1001</v>
      </c>
      <c r="E66" s="513" t="s">
        <v>509</v>
      </c>
      <c r="F66" s="547">
        <v>18</v>
      </c>
      <c r="G66" s="513">
        <v>995461</v>
      </c>
      <c r="H66" s="532" t="s">
        <v>138</v>
      </c>
      <c r="I66" s="527">
        <v>18</v>
      </c>
      <c r="J66" s="532" t="s">
        <v>138</v>
      </c>
      <c r="K66" s="533"/>
      <c r="L66" s="534">
        <f t="shared" si="0"/>
        <v>1.8000000000000002E-3</v>
      </c>
      <c r="M66" s="535" t="str">
        <f t="shared" si="1"/>
        <v>0.01</v>
      </c>
      <c r="N66" s="528"/>
      <c r="O66" s="528"/>
      <c r="P66" s="528"/>
      <c r="Q66" s="528"/>
      <c r="R66" s="528"/>
      <c r="S66" s="528"/>
      <c r="T66" s="528"/>
      <c r="U66" s="528"/>
      <c r="V66" s="528"/>
      <c r="W66" s="528"/>
      <c r="X66" s="528"/>
      <c r="Y66" s="528"/>
      <c r="AA66" s="551"/>
      <c r="AB66" s="551"/>
      <c r="AC66" s="551"/>
      <c r="AD66" s="551"/>
      <c r="AE66" s="551"/>
      <c r="AF66" s="551"/>
      <c r="AG66" s="551"/>
      <c r="AH66" s="552"/>
    </row>
    <row r="67" spans="1:34" s="550" customFormat="1">
      <c r="A67" s="523">
        <v>19.200000000000003</v>
      </c>
      <c r="B67" s="549"/>
      <c r="C67" s="516" t="s">
        <v>1170</v>
      </c>
      <c r="D67" s="553" t="s">
        <v>997</v>
      </c>
      <c r="E67" s="513" t="s">
        <v>509</v>
      </c>
      <c r="F67" s="547">
        <v>22</v>
      </c>
      <c r="G67" s="513">
        <v>995461</v>
      </c>
      <c r="H67" s="532" t="s">
        <v>138</v>
      </c>
      <c r="I67" s="527">
        <v>18</v>
      </c>
      <c r="J67" s="532" t="s">
        <v>138</v>
      </c>
      <c r="K67" s="533"/>
      <c r="L67" s="534">
        <f t="shared" si="0"/>
        <v>1.8000000000000002E-3</v>
      </c>
      <c r="M67" s="535" t="str">
        <f t="shared" si="1"/>
        <v>0.01</v>
      </c>
      <c r="N67" s="528"/>
      <c r="O67" s="528"/>
      <c r="P67" s="528"/>
      <c r="Q67" s="528"/>
      <c r="R67" s="528"/>
      <c r="S67" s="528"/>
      <c r="T67" s="528"/>
      <c r="U67" s="528"/>
      <c r="V67" s="528"/>
      <c r="W67" s="528"/>
      <c r="X67" s="528"/>
      <c r="Y67" s="528"/>
      <c r="AA67" s="551"/>
      <c r="AB67" s="551"/>
      <c r="AC67" s="551"/>
      <c r="AD67" s="551"/>
      <c r="AE67" s="551"/>
      <c r="AF67" s="551"/>
      <c r="AG67" s="551"/>
      <c r="AH67" s="552"/>
    </row>
    <row r="68" spans="1:34" s="550" customFormat="1">
      <c r="A68" s="523">
        <v>19.300000000000004</v>
      </c>
      <c r="B68" s="549"/>
      <c r="C68" s="516" t="s">
        <v>1171</v>
      </c>
      <c r="D68" s="553" t="s">
        <v>998</v>
      </c>
      <c r="E68" s="513" t="s">
        <v>509</v>
      </c>
      <c r="F68" s="547">
        <v>25</v>
      </c>
      <c r="G68" s="513">
        <v>995461</v>
      </c>
      <c r="H68" s="532" t="s">
        <v>138</v>
      </c>
      <c r="I68" s="527">
        <v>18</v>
      </c>
      <c r="J68" s="532" t="s">
        <v>138</v>
      </c>
      <c r="K68" s="533"/>
      <c r="L68" s="534">
        <f t="shared" si="0"/>
        <v>1.8000000000000002E-3</v>
      </c>
      <c r="M68" s="535" t="str">
        <f t="shared" si="1"/>
        <v>0.01</v>
      </c>
      <c r="N68" s="528"/>
      <c r="O68" s="528"/>
      <c r="P68" s="528"/>
      <c r="Q68" s="528"/>
      <c r="R68" s="528"/>
      <c r="S68" s="528"/>
      <c r="T68" s="528"/>
      <c r="U68" s="528"/>
      <c r="V68" s="528"/>
      <c r="W68" s="528"/>
      <c r="X68" s="528"/>
      <c r="Y68" s="528"/>
      <c r="AA68" s="551"/>
      <c r="AB68" s="551"/>
      <c r="AC68" s="551"/>
      <c r="AD68" s="551"/>
      <c r="AE68" s="551"/>
      <c r="AF68" s="551"/>
      <c r="AG68" s="551"/>
      <c r="AH68" s="552"/>
    </row>
    <row r="69" spans="1:34" s="550" customFormat="1" ht="63">
      <c r="A69" s="523">
        <v>20</v>
      </c>
      <c r="B69" s="549"/>
      <c r="C69" s="516">
        <v>1.19</v>
      </c>
      <c r="D69" s="553" t="s">
        <v>1002</v>
      </c>
      <c r="E69" s="513" t="s">
        <v>1223</v>
      </c>
      <c r="F69" s="547">
        <v>150</v>
      </c>
      <c r="G69" s="513">
        <v>995461</v>
      </c>
      <c r="H69" s="532" t="s">
        <v>138</v>
      </c>
      <c r="I69" s="527">
        <v>18</v>
      </c>
      <c r="J69" s="532" t="s">
        <v>138</v>
      </c>
      <c r="K69" s="533"/>
      <c r="L69" s="534">
        <f t="shared" si="0"/>
        <v>1.8000000000000002E-3</v>
      </c>
      <c r="M69" s="535" t="str">
        <f t="shared" si="1"/>
        <v>0.01</v>
      </c>
      <c r="N69" s="528"/>
      <c r="O69" s="528"/>
      <c r="P69" s="528"/>
      <c r="Q69" s="528"/>
      <c r="R69" s="528"/>
      <c r="S69" s="528"/>
      <c r="T69" s="528"/>
      <c r="U69" s="528"/>
      <c r="V69" s="528"/>
      <c r="W69" s="528"/>
      <c r="X69" s="528"/>
      <c r="Y69" s="528"/>
      <c r="AA69" s="551"/>
      <c r="AB69" s="551"/>
      <c r="AC69" s="551"/>
      <c r="AD69" s="551"/>
      <c r="AE69" s="551"/>
      <c r="AF69" s="551"/>
      <c r="AG69" s="551"/>
      <c r="AH69" s="552"/>
    </row>
    <row r="70" spans="1:34" s="550" customFormat="1" ht="63">
      <c r="A70" s="523">
        <v>21</v>
      </c>
      <c r="B70" s="549"/>
      <c r="C70" s="516">
        <v>1.21</v>
      </c>
      <c r="D70" s="553" t="s">
        <v>1003</v>
      </c>
      <c r="E70" s="526"/>
      <c r="F70" s="548"/>
      <c r="G70" s="526"/>
      <c r="H70" s="526"/>
      <c r="I70" s="526"/>
      <c r="J70" s="526"/>
      <c r="K70" s="526"/>
      <c r="L70" s="526"/>
      <c r="M70" s="526"/>
      <c r="N70" s="528"/>
      <c r="O70" s="528"/>
      <c r="P70" s="528"/>
      <c r="Q70" s="528"/>
      <c r="R70" s="528"/>
      <c r="S70" s="528"/>
      <c r="T70" s="528"/>
      <c r="U70" s="528"/>
      <c r="V70" s="528"/>
      <c r="W70" s="528"/>
      <c r="X70" s="528"/>
      <c r="Y70" s="528"/>
      <c r="AA70" s="551"/>
      <c r="AB70" s="551"/>
      <c r="AC70" s="551"/>
      <c r="AD70" s="551"/>
      <c r="AE70" s="551"/>
      <c r="AF70" s="551"/>
      <c r="AG70" s="551"/>
      <c r="AH70" s="552"/>
    </row>
    <row r="71" spans="1:34" s="550" customFormat="1">
      <c r="A71" s="523">
        <v>21.1</v>
      </c>
      <c r="B71" s="549"/>
      <c r="C71" s="516" t="s">
        <v>555</v>
      </c>
      <c r="D71" s="553" t="s">
        <v>540</v>
      </c>
      <c r="E71" s="513" t="s">
        <v>510</v>
      </c>
      <c r="F71" s="547">
        <v>60</v>
      </c>
      <c r="G71" s="513">
        <v>995461</v>
      </c>
      <c r="H71" s="532" t="s">
        <v>138</v>
      </c>
      <c r="I71" s="527">
        <v>18</v>
      </c>
      <c r="J71" s="532" t="s">
        <v>138</v>
      </c>
      <c r="K71" s="533"/>
      <c r="L71" s="534">
        <f t="shared" si="0"/>
        <v>1.8000000000000002E-3</v>
      </c>
      <c r="M71" s="535" t="str">
        <f t="shared" si="1"/>
        <v>0.01</v>
      </c>
      <c r="N71" s="528"/>
      <c r="O71" s="528"/>
      <c r="P71" s="528"/>
      <c r="Q71" s="528"/>
      <c r="R71" s="528"/>
      <c r="S71" s="528"/>
      <c r="T71" s="528"/>
      <c r="U71" s="528"/>
      <c r="V71" s="528"/>
      <c r="W71" s="528"/>
      <c r="X71" s="528"/>
      <c r="Y71" s="528"/>
      <c r="AA71" s="551"/>
      <c r="AB71" s="551"/>
      <c r="AC71" s="551"/>
      <c r="AD71" s="551"/>
      <c r="AE71" s="551"/>
      <c r="AF71" s="551"/>
      <c r="AG71" s="551"/>
      <c r="AH71" s="552"/>
    </row>
    <row r="72" spans="1:34" s="550" customFormat="1">
      <c r="A72" s="523">
        <v>21.200000000000003</v>
      </c>
      <c r="B72" s="549"/>
      <c r="C72" s="516" t="s">
        <v>506</v>
      </c>
      <c r="D72" s="553" t="s">
        <v>505</v>
      </c>
      <c r="E72" s="513" t="s">
        <v>510</v>
      </c>
      <c r="F72" s="547">
        <v>4000</v>
      </c>
      <c r="G72" s="513">
        <v>995461</v>
      </c>
      <c r="H72" s="532" t="s">
        <v>138</v>
      </c>
      <c r="I72" s="527">
        <v>18</v>
      </c>
      <c r="J72" s="532" t="s">
        <v>138</v>
      </c>
      <c r="K72" s="533"/>
      <c r="L72" s="534">
        <f t="shared" si="0"/>
        <v>1.8000000000000002E-3</v>
      </c>
      <c r="M72" s="535" t="str">
        <f t="shared" si="1"/>
        <v>0.01</v>
      </c>
      <c r="N72" s="528"/>
      <c r="O72" s="528"/>
      <c r="P72" s="528"/>
      <c r="Q72" s="528"/>
      <c r="R72" s="528"/>
      <c r="S72" s="528"/>
      <c r="T72" s="528"/>
      <c r="U72" s="528"/>
      <c r="V72" s="528"/>
      <c r="W72" s="528"/>
      <c r="X72" s="528"/>
      <c r="Y72" s="528"/>
      <c r="AA72" s="551"/>
      <c r="AB72" s="551"/>
      <c r="AC72" s="551"/>
      <c r="AD72" s="551"/>
      <c r="AE72" s="551"/>
      <c r="AF72" s="551"/>
      <c r="AG72" s="551"/>
      <c r="AH72" s="552"/>
    </row>
    <row r="73" spans="1:34" s="550" customFormat="1">
      <c r="A73" s="523">
        <v>21.300000000000004</v>
      </c>
      <c r="B73" s="549"/>
      <c r="C73" s="516" t="s">
        <v>556</v>
      </c>
      <c r="D73" s="553" t="s">
        <v>541</v>
      </c>
      <c r="E73" s="513" t="s">
        <v>510</v>
      </c>
      <c r="F73" s="547">
        <v>60</v>
      </c>
      <c r="G73" s="513">
        <v>995461</v>
      </c>
      <c r="H73" s="532" t="s">
        <v>138</v>
      </c>
      <c r="I73" s="527">
        <v>18</v>
      </c>
      <c r="J73" s="532" t="s">
        <v>138</v>
      </c>
      <c r="K73" s="533"/>
      <c r="L73" s="534">
        <f t="shared" si="0"/>
        <v>1.8000000000000002E-3</v>
      </c>
      <c r="M73" s="535" t="str">
        <f t="shared" si="1"/>
        <v>0.01</v>
      </c>
      <c r="N73" s="528"/>
      <c r="O73" s="528"/>
      <c r="P73" s="528"/>
      <c r="Q73" s="528"/>
      <c r="R73" s="528"/>
      <c r="S73" s="528"/>
      <c r="T73" s="528"/>
      <c r="U73" s="528"/>
      <c r="V73" s="528"/>
      <c r="W73" s="528"/>
      <c r="X73" s="528"/>
      <c r="Y73" s="528"/>
      <c r="AA73" s="551"/>
      <c r="AB73" s="551"/>
      <c r="AC73" s="551"/>
      <c r="AD73" s="551"/>
      <c r="AE73" s="551"/>
      <c r="AF73" s="551"/>
      <c r="AG73" s="551"/>
      <c r="AH73" s="552"/>
    </row>
    <row r="74" spans="1:34" s="550" customFormat="1" ht="42">
      <c r="A74" s="523">
        <v>22</v>
      </c>
      <c r="B74" s="549"/>
      <c r="C74" s="516">
        <v>1.26</v>
      </c>
      <c r="D74" s="553" t="s">
        <v>1004</v>
      </c>
      <c r="E74" s="513" t="s">
        <v>509</v>
      </c>
      <c r="F74" s="547">
        <v>32</v>
      </c>
      <c r="G74" s="513">
        <v>995461</v>
      </c>
      <c r="H74" s="532" t="s">
        <v>138</v>
      </c>
      <c r="I74" s="527">
        <v>18</v>
      </c>
      <c r="J74" s="532" t="s">
        <v>138</v>
      </c>
      <c r="K74" s="533"/>
      <c r="L74" s="534">
        <f t="shared" si="0"/>
        <v>1.8000000000000002E-3</v>
      </c>
      <c r="M74" s="535" t="str">
        <f t="shared" si="1"/>
        <v>0.01</v>
      </c>
      <c r="N74" s="528"/>
      <c r="O74" s="528"/>
      <c r="P74" s="528"/>
      <c r="Q74" s="528"/>
      <c r="R74" s="528"/>
      <c r="S74" s="528"/>
      <c r="T74" s="528"/>
      <c r="U74" s="528"/>
      <c r="V74" s="528"/>
      <c r="W74" s="528"/>
      <c r="X74" s="528"/>
      <c r="Y74" s="528"/>
      <c r="AA74" s="551"/>
      <c r="AB74" s="551"/>
      <c r="AC74" s="551"/>
      <c r="AD74" s="551"/>
      <c r="AE74" s="551"/>
      <c r="AF74" s="551"/>
      <c r="AG74" s="551"/>
      <c r="AH74" s="552"/>
    </row>
    <row r="75" spans="1:34" s="550" customFormat="1" ht="63">
      <c r="A75" s="523">
        <v>23</v>
      </c>
      <c r="B75" s="549"/>
      <c r="C75" s="516">
        <v>2.23</v>
      </c>
      <c r="D75" s="553" t="s">
        <v>1005</v>
      </c>
      <c r="E75" s="526"/>
      <c r="F75" s="548"/>
      <c r="G75" s="526"/>
      <c r="H75" s="526"/>
      <c r="I75" s="526"/>
      <c r="J75" s="526"/>
      <c r="K75" s="526"/>
      <c r="L75" s="526"/>
      <c r="M75" s="526"/>
      <c r="N75" s="528"/>
      <c r="O75" s="528"/>
      <c r="P75" s="528"/>
      <c r="Q75" s="528"/>
      <c r="R75" s="528"/>
      <c r="S75" s="528"/>
      <c r="T75" s="528"/>
      <c r="U75" s="528"/>
      <c r="V75" s="528"/>
      <c r="W75" s="528"/>
      <c r="X75" s="528"/>
      <c r="Y75" s="528"/>
      <c r="AA75" s="551"/>
      <c r="AB75" s="551"/>
      <c r="AC75" s="551"/>
      <c r="AD75" s="551"/>
      <c r="AE75" s="551"/>
      <c r="AF75" s="551"/>
      <c r="AG75" s="551"/>
      <c r="AH75" s="552"/>
    </row>
    <row r="76" spans="1:34" s="550" customFormat="1">
      <c r="A76" s="523">
        <v>23.1</v>
      </c>
      <c r="B76" s="549"/>
      <c r="C76" s="516" t="s">
        <v>1172</v>
      </c>
      <c r="D76" s="553" t="s">
        <v>544</v>
      </c>
      <c r="E76" s="513" t="s">
        <v>551</v>
      </c>
      <c r="F76" s="547">
        <v>4</v>
      </c>
      <c r="G76" s="513">
        <v>995461</v>
      </c>
      <c r="H76" s="532" t="s">
        <v>138</v>
      </c>
      <c r="I76" s="527">
        <v>18</v>
      </c>
      <c r="J76" s="532" t="s">
        <v>138</v>
      </c>
      <c r="K76" s="533"/>
      <c r="L76" s="534">
        <f t="shared" si="0"/>
        <v>1.8000000000000002E-3</v>
      </c>
      <c r="M76" s="535" t="str">
        <f t="shared" si="1"/>
        <v>0.01</v>
      </c>
      <c r="N76" s="528"/>
      <c r="O76" s="528"/>
      <c r="P76" s="528"/>
      <c r="Q76" s="528"/>
      <c r="R76" s="528"/>
      <c r="S76" s="528"/>
      <c r="T76" s="528"/>
      <c r="U76" s="528"/>
      <c r="V76" s="528"/>
      <c r="W76" s="528"/>
      <c r="X76" s="528"/>
      <c r="Y76" s="528"/>
      <c r="AA76" s="551"/>
      <c r="AB76" s="551"/>
      <c r="AC76" s="551"/>
      <c r="AD76" s="551"/>
      <c r="AE76" s="551"/>
      <c r="AF76" s="551"/>
      <c r="AG76" s="551"/>
      <c r="AH76" s="552"/>
    </row>
    <row r="77" spans="1:34" s="550" customFormat="1">
      <c r="A77" s="523">
        <v>23.200000000000003</v>
      </c>
      <c r="B77" s="549"/>
      <c r="C77" s="516" t="s">
        <v>1173</v>
      </c>
      <c r="D77" s="553" t="s">
        <v>545</v>
      </c>
      <c r="E77" s="513" t="s">
        <v>551</v>
      </c>
      <c r="F77" s="547">
        <v>7</v>
      </c>
      <c r="G77" s="513">
        <v>995461</v>
      </c>
      <c r="H77" s="532" t="s">
        <v>138</v>
      </c>
      <c r="I77" s="527">
        <v>18</v>
      </c>
      <c r="J77" s="532" t="s">
        <v>138</v>
      </c>
      <c r="K77" s="533"/>
      <c r="L77" s="534">
        <f t="shared" si="0"/>
        <v>1.8000000000000002E-3</v>
      </c>
      <c r="M77" s="535" t="str">
        <f t="shared" si="1"/>
        <v>0.01</v>
      </c>
      <c r="N77" s="528"/>
      <c r="O77" s="528"/>
      <c r="P77" s="528"/>
      <c r="Q77" s="528"/>
      <c r="R77" s="528"/>
      <c r="S77" s="528"/>
      <c r="T77" s="528"/>
      <c r="U77" s="528"/>
      <c r="V77" s="528"/>
      <c r="W77" s="528"/>
      <c r="X77" s="528"/>
      <c r="Y77" s="528"/>
      <c r="AA77" s="551"/>
      <c r="AB77" s="551"/>
      <c r="AC77" s="551"/>
      <c r="AD77" s="551"/>
      <c r="AE77" s="551"/>
      <c r="AF77" s="551"/>
      <c r="AG77" s="551"/>
      <c r="AH77" s="552"/>
    </row>
    <row r="78" spans="1:34" s="550" customFormat="1" ht="63">
      <c r="A78" s="523">
        <v>24</v>
      </c>
      <c r="B78" s="549"/>
      <c r="C78" s="516">
        <v>2.2400000000000002</v>
      </c>
      <c r="D78" s="553" t="s">
        <v>1006</v>
      </c>
      <c r="E78" s="526"/>
      <c r="F78" s="548"/>
      <c r="G78" s="526"/>
      <c r="H78" s="526"/>
      <c r="I78" s="526"/>
      <c r="J78" s="526"/>
      <c r="K78" s="526"/>
      <c r="L78" s="526"/>
      <c r="M78" s="526"/>
      <c r="N78" s="528"/>
      <c r="O78" s="528"/>
      <c r="P78" s="528"/>
      <c r="Q78" s="528"/>
      <c r="R78" s="528"/>
      <c r="S78" s="528"/>
      <c r="T78" s="528"/>
      <c r="U78" s="528"/>
      <c r="V78" s="528"/>
      <c r="W78" s="528"/>
      <c r="X78" s="528"/>
      <c r="Y78" s="528"/>
      <c r="AA78" s="551"/>
      <c r="AB78" s="551"/>
      <c r="AC78" s="551"/>
      <c r="AD78" s="551"/>
      <c r="AE78" s="551"/>
      <c r="AF78" s="551"/>
      <c r="AG78" s="551"/>
      <c r="AH78" s="552"/>
    </row>
    <row r="79" spans="1:34" s="550" customFormat="1">
      <c r="A79" s="523">
        <v>24.1</v>
      </c>
      <c r="B79" s="549"/>
      <c r="C79" s="516" t="s">
        <v>1174</v>
      </c>
      <c r="D79" s="553" t="s">
        <v>546</v>
      </c>
      <c r="E79" s="513" t="s">
        <v>551</v>
      </c>
      <c r="F79" s="547">
        <v>6</v>
      </c>
      <c r="G79" s="513">
        <v>995461</v>
      </c>
      <c r="H79" s="532" t="s">
        <v>138</v>
      </c>
      <c r="I79" s="527">
        <v>18</v>
      </c>
      <c r="J79" s="532" t="s">
        <v>138</v>
      </c>
      <c r="K79" s="533"/>
      <c r="L79" s="534">
        <f t="shared" si="0"/>
        <v>1.8000000000000002E-3</v>
      </c>
      <c r="M79" s="535" t="str">
        <f t="shared" si="1"/>
        <v>0.01</v>
      </c>
      <c r="N79" s="528"/>
      <c r="O79" s="528"/>
      <c r="P79" s="528"/>
      <c r="Q79" s="528"/>
      <c r="R79" s="528"/>
      <c r="S79" s="528"/>
      <c r="T79" s="528"/>
      <c r="U79" s="528"/>
      <c r="V79" s="528"/>
      <c r="W79" s="528"/>
      <c r="X79" s="528"/>
      <c r="Y79" s="528"/>
      <c r="AA79" s="551"/>
      <c r="AB79" s="551"/>
      <c r="AC79" s="551"/>
      <c r="AD79" s="551"/>
      <c r="AE79" s="551"/>
      <c r="AF79" s="551"/>
      <c r="AG79" s="551"/>
      <c r="AH79" s="552"/>
    </row>
    <row r="80" spans="1:34" s="550" customFormat="1">
      <c r="A80" s="523">
        <v>24.200000000000003</v>
      </c>
      <c r="B80" s="549"/>
      <c r="C80" s="516" t="s">
        <v>1175</v>
      </c>
      <c r="D80" s="553" t="s">
        <v>1007</v>
      </c>
      <c r="E80" s="513" t="s">
        <v>551</v>
      </c>
      <c r="F80" s="547">
        <v>12</v>
      </c>
      <c r="G80" s="513">
        <v>995461</v>
      </c>
      <c r="H80" s="532" t="s">
        <v>138</v>
      </c>
      <c r="I80" s="527">
        <v>18</v>
      </c>
      <c r="J80" s="532" t="s">
        <v>138</v>
      </c>
      <c r="K80" s="533"/>
      <c r="L80" s="534">
        <f t="shared" si="0"/>
        <v>1.8000000000000002E-3</v>
      </c>
      <c r="M80" s="535" t="str">
        <f t="shared" si="1"/>
        <v>0.01</v>
      </c>
      <c r="N80" s="528"/>
      <c r="O80" s="528"/>
      <c r="P80" s="528"/>
      <c r="Q80" s="528"/>
      <c r="R80" s="528"/>
      <c r="S80" s="528"/>
      <c r="T80" s="528"/>
      <c r="U80" s="528"/>
      <c r="V80" s="528"/>
      <c r="W80" s="528"/>
      <c r="X80" s="528"/>
      <c r="Y80" s="528"/>
      <c r="AA80" s="551"/>
      <c r="AB80" s="551"/>
      <c r="AC80" s="551"/>
      <c r="AD80" s="551"/>
      <c r="AE80" s="551"/>
      <c r="AF80" s="551"/>
      <c r="AG80" s="551"/>
      <c r="AH80" s="552"/>
    </row>
    <row r="81" spans="1:34" s="550" customFormat="1" ht="42">
      <c r="A81" s="523">
        <v>25</v>
      </c>
      <c r="B81" s="549"/>
      <c r="C81" s="516"/>
      <c r="D81" s="553" t="s">
        <v>1008</v>
      </c>
      <c r="E81" s="526"/>
      <c r="F81" s="548"/>
      <c r="G81" s="526"/>
      <c r="H81" s="526"/>
      <c r="I81" s="526"/>
      <c r="J81" s="526"/>
      <c r="K81" s="526"/>
      <c r="L81" s="526"/>
      <c r="M81" s="526"/>
      <c r="N81" s="528"/>
      <c r="O81" s="528"/>
      <c r="P81" s="528"/>
      <c r="Q81" s="528"/>
      <c r="R81" s="528"/>
      <c r="S81" s="528"/>
      <c r="T81" s="528"/>
      <c r="U81" s="528"/>
      <c r="V81" s="528"/>
      <c r="W81" s="528"/>
      <c r="X81" s="528"/>
      <c r="Y81" s="528"/>
      <c r="AA81" s="551"/>
      <c r="AB81" s="551"/>
      <c r="AC81" s="551"/>
      <c r="AD81" s="551"/>
      <c r="AE81" s="551"/>
      <c r="AF81" s="551"/>
      <c r="AG81" s="551"/>
      <c r="AH81" s="552"/>
    </row>
    <row r="82" spans="1:34" s="550" customFormat="1">
      <c r="A82" s="523">
        <v>25.1</v>
      </c>
      <c r="B82" s="549"/>
      <c r="C82" s="516" t="s">
        <v>907</v>
      </c>
      <c r="D82" s="553" t="s">
        <v>1009</v>
      </c>
      <c r="E82" s="513" t="s">
        <v>509</v>
      </c>
      <c r="F82" s="547">
        <v>3</v>
      </c>
      <c r="G82" s="513">
        <v>995461</v>
      </c>
      <c r="H82" s="532" t="s">
        <v>138</v>
      </c>
      <c r="I82" s="527">
        <v>18</v>
      </c>
      <c r="J82" s="532" t="s">
        <v>138</v>
      </c>
      <c r="K82" s="533"/>
      <c r="L82" s="534">
        <f t="shared" si="0"/>
        <v>1.8000000000000002E-3</v>
      </c>
      <c r="M82" s="535" t="str">
        <f t="shared" si="1"/>
        <v>0.01</v>
      </c>
      <c r="N82" s="528"/>
      <c r="O82" s="528"/>
      <c r="P82" s="528"/>
      <c r="Q82" s="528"/>
      <c r="R82" s="528"/>
      <c r="S82" s="528"/>
      <c r="T82" s="528"/>
      <c r="U82" s="528"/>
      <c r="V82" s="528"/>
      <c r="W82" s="528"/>
      <c r="X82" s="528"/>
      <c r="Y82" s="528"/>
      <c r="AA82" s="551"/>
      <c r="AB82" s="551"/>
      <c r="AC82" s="551"/>
      <c r="AD82" s="551"/>
      <c r="AE82" s="551"/>
      <c r="AF82" s="551"/>
      <c r="AG82" s="551"/>
      <c r="AH82" s="552"/>
    </row>
    <row r="83" spans="1:34" s="550" customFormat="1" ht="63">
      <c r="A83" s="523">
        <v>26</v>
      </c>
      <c r="B83" s="549"/>
      <c r="C83" s="516">
        <v>1.44</v>
      </c>
      <c r="D83" s="553" t="s">
        <v>1010</v>
      </c>
      <c r="E83" s="513" t="s">
        <v>509</v>
      </c>
      <c r="F83" s="547">
        <v>136</v>
      </c>
      <c r="G83" s="513">
        <v>995461</v>
      </c>
      <c r="H83" s="532" t="s">
        <v>138</v>
      </c>
      <c r="I83" s="527">
        <v>18</v>
      </c>
      <c r="J83" s="532" t="s">
        <v>138</v>
      </c>
      <c r="K83" s="533"/>
      <c r="L83" s="534">
        <f t="shared" ref="L83:L146" si="2">IF(OR(J83="",J83="Confirmed"),I83*M83%,J83*M83%)</f>
        <v>1.8000000000000002E-3</v>
      </c>
      <c r="M83" s="535" t="str">
        <f t="shared" ref="M83:M146" si="3">IF(K83=0,"0.01",K83*F83)</f>
        <v>0.01</v>
      </c>
      <c r="N83" s="528"/>
      <c r="O83" s="528"/>
      <c r="P83" s="528"/>
      <c r="Q83" s="528"/>
      <c r="R83" s="528"/>
      <c r="S83" s="528"/>
      <c r="T83" s="528"/>
      <c r="U83" s="528"/>
      <c r="V83" s="528"/>
      <c r="W83" s="528"/>
      <c r="X83" s="528"/>
      <c r="Y83" s="528"/>
      <c r="AA83" s="551"/>
      <c r="AB83" s="551"/>
      <c r="AC83" s="551"/>
      <c r="AD83" s="551"/>
      <c r="AE83" s="551"/>
      <c r="AF83" s="551"/>
      <c r="AG83" s="551"/>
      <c r="AH83" s="552"/>
    </row>
    <row r="84" spans="1:34" s="550" customFormat="1" ht="42">
      <c r="A84" s="523">
        <v>27</v>
      </c>
      <c r="B84" s="549"/>
      <c r="C84" s="516">
        <v>1.25</v>
      </c>
      <c r="D84" s="553" t="s">
        <v>1011</v>
      </c>
      <c r="E84" s="513" t="s">
        <v>509</v>
      </c>
      <c r="F84" s="547">
        <v>136</v>
      </c>
      <c r="G84" s="513">
        <v>995461</v>
      </c>
      <c r="H84" s="532" t="s">
        <v>138</v>
      </c>
      <c r="I84" s="527">
        <v>18</v>
      </c>
      <c r="J84" s="532" t="s">
        <v>138</v>
      </c>
      <c r="K84" s="533"/>
      <c r="L84" s="534">
        <f t="shared" si="2"/>
        <v>1.8000000000000002E-3</v>
      </c>
      <c r="M84" s="535" t="str">
        <f t="shared" si="3"/>
        <v>0.01</v>
      </c>
      <c r="N84" s="528"/>
      <c r="O84" s="528"/>
      <c r="P84" s="528"/>
      <c r="Q84" s="528"/>
      <c r="R84" s="528"/>
      <c r="S84" s="528"/>
      <c r="T84" s="528"/>
      <c r="U84" s="528"/>
      <c r="V84" s="528"/>
      <c r="W84" s="528"/>
      <c r="X84" s="528"/>
      <c r="Y84" s="528"/>
      <c r="AA84" s="551"/>
      <c r="AB84" s="551"/>
      <c r="AC84" s="551"/>
      <c r="AD84" s="551"/>
      <c r="AE84" s="551"/>
      <c r="AF84" s="551"/>
      <c r="AG84" s="551"/>
      <c r="AH84" s="552"/>
    </row>
    <row r="85" spans="1:34" s="550" customFormat="1" ht="105">
      <c r="A85" s="523">
        <v>28</v>
      </c>
      <c r="B85" s="549"/>
      <c r="C85" s="516">
        <v>1.41</v>
      </c>
      <c r="D85" s="553" t="s">
        <v>1012</v>
      </c>
      <c r="E85" s="513" t="s">
        <v>509</v>
      </c>
      <c r="F85" s="547">
        <v>565</v>
      </c>
      <c r="G85" s="513">
        <v>995461</v>
      </c>
      <c r="H85" s="532" t="s">
        <v>138</v>
      </c>
      <c r="I85" s="527">
        <v>18</v>
      </c>
      <c r="J85" s="532" t="s">
        <v>138</v>
      </c>
      <c r="K85" s="533"/>
      <c r="L85" s="534">
        <f t="shared" si="2"/>
        <v>1.8000000000000002E-3</v>
      </c>
      <c r="M85" s="535" t="str">
        <f t="shared" si="3"/>
        <v>0.01</v>
      </c>
      <c r="N85" s="528"/>
      <c r="O85" s="528"/>
      <c r="P85" s="528"/>
      <c r="Q85" s="528"/>
      <c r="R85" s="528"/>
      <c r="S85" s="528"/>
      <c r="T85" s="528"/>
      <c r="U85" s="528"/>
      <c r="V85" s="528"/>
      <c r="W85" s="528"/>
      <c r="X85" s="528"/>
      <c r="Y85" s="528"/>
      <c r="AA85" s="551"/>
      <c r="AB85" s="551"/>
      <c r="AC85" s="551"/>
      <c r="AD85" s="551"/>
      <c r="AE85" s="551"/>
      <c r="AF85" s="551"/>
      <c r="AG85" s="551"/>
      <c r="AH85" s="552"/>
    </row>
    <row r="86" spans="1:34" s="550" customFormat="1" ht="42">
      <c r="A86" s="523">
        <v>29</v>
      </c>
      <c r="B86" s="549"/>
      <c r="C86" s="516">
        <v>1.17</v>
      </c>
      <c r="D86" s="553" t="s">
        <v>1013</v>
      </c>
      <c r="E86" s="526"/>
      <c r="F86" s="548"/>
      <c r="G86" s="526"/>
      <c r="H86" s="526"/>
      <c r="I86" s="526"/>
      <c r="J86" s="526"/>
      <c r="K86" s="526"/>
      <c r="L86" s="526"/>
      <c r="M86" s="526"/>
      <c r="N86" s="528"/>
      <c r="O86" s="528"/>
      <c r="P86" s="528"/>
      <c r="Q86" s="528"/>
      <c r="R86" s="528"/>
      <c r="S86" s="528"/>
      <c r="T86" s="528"/>
      <c r="U86" s="528"/>
      <c r="V86" s="528"/>
      <c r="W86" s="528"/>
      <c r="X86" s="528"/>
      <c r="Y86" s="528"/>
      <c r="AA86" s="551"/>
      <c r="AB86" s="551"/>
      <c r="AC86" s="551"/>
      <c r="AD86" s="551"/>
      <c r="AE86" s="551"/>
      <c r="AF86" s="551"/>
      <c r="AG86" s="551"/>
      <c r="AH86" s="552"/>
    </row>
    <row r="87" spans="1:34" s="550" customFormat="1">
      <c r="A87" s="523">
        <v>29.1</v>
      </c>
      <c r="B87" s="549"/>
      <c r="C87" s="516" t="s">
        <v>1176</v>
      </c>
      <c r="D87" s="553" t="s">
        <v>1014</v>
      </c>
      <c r="E87" s="513" t="s">
        <v>1223</v>
      </c>
      <c r="F87" s="547">
        <v>390</v>
      </c>
      <c r="G87" s="513">
        <v>995461</v>
      </c>
      <c r="H87" s="532" t="s">
        <v>138</v>
      </c>
      <c r="I87" s="527">
        <v>18</v>
      </c>
      <c r="J87" s="532" t="s">
        <v>138</v>
      </c>
      <c r="K87" s="533"/>
      <c r="L87" s="534">
        <f t="shared" si="2"/>
        <v>1.8000000000000002E-3</v>
      </c>
      <c r="M87" s="535" t="str">
        <f t="shared" si="3"/>
        <v>0.01</v>
      </c>
      <c r="N87" s="528"/>
      <c r="O87" s="528"/>
      <c r="P87" s="528"/>
      <c r="Q87" s="528"/>
      <c r="R87" s="528"/>
      <c r="S87" s="528"/>
      <c r="T87" s="528"/>
      <c r="U87" s="528"/>
      <c r="V87" s="528"/>
      <c r="W87" s="528"/>
      <c r="X87" s="528"/>
      <c r="Y87" s="528"/>
      <c r="AA87" s="551"/>
      <c r="AB87" s="551"/>
      <c r="AC87" s="551"/>
      <c r="AD87" s="551"/>
      <c r="AE87" s="551"/>
      <c r="AF87" s="551"/>
      <c r="AG87" s="551"/>
      <c r="AH87" s="552"/>
    </row>
    <row r="88" spans="1:34" s="550" customFormat="1" ht="63">
      <c r="A88" s="523">
        <v>30</v>
      </c>
      <c r="B88" s="549"/>
      <c r="C88" s="516" t="s">
        <v>907</v>
      </c>
      <c r="D88" s="553" t="s">
        <v>1015</v>
      </c>
      <c r="E88" s="526"/>
      <c r="F88" s="548"/>
      <c r="G88" s="526"/>
      <c r="H88" s="526"/>
      <c r="I88" s="526"/>
      <c r="J88" s="526"/>
      <c r="K88" s="526"/>
      <c r="L88" s="526"/>
      <c r="M88" s="526"/>
      <c r="N88" s="528"/>
      <c r="O88" s="528"/>
      <c r="P88" s="528"/>
      <c r="Q88" s="528"/>
      <c r="R88" s="528"/>
      <c r="S88" s="528"/>
      <c r="T88" s="528"/>
      <c r="U88" s="528"/>
      <c r="V88" s="528"/>
      <c r="W88" s="528"/>
      <c r="X88" s="528"/>
      <c r="Y88" s="528"/>
      <c r="AA88" s="551"/>
      <c r="AB88" s="551"/>
      <c r="AC88" s="551"/>
      <c r="AD88" s="551"/>
      <c r="AE88" s="551"/>
      <c r="AF88" s="551"/>
      <c r="AG88" s="551"/>
      <c r="AH88" s="552"/>
    </row>
    <row r="89" spans="1:34" s="550" customFormat="1">
      <c r="A89" s="523">
        <v>30.1</v>
      </c>
      <c r="B89" s="549"/>
      <c r="C89" s="516" t="s">
        <v>907</v>
      </c>
      <c r="D89" s="553" t="s">
        <v>1016</v>
      </c>
      <c r="E89" s="513" t="s">
        <v>1223</v>
      </c>
      <c r="F89" s="547">
        <v>300</v>
      </c>
      <c r="G89" s="513">
        <v>995461</v>
      </c>
      <c r="H89" s="532" t="s">
        <v>138</v>
      </c>
      <c r="I89" s="527">
        <v>18</v>
      </c>
      <c r="J89" s="532" t="s">
        <v>138</v>
      </c>
      <c r="K89" s="533"/>
      <c r="L89" s="534">
        <f t="shared" si="2"/>
        <v>1.8000000000000002E-3</v>
      </c>
      <c r="M89" s="535" t="str">
        <f t="shared" si="3"/>
        <v>0.01</v>
      </c>
      <c r="N89" s="528"/>
      <c r="O89" s="528"/>
      <c r="P89" s="528"/>
      <c r="Q89" s="528"/>
      <c r="R89" s="528"/>
      <c r="S89" s="528"/>
      <c r="T89" s="528"/>
      <c r="U89" s="528"/>
      <c r="V89" s="528"/>
      <c r="W89" s="528"/>
      <c r="X89" s="528"/>
      <c r="Y89" s="528"/>
      <c r="AA89" s="551"/>
      <c r="AB89" s="551"/>
      <c r="AC89" s="551"/>
      <c r="AD89" s="551"/>
      <c r="AE89" s="551"/>
      <c r="AF89" s="551"/>
      <c r="AG89" s="551"/>
      <c r="AH89" s="552"/>
    </row>
    <row r="90" spans="1:34" s="550" customFormat="1" ht="42">
      <c r="A90" s="523">
        <v>31</v>
      </c>
      <c r="B90" s="549"/>
      <c r="C90" s="516">
        <v>7.8</v>
      </c>
      <c r="D90" s="553" t="s">
        <v>1017</v>
      </c>
      <c r="E90" s="526"/>
      <c r="F90" s="548"/>
      <c r="G90" s="526"/>
      <c r="H90" s="526"/>
      <c r="I90" s="526"/>
      <c r="J90" s="526"/>
      <c r="K90" s="526"/>
      <c r="L90" s="526"/>
      <c r="M90" s="526"/>
      <c r="N90" s="528"/>
      <c r="O90" s="528"/>
      <c r="P90" s="528"/>
      <c r="Q90" s="528"/>
      <c r="R90" s="528"/>
      <c r="S90" s="528"/>
      <c r="T90" s="528"/>
      <c r="U90" s="528"/>
      <c r="V90" s="528"/>
      <c r="W90" s="528"/>
      <c r="X90" s="528"/>
      <c r="Y90" s="528"/>
      <c r="AA90" s="551"/>
      <c r="AB90" s="551"/>
      <c r="AC90" s="551"/>
      <c r="AD90" s="551"/>
      <c r="AE90" s="551"/>
      <c r="AF90" s="551"/>
      <c r="AG90" s="551"/>
      <c r="AH90" s="552"/>
    </row>
    <row r="91" spans="1:34" s="550" customFormat="1">
      <c r="A91" s="523">
        <v>31.1</v>
      </c>
      <c r="B91" s="549"/>
      <c r="C91" s="516" t="s">
        <v>1177</v>
      </c>
      <c r="D91" s="553" t="s">
        <v>1018</v>
      </c>
      <c r="E91" s="513" t="s">
        <v>1223</v>
      </c>
      <c r="F91" s="547">
        <v>300</v>
      </c>
      <c r="G91" s="513">
        <v>995461</v>
      </c>
      <c r="H91" s="532" t="s">
        <v>138</v>
      </c>
      <c r="I91" s="527">
        <v>18</v>
      </c>
      <c r="J91" s="532" t="s">
        <v>138</v>
      </c>
      <c r="K91" s="533"/>
      <c r="L91" s="534">
        <f t="shared" si="2"/>
        <v>1.8000000000000002E-3</v>
      </c>
      <c r="M91" s="535" t="str">
        <f t="shared" si="3"/>
        <v>0.01</v>
      </c>
      <c r="N91" s="528"/>
      <c r="O91" s="528"/>
      <c r="P91" s="528"/>
      <c r="Q91" s="528"/>
      <c r="R91" s="528"/>
      <c r="S91" s="528"/>
      <c r="T91" s="528"/>
      <c r="U91" s="528"/>
      <c r="V91" s="528"/>
      <c r="W91" s="528"/>
      <c r="X91" s="528"/>
      <c r="Y91" s="528"/>
      <c r="AA91" s="551"/>
      <c r="AB91" s="551"/>
      <c r="AC91" s="551"/>
      <c r="AD91" s="551"/>
      <c r="AE91" s="551"/>
      <c r="AF91" s="551"/>
      <c r="AG91" s="551"/>
      <c r="AH91" s="552"/>
    </row>
    <row r="92" spans="1:34" s="550" customFormat="1" ht="63">
      <c r="A92" s="523">
        <v>32</v>
      </c>
      <c r="B92" s="549"/>
      <c r="C92" s="516">
        <v>9.1</v>
      </c>
      <c r="D92" s="553" t="s">
        <v>1019</v>
      </c>
      <c r="E92" s="526"/>
      <c r="F92" s="548"/>
      <c r="G92" s="526"/>
      <c r="H92" s="526"/>
      <c r="I92" s="526"/>
      <c r="J92" s="526"/>
      <c r="K92" s="526"/>
      <c r="L92" s="526"/>
      <c r="M92" s="526"/>
      <c r="N92" s="528"/>
      <c r="O92" s="528"/>
      <c r="P92" s="528"/>
      <c r="Q92" s="528"/>
      <c r="R92" s="528"/>
      <c r="S92" s="528"/>
      <c r="T92" s="528"/>
      <c r="U92" s="528"/>
      <c r="V92" s="528"/>
      <c r="W92" s="528"/>
      <c r="X92" s="528"/>
      <c r="Y92" s="528"/>
      <c r="AA92" s="551"/>
      <c r="AB92" s="551"/>
      <c r="AC92" s="551"/>
      <c r="AD92" s="551"/>
      <c r="AE92" s="551"/>
      <c r="AF92" s="551"/>
      <c r="AG92" s="551"/>
      <c r="AH92" s="552"/>
    </row>
    <row r="93" spans="1:34" s="550" customFormat="1">
      <c r="A93" s="523">
        <v>32.1</v>
      </c>
      <c r="B93" s="549"/>
      <c r="C93" s="516" t="s">
        <v>1178</v>
      </c>
      <c r="D93" s="553" t="s">
        <v>548</v>
      </c>
      <c r="E93" s="513" t="s">
        <v>509</v>
      </c>
      <c r="F93" s="547">
        <v>12</v>
      </c>
      <c r="G93" s="513">
        <v>995461</v>
      </c>
      <c r="H93" s="532" t="s">
        <v>138</v>
      </c>
      <c r="I93" s="527">
        <v>18</v>
      </c>
      <c r="J93" s="532" t="s">
        <v>138</v>
      </c>
      <c r="K93" s="533"/>
      <c r="L93" s="534">
        <f t="shared" si="2"/>
        <v>1.8000000000000002E-3</v>
      </c>
      <c r="M93" s="535" t="str">
        <f t="shared" si="3"/>
        <v>0.01</v>
      </c>
      <c r="N93" s="528"/>
      <c r="O93" s="528"/>
      <c r="P93" s="528"/>
      <c r="Q93" s="528"/>
      <c r="R93" s="528"/>
      <c r="S93" s="528"/>
      <c r="T93" s="528"/>
      <c r="U93" s="528"/>
      <c r="V93" s="528"/>
      <c r="W93" s="528"/>
      <c r="X93" s="528"/>
      <c r="Y93" s="528"/>
      <c r="AA93" s="551"/>
      <c r="AB93" s="551"/>
      <c r="AC93" s="551"/>
      <c r="AD93" s="551"/>
      <c r="AE93" s="551"/>
      <c r="AF93" s="551"/>
      <c r="AG93" s="551"/>
      <c r="AH93" s="552"/>
    </row>
    <row r="94" spans="1:34" s="550" customFormat="1" ht="42">
      <c r="A94" s="523">
        <v>33</v>
      </c>
      <c r="B94" s="549"/>
      <c r="C94" s="516"/>
      <c r="D94" s="553" t="s">
        <v>1020</v>
      </c>
      <c r="E94" s="526"/>
      <c r="F94" s="548"/>
      <c r="G94" s="526"/>
      <c r="H94" s="526"/>
      <c r="I94" s="526"/>
      <c r="J94" s="526"/>
      <c r="K94" s="526"/>
      <c r="L94" s="526"/>
      <c r="M94" s="526"/>
      <c r="N94" s="528"/>
      <c r="O94" s="528"/>
      <c r="P94" s="528"/>
      <c r="Q94" s="528"/>
      <c r="R94" s="528"/>
      <c r="S94" s="528"/>
      <c r="T94" s="528"/>
      <c r="U94" s="528"/>
      <c r="V94" s="528"/>
      <c r="W94" s="528"/>
      <c r="X94" s="528"/>
      <c r="Y94" s="528"/>
      <c r="AA94" s="551"/>
      <c r="AB94" s="551"/>
      <c r="AC94" s="551"/>
      <c r="AD94" s="551"/>
      <c r="AE94" s="551"/>
      <c r="AF94" s="551"/>
      <c r="AG94" s="551"/>
      <c r="AH94" s="552"/>
    </row>
    <row r="95" spans="1:34" s="550" customFormat="1">
      <c r="A95" s="523">
        <v>33.1</v>
      </c>
      <c r="B95" s="549"/>
      <c r="C95" s="516" t="s">
        <v>907</v>
      </c>
      <c r="D95" s="553" t="s">
        <v>1021</v>
      </c>
      <c r="E95" s="513" t="s">
        <v>1223</v>
      </c>
      <c r="F95" s="547">
        <v>160</v>
      </c>
      <c r="G95" s="513">
        <v>995461</v>
      </c>
      <c r="H95" s="532" t="s">
        <v>138</v>
      </c>
      <c r="I95" s="527">
        <v>18</v>
      </c>
      <c r="J95" s="532" t="s">
        <v>138</v>
      </c>
      <c r="K95" s="533"/>
      <c r="L95" s="534">
        <f t="shared" si="2"/>
        <v>1.8000000000000002E-3</v>
      </c>
      <c r="M95" s="535" t="str">
        <f t="shared" si="3"/>
        <v>0.01</v>
      </c>
      <c r="N95" s="528"/>
      <c r="O95" s="528"/>
      <c r="P95" s="528"/>
      <c r="Q95" s="528"/>
      <c r="R95" s="528"/>
      <c r="S95" s="528"/>
      <c r="T95" s="528"/>
      <c r="U95" s="528"/>
      <c r="V95" s="528"/>
      <c r="W95" s="528"/>
      <c r="X95" s="528"/>
      <c r="Y95" s="528"/>
      <c r="AA95" s="551"/>
      <c r="AB95" s="551"/>
      <c r="AC95" s="551"/>
      <c r="AD95" s="551"/>
      <c r="AE95" s="551"/>
      <c r="AF95" s="551"/>
      <c r="AG95" s="551"/>
      <c r="AH95" s="552"/>
    </row>
    <row r="96" spans="1:34" s="550" customFormat="1" ht="63">
      <c r="A96" s="523">
        <v>34</v>
      </c>
      <c r="B96" s="549"/>
      <c r="C96" s="516" t="s">
        <v>907</v>
      </c>
      <c r="D96" s="553" t="s">
        <v>1022</v>
      </c>
      <c r="E96" s="513" t="s">
        <v>551</v>
      </c>
      <c r="F96" s="547">
        <v>3</v>
      </c>
      <c r="G96" s="513">
        <v>995461</v>
      </c>
      <c r="H96" s="532" t="s">
        <v>138</v>
      </c>
      <c r="I96" s="527">
        <v>18</v>
      </c>
      <c r="J96" s="532" t="s">
        <v>138</v>
      </c>
      <c r="K96" s="533"/>
      <c r="L96" s="534">
        <f t="shared" si="2"/>
        <v>1.8000000000000002E-3</v>
      </c>
      <c r="M96" s="535" t="str">
        <f t="shared" si="3"/>
        <v>0.01</v>
      </c>
      <c r="N96" s="528"/>
      <c r="O96" s="528"/>
      <c r="P96" s="528"/>
      <c r="Q96" s="528"/>
      <c r="R96" s="528"/>
      <c r="S96" s="528"/>
      <c r="T96" s="528"/>
      <c r="U96" s="528"/>
      <c r="V96" s="528"/>
      <c r="W96" s="528"/>
      <c r="X96" s="528"/>
      <c r="Y96" s="528"/>
      <c r="AA96" s="551"/>
      <c r="AB96" s="551"/>
      <c r="AC96" s="551"/>
      <c r="AD96" s="551"/>
      <c r="AE96" s="551"/>
      <c r="AF96" s="551"/>
      <c r="AG96" s="551"/>
      <c r="AH96" s="552"/>
    </row>
    <row r="97" spans="1:34" s="550" customFormat="1" ht="84">
      <c r="A97" s="523">
        <v>35</v>
      </c>
      <c r="B97" s="549"/>
      <c r="C97" s="516">
        <v>4.5999999999999996</v>
      </c>
      <c r="D97" s="553" t="s">
        <v>1023</v>
      </c>
      <c r="E97" s="526"/>
      <c r="F97" s="548"/>
      <c r="G97" s="526"/>
      <c r="H97" s="526"/>
      <c r="I97" s="526"/>
      <c r="J97" s="526"/>
      <c r="K97" s="526"/>
      <c r="L97" s="526"/>
      <c r="M97" s="526"/>
      <c r="N97" s="528"/>
      <c r="O97" s="528"/>
      <c r="P97" s="528"/>
      <c r="Q97" s="528"/>
      <c r="R97" s="528"/>
      <c r="S97" s="528"/>
      <c r="T97" s="528"/>
      <c r="U97" s="528"/>
      <c r="V97" s="528"/>
      <c r="W97" s="528"/>
      <c r="X97" s="528"/>
      <c r="Y97" s="528"/>
      <c r="AA97" s="551"/>
      <c r="AB97" s="551"/>
      <c r="AC97" s="551"/>
      <c r="AD97" s="551"/>
      <c r="AE97" s="551"/>
      <c r="AF97" s="551"/>
      <c r="AG97" s="551"/>
      <c r="AH97" s="552"/>
    </row>
    <row r="98" spans="1:34" s="550" customFormat="1">
      <c r="A98" s="523">
        <v>35.1</v>
      </c>
      <c r="B98" s="549"/>
      <c r="C98" s="516" t="s">
        <v>1179</v>
      </c>
      <c r="D98" s="553" t="s">
        <v>1024</v>
      </c>
      <c r="E98" s="513" t="s">
        <v>1223</v>
      </c>
      <c r="F98" s="547">
        <v>45</v>
      </c>
      <c r="G98" s="513">
        <v>995461</v>
      </c>
      <c r="H98" s="532" t="s">
        <v>138</v>
      </c>
      <c r="I98" s="527">
        <v>18</v>
      </c>
      <c r="J98" s="532" t="s">
        <v>138</v>
      </c>
      <c r="K98" s="533"/>
      <c r="L98" s="534">
        <f t="shared" si="2"/>
        <v>1.8000000000000002E-3</v>
      </c>
      <c r="M98" s="535" t="str">
        <f t="shared" si="3"/>
        <v>0.01</v>
      </c>
      <c r="N98" s="528"/>
      <c r="O98" s="528"/>
      <c r="P98" s="528"/>
      <c r="Q98" s="528"/>
      <c r="R98" s="528"/>
      <c r="S98" s="528"/>
      <c r="T98" s="528"/>
      <c r="U98" s="528"/>
      <c r="V98" s="528"/>
      <c r="W98" s="528"/>
      <c r="X98" s="528"/>
      <c r="Y98" s="528"/>
      <c r="AA98" s="551"/>
      <c r="AB98" s="551"/>
      <c r="AC98" s="551"/>
      <c r="AD98" s="551"/>
      <c r="AE98" s="551"/>
      <c r="AF98" s="551"/>
      <c r="AG98" s="551"/>
      <c r="AH98" s="552"/>
    </row>
    <row r="99" spans="1:34" s="550" customFormat="1">
      <c r="A99" s="523">
        <v>35.200000000000003</v>
      </c>
      <c r="B99" s="549"/>
      <c r="C99" s="516" t="s">
        <v>1180</v>
      </c>
      <c r="D99" s="553" t="s">
        <v>1025</v>
      </c>
      <c r="E99" s="513" t="s">
        <v>1223</v>
      </c>
      <c r="F99" s="547">
        <v>55</v>
      </c>
      <c r="G99" s="513">
        <v>995461</v>
      </c>
      <c r="H99" s="532" t="s">
        <v>138</v>
      </c>
      <c r="I99" s="527">
        <v>18</v>
      </c>
      <c r="J99" s="532" t="s">
        <v>138</v>
      </c>
      <c r="K99" s="533"/>
      <c r="L99" s="534">
        <f t="shared" si="2"/>
        <v>1.8000000000000002E-3</v>
      </c>
      <c r="M99" s="535" t="str">
        <f t="shared" si="3"/>
        <v>0.01</v>
      </c>
      <c r="N99" s="528"/>
      <c r="O99" s="528"/>
      <c r="P99" s="528"/>
      <c r="Q99" s="528"/>
      <c r="R99" s="528"/>
      <c r="S99" s="528"/>
      <c r="T99" s="528"/>
      <c r="U99" s="528"/>
      <c r="V99" s="528"/>
      <c r="W99" s="528"/>
      <c r="X99" s="528"/>
      <c r="Y99" s="528"/>
      <c r="AA99" s="551"/>
      <c r="AB99" s="551"/>
      <c r="AC99" s="551"/>
      <c r="AD99" s="551"/>
      <c r="AE99" s="551"/>
      <c r="AF99" s="551"/>
      <c r="AG99" s="551"/>
      <c r="AH99" s="552"/>
    </row>
    <row r="100" spans="1:34" s="550" customFormat="1">
      <c r="A100" s="523">
        <v>35.300000000000004</v>
      </c>
      <c r="B100" s="549"/>
      <c r="C100" s="516" t="s">
        <v>1181</v>
      </c>
      <c r="D100" s="553" t="s">
        <v>1026</v>
      </c>
      <c r="E100" s="513" t="s">
        <v>1223</v>
      </c>
      <c r="F100" s="547">
        <v>64</v>
      </c>
      <c r="G100" s="513">
        <v>995461</v>
      </c>
      <c r="H100" s="532" t="s">
        <v>138</v>
      </c>
      <c r="I100" s="527">
        <v>18</v>
      </c>
      <c r="J100" s="532" t="s">
        <v>138</v>
      </c>
      <c r="K100" s="533"/>
      <c r="L100" s="534">
        <f t="shared" si="2"/>
        <v>1.8000000000000002E-3</v>
      </c>
      <c r="M100" s="535" t="str">
        <f t="shared" si="3"/>
        <v>0.01</v>
      </c>
      <c r="N100" s="528"/>
      <c r="O100" s="528"/>
      <c r="P100" s="528"/>
      <c r="Q100" s="528"/>
      <c r="R100" s="528"/>
      <c r="S100" s="528"/>
      <c r="T100" s="528"/>
      <c r="U100" s="528"/>
      <c r="V100" s="528"/>
      <c r="W100" s="528"/>
      <c r="X100" s="528"/>
      <c r="Y100" s="528"/>
      <c r="AA100" s="551"/>
      <c r="AB100" s="551"/>
      <c r="AC100" s="551"/>
      <c r="AD100" s="551"/>
      <c r="AE100" s="551"/>
      <c r="AF100" s="551"/>
      <c r="AG100" s="551"/>
      <c r="AH100" s="552"/>
    </row>
    <row r="101" spans="1:34" s="550" customFormat="1">
      <c r="A101" s="523">
        <v>35.400000000000006</v>
      </c>
      <c r="B101" s="549"/>
      <c r="C101" s="516" t="s">
        <v>1182</v>
      </c>
      <c r="D101" s="553" t="s">
        <v>1027</v>
      </c>
      <c r="E101" s="513" t="s">
        <v>1223</v>
      </c>
      <c r="F101" s="547">
        <v>65</v>
      </c>
      <c r="G101" s="513">
        <v>995461</v>
      </c>
      <c r="H101" s="532" t="s">
        <v>138</v>
      </c>
      <c r="I101" s="527">
        <v>18</v>
      </c>
      <c r="J101" s="532" t="s">
        <v>138</v>
      </c>
      <c r="K101" s="533"/>
      <c r="L101" s="534">
        <f t="shared" si="2"/>
        <v>1.8000000000000002E-3</v>
      </c>
      <c r="M101" s="535" t="str">
        <f t="shared" si="3"/>
        <v>0.01</v>
      </c>
      <c r="N101" s="528"/>
      <c r="O101" s="528"/>
      <c r="P101" s="528"/>
      <c r="Q101" s="528"/>
      <c r="R101" s="528"/>
      <c r="S101" s="528"/>
      <c r="T101" s="528"/>
      <c r="U101" s="528"/>
      <c r="V101" s="528"/>
      <c r="W101" s="528"/>
      <c r="X101" s="528"/>
      <c r="Y101" s="528"/>
      <c r="AA101" s="551"/>
      <c r="AB101" s="551"/>
      <c r="AC101" s="551"/>
      <c r="AD101" s="551"/>
      <c r="AE101" s="551"/>
      <c r="AF101" s="551"/>
      <c r="AG101" s="551"/>
      <c r="AH101" s="552"/>
    </row>
    <row r="102" spans="1:34" s="550" customFormat="1" ht="84">
      <c r="A102" s="523">
        <v>36</v>
      </c>
      <c r="B102" s="549"/>
      <c r="C102" s="516">
        <v>4.7</v>
      </c>
      <c r="D102" s="553" t="s">
        <v>1028</v>
      </c>
      <c r="E102" s="526"/>
      <c r="F102" s="548"/>
      <c r="G102" s="526"/>
      <c r="H102" s="526"/>
      <c r="I102" s="526"/>
      <c r="J102" s="526"/>
      <c r="K102" s="526"/>
      <c r="L102" s="526"/>
      <c r="M102" s="526"/>
      <c r="N102" s="528"/>
      <c r="O102" s="528"/>
      <c r="P102" s="528"/>
      <c r="Q102" s="528"/>
      <c r="R102" s="528"/>
      <c r="S102" s="528"/>
      <c r="T102" s="528"/>
      <c r="U102" s="528"/>
      <c r="V102" s="528"/>
      <c r="W102" s="528"/>
      <c r="X102" s="528"/>
      <c r="Y102" s="528"/>
      <c r="AA102" s="551"/>
      <c r="AB102" s="551"/>
      <c r="AC102" s="551"/>
      <c r="AD102" s="551"/>
      <c r="AE102" s="551"/>
      <c r="AF102" s="551"/>
      <c r="AG102" s="551"/>
      <c r="AH102" s="552"/>
    </row>
    <row r="103" spans="1:34" s="550" customFormat="1">
      <c r="A103" s="523">
        <v>36.1</v>
      </c>
      <c r="B103" s="549"/>
      <c r="C103" s="516" t="s">
        <v>1183</v>
      </c>
      <c r="D103" s="553" t="s">
        <v>1024</v>
      </c>
      <c r="E103" s="513" t="s">
        <v>509</v>
      </c>
      <c r="F103" s="547">
        <v>11</v>
      </c>
      <c r="G103" s="513">
        <v>995461</v>
      </c>
      <c r="H103" s="532" t="s">
        <v>138</v>
      </c>
      <c r="I103" s="527">
        <v>18</v>
      </c>
      <c r="J103" s="532" t="s">
        <v>138</v>
      </c>
      <c r="K103" s="533"/>
      <c r="L103" s="534">
        <f t="shared" si="2"/>
        <v>1.8000000000000002E-3</v>
      </c>
      <c r="M103" s="535" t="str">
        <f t="shared" si="3"/>
        <v>0.01</v>
      </c>
      <c r="N103" s="528"/>
      <c r="O103" s="528"/>
      <c r="P103" s="528"/>
      <c r="Q103" s="528"/>
      <c r="R103" s="528"/>
      <c r="S103" s="528"/>
      <c r="T103" s="528"/>
      <c r="U103" s="528"/>
      <c r="V103" s="528"/>
      <c r="W103" s="528"/>
      <c r="X103" s="528"/>
      <c r="Y103" s="528"/>
      <c r="AA103" s="551"/>
      <c r="AB103" s="551"/>
      <c r="AC103" s="551"/>
      <c r="AD103" s="551"/>
      <c r="AE103" s="551"/>
      <c r="AF103" s="551"/>
      <c r="AG103" s="551"/>
      <c r="AH103" s="552"/>
    </row>
    <row r="104" spans="1:34" s="550" customFormat="1">
      <c r="A104" s="523">
        <v>36.200000000000003</v>
      </c>
      <c r="B104" s="549"/>
      <c r="C104" s="516" t="s">
        <v>1184</v>
      </c>
      <c r="D104" s="553" t="s">
        <v>1025</v>
      </c>
      <c r="E104" s="513" t="s">
        <v>509</v>
      </c>
      <c r="F104" s="547">
        <v>8</v>
      </c>
      <c r="G104" s="513">
        <v>995461</v>
      </c>
      <c r="H104" s="532" t="s">
        <v>138</v>
      </c>
      <c r="I104" s="527">
        <v>18</v>
      </c>
      <c r="J104" s="532" t="s">
        <v>138</v>
      </c>
      <c r="K104" s="533"/>
      <c r="L104" s="534">
        <f t="shared" si="2"/>
        <v>1.8000000000000002E-3</v>
      </c>
      <c r="M104" s="535" t="str">
        <f t="shared" si="3"/>
        <v>0.01</v>
      </c>
      <c r="N104" s="528"/>
      <c r="O104" s="528"/>
      <c r="P104" s="528"/>
      <c r="Q104" s="528"/>
      <c r="R104" s="528"/>
      <c r="S104" s="528"/>
      <c r="T104" s="528"/>
      <c r="U104" s="528"/>
      <c r="V104" s="528"/>
      <c r="W104" s="528"/>
      <c r="X104" s="528"/>
      <c r="Y104" s="528"/>
      <c r="AA104" s="551"/>
      <c r="AB104" s="551"/>
      <c r="AC104" s="551"/>
      <c r="AD104" s="551"/>
      <c r="AE104" s="551"/>
      <c r="AF104" s="551"/>
      <c r="AG104" s="551"/>
      <c r="AH104" s="552"/>
    </row>
    <row r="105" spans="1:34" s="550" customFormat="1">
      <c r="A105" s="523">
        <v>36.300000000000004</v>
      </c>
      <c r="B105" s="549"/>
      <c r="C105" s="516" t="s">
        <v>1185</v>
      </c>
      <c r="D105" s="553" t="s">
        <v>1026</v>
      </c>
      <c r="E105" s="513" t="s">
        <v>509</v>
      </c>
      <c r="F105" s="547">
        <v>11</v>
      </c>
      <c r="G105" s="513">
        <v>995461</v>
      </c>
      <c r="H105" s="532" t="s">
        <v>138</v>
      </c>
      <c r="I105" s="527">
        <v>18</v>
      </c>
      <c r="J105" s="532" t="s">
        <v>138</v>
      </c>
      <c r="K105" s="533"/>
      <c r="L105" s="534">
        <f t="shared" si="2"/>
        <v>1.8000000000000002E-3</v>
      </c>
      <c r="M105" s="535" t="str">
        <f t="shared" si="3"/>
        <v>0.01</v>
      </c>
      <c r="N105" s="528"/>
      <c r="O105" s="528"/>
      <c r="P105" s="528"/>
      <c r="Q105" s="528"/>
      <c r="R105" s="528"/>
      <c r="S105" s="528"/>
      <c r="T105" s="528"/>
      <c r="U105" s="528"/>
      <c r="V105" s="528"/>
      <c r="W105" s="528"/>
      <c r="X105" s="528"/>
      <c r="Y105" s="528"/>
      <c r="AA105" s="551"/>
      <c r="AB105" s="551"/>
      <c r="AC105" s="551"/>
      <c r="AD105" s="551"/>
      <c r="AE105" s="551"/>
      <c r="AF105" s="551"/>
      <c r="AG105" s="551"/>
      <c r="AH105" s="552"/>
    </row>
    <row r="106" spans="1:34" s="550" customFormat="1">
      <c r="A106" s="523">
        <v>36.400000000000006</v>
      </c>
      <c r="B106" s="549"/>
      <c r="C106" s="516" t="s">
        <v>1186</v>
      </c>
      <c r="D106" s="553" t="s">
        <v>1027</v>
      </c>
      <c r="E106" s="513" t="s">
        <v>509</v>
      </c>
      <c r="F106" s="547">
        <v>11</v>
      </c>
      <c r="G106" s="513">
        <v>995461</v>
      </c>
      <c r="H106" s="532" t="s">
        <v>138</v>
      </c>
      <c r="I106" s="527">
        <v>18</v>
      </c>
      <c r="J106" s="532" t="s">
        <v>138</v>
      </c>
      <c r="K106" s="533"/>
      <c r="L106" s="534">
        <f t="shared" si="2"/>
        <v>1.8000000000000002E-3</v>
      </c>
      <c r="M106" s="535" t="str">
        <f t="shared" si="3"/>
        <v>0.01</v>
      </c>
      <c r="N106" s="528"/>
      <c r="O106" s="528"/>
      <c r="P106" s="528"/>
      <c r="Q106" s="528"/>
      <c r="R106" s="528"/>
      <c r="S106" s="528"/>
      <c r="T106" s="528"/>
      <c r="U106" s="528"/>
      <c r="V106" s="528"/>
      <c r="W106" s="528"/>
      <c r="X106" s="528"/>
      <c r="Y106" s="528"/>
      <c r="AA106" s="551"/>
      <c r="AB106" s="551"/>
      <c r="AC106" s="551"/>
      <c r="AD106" s="551"/>
      <c r="AE106" s="551"/>
      <c r="AF106" s="551"/>
      <c r="AG106" s="551"/>
      <c r="AH106" s="552"/>
    </row>
    <row r="107" spans="1:34" s="550" customFormat="1" ht="84">
      <c r="A107" s="523">
        <v>37</v>
      </c>
      <c r="B107" s="549"/>
      <c r="C107" s="516">
        <v>4.8</v>
      </c>
      <c r="D107" s="553" t="s">
        <v>1029</v>
      </c>
      <c r="E107" s="526"/>
      <c r="F107" s="548"/>
      <c r="G107" s="526"/>
      <c r="H107" s="526"/>
      <c r="I107" s="526"/>
      <c r="J107" s="526"/>
      <c r="K107" s="526"/>
      <c r="L107" s="526"/>
      <c r="M107" s="526"/>
      <c r="N107" s="528"/>
      <c r="O107" s="528"/>
      <c r="P107" s="528"/>
      <c r="Q107" s="528"/>
      <c r="R107" s="528"/>
      <c r="S107" s="528"/>
      <c r="T107" s="528"/>
      <c r="U107" s="528"/>
      <c r="V107" s="528"/>
      <c r="W107" s="528"/>
      <c r="X107" s="528"/>
      <c r="Y107" s="528"/>
      <c r="AA107" s="551"/>
      <c r="AB107" s="551"/>
      <c r="AC107" s="551"/>
      <c r="AD107" s="551"/>
      <c r="AE107" s="551"/>
      <c r="AF107" s="551"/>
      <c r="AG107" s="551"/>
      <c r="AH107" s="552"/>
    </row>
    <row r="108" spans="1:34" s="550" customFormat="1">
      <c r="A108" s="523">
        <v>37.1</v>
      </c>
      <c r="B108" s="549"/>
      <c r="C108" s="516" t="s">
        <v>1187</v>
      </c>
      <c r="D108" s="553" t="s">
        <v>1024</v>
      </c>
      <c r="E108" s="513" t="s">
        <v>509</v>
      </c>
      <c r="F108" s="547">
        <v>7</v>
      </c>
      <c r="G108" s="513">
        <v>995461</v>
      </c>
      <c r="H108" s="532" t="s">
        <v>138</v>
      </c>
      <c r="I108" s="527">
        <v>18</v>
      </c>
      <c r="J108" s="532" t="s">
        <v>138</v>
      </c>
      <c r="K108" s="533"/>
      <c r="L108" s="534">
        <f t="shared" si="2"/>
        <v>1.8000000000000002E-3</v>
      </c>
      <c r="M108" s="535" t="str">
        <f t="shared" si="3"/>
        <v>0.01</v>
      </c>
      <c r="N108" s="528"/>
      <c r="O108" s="528"/>
      <c r="P108" s="528"/>
      <c r="Q108" s="528"/>
      <c r="R108" s="528"/>
      <c r="S108" s="528"/>
      <c r="T108" s="528"/>
      <c r="U108" s="528"/>
      <c r="V108" s="528"/>
      <c r="W108" s="528"/>
      <c r="X108" s="528"/>
      <c r="Y108" s="528"/>
      <c r="AA108" s="551"/>
      <c r="AB108" s="551"/>
      <c r="AC108" s="551"/>
      <c r="AD108" s="551"/>
      <c r="AE108" s="551"/>
      <c r="AF108" s="551"/>
      <c r="AG108" s="551"/>
      <c r="AH108" s="552"/>
    </row>
    <row r="109" spans="1:34" s="550" customFormat="1">
      <c r="A109" s="523">
        <v>37.200000000000003</v>
      </c>
      <c r="B109" s="549"/>
      <c r="C109" s="516" t="s">
        <v>1188</v>
      </c>
      <c r="D109" s="553" t="s">
        <v>1025</v>
      </c>
      <c r="E109" s="513" t="s">
        <v>509</v>
      </c>
      <c r="F109" s="547">
        <v>11</v>
      </c>
      <c r="G109" s="513">
        <v>995461</v>
      </c>
      <c r="H109" s="532" t="s">
        <v>138</v>
      </c>
      <c r="I109" s="527">
        <v>18</v>
      </c>
      <c r="J109" s="532" t="s">
        <v>138</v>
      </c>
      <c r="K109" s="533"/>
      <c r="L109" s="534">
        <f t="shared" si="2"/>
        <v>1.8000000000000002E-3</v>
      </c>
      <c r="M109" s="535" t="str">
        <f t="shared" si="3"/>
        <v>0.01</v>
      </c>
      <c r="N109" s="528"/>
      <c r="O109" s="528"/>
      <c r="P109" s="528"/>
      <c r="Q109" s="528"/>
      <c r="R109" s="528"/>
      <c r="S109" s="528"/>
      <c r="T109" s="528"/>
      <c r="U109" s="528"/>
      <c r="V109" s="528"/>
      <c r="W109" s="528"/>
      <c r="X109" s="528"/>
      <c r="Y109" s="528"/>
      <c r="AA109" s="551"/>
      <c r="AB109" s="551"/>
      <c r="AC109" s="551"/>
      <c r="AD109" s="551"/>
      <c r="AE109" s="551"/>
      <c r="AF109" s="551"/>
      <c r="AG109" s="551"/>
      <c r="AH109" s="552"/>
    </row>
    <row r="110" spans="1:34" s="550" customFormat="1">
      <c r="A110" s="523">
        <v>37.300000000000004</v>
      </c>
      <c r="B110" s="549"/>
      <c r="C110" s="516" t="s">
        <v>1189</v>
      </c>
      <c r="D110" s="553" t="s">
        <v>1026</v>
      </c>
      <c r="E110" s="513" t="s">
        <v>509</v>
      </c>
      <c r="F110" s="547">
        <v>7</v>
      </c>
      <c r="G110" s="513">
        <v>995461</v>
      </c>
      <c r="H110" s="532" t="s">
        <v>138</v>
      </c>
      <c r="I110" s="527">
        <v>18</v>
      </c>
      <c r="J110" s="532" t="s">
        <v>138</v>
      </c>
      <c r="K110" s="533"/>
      <c r="L110" s="534">
        <f t="shared" si="2"/>
        <v>1.8000000000000002E-3</v>
      </c>
      <c r="M110" s="535" t="str">
        <f t="shared" si="3"/>
        <v>0.01</v>
      </c>
      <c r="N110" s="528"/>
      <c r="O110" s="528"/>
      <c r="P110" s="528"/>
      <c r="Q110" s="528"/>
      <c r="R110" s="528"/>
      <c r="S110" s="528"/>
      <c r="T110" s="528"/>
      <c r="U110" s="528"/>
      <c r="V110" s="528"/>
      <c r="W110" s="528"/>
      <c r="X110" s="528"/>
      <c r="Y110" s="528"/>
      <c r="AA110" s="551"/>
      <c r="AB110" s="551"/>
      <c r="AC110" s="551"/>
      <c r="AD110" s="551"/>
      <c r="AE110" s="551"/>
      <c r="AF110" s="551"/>
      <c r="AG110" s="551"/>
      <c r="AH110" s="552"/>
    </row>
    <row r="111" spans="1:34" s="550" customFormat="1">
      <c r="A111" s="523">
        <v>37.400000000000006</v>
      </c>
      <c r="B111" s="549"/>
      <c r="C111" s="516" t="s">
        <v>1190</v>
      </c>
      <c r="D111" s="553" t="s">
        <v>1027</v>
      </c>
      <c r="E111" s="513" t="s">
        <v>509</v>
      </c>
      <c r="F111" s="547">
        <v>10</v>
      </c>
      <c r="G111" s="513">
        <v>995461</v>
      </c>
      <c r="H111" s="532" t="s">
        <v>138</v>
      </c>
      <c r="I111" s="527">
        <v>18</v>
      </c>
      <c r="J111" s="532" t="s">
        <v>138</v>
      </c>
      <c r="K111" s="533"/>
      <c r="L111" s="534">
        <f t="shared" si="2"/>
        <v>1.8000000000000002E-3</v>
      </c>
      <c r="M111" s="535" t="str">
        <f t="shared" si="3"/>
        <v>0.01</v>
      </c>
      <c r="N111" s="528"/>
      <c r="O111" s="528"/>
      <c r="P111" s="528"/>
      <c r="Q111" s="528"/>
      <c r="R111" s="528"/>
      <c r="S111" s="528"/>
      <c r="T111" s="528"/>
      <c r="U111" s="528"/>
      <c r="V111" s="528"/>
      <c r="W111" s="528"/>
      <c r="X111" s="528"/>
      <c r="Y111" s="528"/>
      <c r="AA111" s="551"/>
      <c r="AB111" s="551"/>
      <c r="AC111" s="551"/>
      <c r="AD111" s="551"/>
      <c r="AE111" s="551"/>
      <c r="AF111" s="551"/>
      <c r="AG111" s="551"/>
      <c r="AH111" s="552"/>
    </row>
    <row r="112" spans="1:34" s="550" customFormat="1" ht="84">
      <c r="A112" s="523">
        <v>38</v>
      </c>
      <c r="B112" s="549"/>
      <c r="C112" s="516">
        <v>4.9000000000000004</v>
      </c>
      <c r="D112" s="553" t="s">
        <v>1030</v>
      </c>
      <c r="E112" s="526"/>
      <c r="F112" s="548"/>
      <c r="G112" s="526"/>
      <c r="H112" s="526"/>
      <c r="I112" s="526"/>
      <c r="J112" s="526"/>
      <c r="K112" s="526"/>
      <c r="L112" s="526"/>
      <c r="M112" s="526"/>
      <c r="N112" s="528"/>
      <c r="O112" s="528"/>
      <c r="P112" s="528"/>
      <c r="Q112" s="528"/>
      <c r="R112" s="528"/>
      <c r="S112" s="528"/>
      <c r="T112" s="528"/>
      <c r="U112" s="528"/>
      <c r="V112" s="528"/>
      <c r="W112" s="528"/>
      <c r="X112" s="528"/>
      <c r="Y112" s="528"/>
      <c r="AA112" s="551"/>
      <c r="AB112" s="551"/>
      <c r="AC112" s="551"/>
      <c r="AD112" s="551"/>
      <c r="AE112" s="551"/>
      <c r="AF112" s="551"/>
      <c r="AG112" s="551"/>
      <c r="AH112" s="552"/>
    </row>
    <row r="113" spans="1:34" s="550" customFormat="1">
      <c r="A113" s="523">
        <v>38.1</v>
      </c>
      <c r="B113" s="549"/>
      <c r="C113" s="516" t="s">
        <v>1191</v>
      </c>
      <c r="D113" s="553" t="s">
        <v>1024</v>
      </c>
      <c r="E113" s="513" t="s">
        <v>509</v>
      </c>
      <c r="F113" s="547">
        <v>14</v>
      </c>
      <c r="G113" s="513">
        <v>995461</v>
      </c>
      <c r="H113" s="532" t="s">
        <v>138</v>
      </c>
      <c r="I113" s="527">
        <v>18</v>
      </c>
      <c r="J113" s="532" t="s">
        <v>138</v>
      </c>
      <c r="K113" s="533"/>
      <c r="L113" s="534">
        <f t="shared" si="2"/>
        <v>1.8000000000000002E-3</v>
      </c>
      <c r="M113" s="535" t="str">
        <f t="shared" si="3"/>
        <v>0.01</v>
      </c>
      <c r="N113" s="528"/>
      <c r="O113" s="528"/>
      <c r="P113" s="528"/>
      <c r="Q113" s="528"/>
      <c r="R113" s="528"/>
      <c r="S113" s="528"/>
      <c r="T113" s="528"/>
      <c r="U113" s="528"/>
      <c r="V113" s="528"/>
      <c r="W113" s="528"/>
      <c r="X113" s="528"/>
      <c r="Y113" s="528"/>
      <c r="AA113" s="551"/>
      <c r="AB113" s="551"/>
      <c r="AC113" s="551"/>
      <c r="AD113" s="551"/>
      <c r="AE113" s="551"/>
      <c r="AF113" s="551"/>
      <c r="AG113" s="551"/>
      <c r="AH113" s="552"/>
    </row>
    <row r="114" spans="1:34" s="550" customFormat="1">
      <c r="A114" s="523">
        <v>38.200000000000003</v>
      </c>
      <c r="B114" s="549"/>
      <c r="C114" s="516" t="s">
        <v>1192</v>
      </c>
      <c r="D114" s="553" t="s">
        <v>1025</v>
      </c>
      <c r="E114" s="513" t="s">
        <v>509</v>
      </c>
      <c r="F114" s="547">
        <v>11</v>
      </c>
      <c r="G114" s="513">
        <v>995461</v>
      </c>
      <c r="H114" s="532" t="s">
        <v>138</v>
      </c>
      <c r="I114" s="527">
        <v>18</v>
      </c>
      <c r="J114" s="532" t="s">
        <v>138</v>
      </c>
      <c r="K114" s="533"/>
      <c r="L114" s="534">
        <f t="shared" si="2"/>
        <v>1.8000000000000002E-3</v>
      </c>
      <c r="M114" s="535" t="str">
        <f t="shared" si="3"/>
        <v>0.01</v>
      </c>
      <c r="N114" s="528"/>
      <c r="O114" s="528"/>
      <c r="P114" s="528"/>
      <c r="Q114" s="528"/>
      <c r="R114" s="528"/>
      <c r="S114" s="528"/>
      <c r="T114" s="528"/>
      <c r="U114" s="528"/>
      <c r="V114" s="528"/>
      <c r="W114" s="528"/>
      <c r="X114" s="528"/>
      <c r="Y114" s="528"/>
      <c r="AA114" s="551"/>
      <c r="AB114" s="551"/>
      <c r="AC114" s="551"/>
      <c r="AD114" s="551"/>
      <c r="AE114" s="551"/>
      <c r="AF114" s="551"/>
      <c r="AG114" s="551"/>
      <c r="AH114" s="552"/>
    </row>
    <row r="115" spans="1:34" s="550" customFormat="1">
      <c r="A115" s="523">
        <v>38.300000000000004</v>
      </c>
      <c r="B115" s="549"/>
      <c r="C115" s="516" t="s">
        <v>1193</v>
      </c>
      <c r="D115" s="553" t="s">
        <v>1026</v>
      </c>
      <c r="E115" s="513" t="s">
        <v>509</v>
      </c>
      <c r="F115" s="547">
        <v>14</v>
      </c>
      <c r="G115" s="513">
        <v>995461</v>
      </c>
      <c r="H115" s="532" t="s">
        <v>138</v>
      </c>
      <c r="I115" s="527">
        <v>18</v>
      </c>
      <c r="J115" s="532" t="s">
        <v>138</v>
      </c>
      <c r="K115" s="533"/>
      <c r="L115" s="534">
        <f t="shared" si="2"/>
        <v>1.8000000000000002E-3</v>
      </c>
      <c r="M115" s="535" t="str">
        <f t="shared" si="3"/>
        <v>0.01</v>
      </c>
      <c r="N115" s="528"/>
      <c r="O115" s="528"/>
      <c r="P115" s="528"/>
      <c r="Q115" s="528"/>
      <c r="R115" s="528"/>
      <c r="S115" s="528"/>
      <c r="T115" s="528"/>
      <c r="U115" s="528"/>
      <c r="V115" s="528"/>
      <c r="W115" s="528"/>
      <c r="X115" s="528"/>
      <c r="Y115" s="528"/>
      <c r="AA115" s="551"/>
      <c r="AB115" s="551"/>
      <c r="AC115" s="551"/>
      <c r="AD115" s="551"/>
      <c r="AE115" s="551"/>
      <c r="AF115" s="551"/>
      <c r="AG115" s="551"/>
      <c r="AH115" s="552"/>
    </row>
    <row r="116" spans="1:34" s="550" customFormat="1">
      <c r="A116" s="523">
        <v>38.400000000000006</v>
      </c>
      <c r="B116" s="549"/>
      <c r="C116" s="516" t="s">
        <v>1194</v>
      </c>
      <c r="D116" s="553" t="s">
        <v>1027</v>
      </c>
      <c r="E116" s="513" t="s">
        <v>509</v>
      </c>
      <c r="F116" s="547">
        <v>11</v>
      </c>
      <c r="G116" s="513">
        <v>995461</v>
      </c>
      <c r="H116" s="532" t="s">
        <v>138</v>
      </c>
      <c r="I116" s="527">
        <v>18</v>
      </c>
      <c r="J116" s="532" t="s">
        <v>138</v>
      </c>
      <c r="K116" s="533"/>
      <c r="L116" s="534">
        <f t="shared" si="2"/>
        <v>1.8000000000000002E-3</v>
      </c>
      <c r="M116" s="535" t="str">
        <f t="shared" si="3"/>
        <v>0.01</v>
      </c>
      <c r="N116" s="528"/>
      <c r="O116" s="528"/>
      <c r="P116" s="528"/>
      <c r="Q116" s="528"/>
      <c r="R116" s="528"/>
      <c r="S116" s="528"/>
      <c r="T116" s="528"/>
      <c r="U116" s="528"/>
      <c r="V116" s="528"/>
      <c r="W116" s="528"/>
      <c r="X116" s="528"/>
      <c r="Y116" s="528"/>
      <c r="AA116" s="551"/>
      <c r="AB116" s="551"/>
      <c r="AC116" s="551"/>
      <c r="AD116" s="551"/>
      <c r="AE116" s="551"/>
      <c r="AF116" s="551"/>
      <c r="AG116" s="551"/>
      <c r="AH116" s="552"/>
    </row>
    <row r="117" spans="1:34" s="550" customFormat="1" ht="84">
      <c r="A117" s="523">
        <v>39</v>
      </c>
      <c r="B117" s="549"/>
      <c r="C117" s="516">
        <v>4.0999999999999996</v>
      </c>
      <c r="D117" s="553" t="s">
        <v>1031</v>
      </c>
      <c r="E117" s="526"/>
      <c r="F117" s="548"/>
      <c r="G117" s="526"/>
      <c r="H117" s="526"/>
      <c r="I117" s="526"/>
      <c r="J117" s="526"/>
      <c r="K117" s="526"/>
      <c r="L117" s="526"/>
      <c r="M117" s="526"/>
      <c r="N117" s="528"/>
      <c r="O117" s="528"/>
      <c r="P117" s="528"/>
      <c r="Q117" s="528"/>
      <c r="R117" s="528"/>
      <c r="S117" s="528"/>
      <c r="T117" s="528"/>
      <c r="U117" s="528"/>
      <c r="V117" s="528"/>
      <c r="W117" s="528"/>
      <c r="X117" s="528"/>
      <c r="Y117" s="528"/>
      <c r="AA117" s="551"/>
      <c r="AB117" s="551"/>
      <c r="AC117" s="551"/>
      <c r="AD117" s="551"/>
      <c r="AE117" s="551"/>
      <c r="AF117" s="551"/>
      <c r="AG117" s="551"/>
      <c r="AH117" s="552"/>
    </row>
    <row r="118" spans="1:34" s="550" customFormat="1">
      <c r="A118" s="523">
        <v>39.1</v>
      </c>
      <c r="B118" s="549"/>
      <c r="C118" s="516" t="s">
        <v>1195</v>
      </c>
      <c r="D118" s="553" t="s">
        <v>1024</v>
      </c>
      <c r="E118" s="513" t="s">
        <v>509</v>
      </c>
      <c r="F118" s="547">
        <v>10</v>
      </c>
      <c r="G118" s="513">
        <v>995461</v>
      </c>
      <c r="H118" s="532" t="s">
        <v>138</v>
      </c>
      <c r="I118" s="527">
        <v>18</v>
      </c>
      <c r="J118" s="532" t="s">
        <v>138</v>
      </c>
      <c r="K118" s="533"/>
      <c r="L118" s="534">
        <f t="shared" si="2"/>
        <v>1.8000000000000002E-3</v>
      </c>
      <c r="M118" s="535" t="str">
        <f t="shared" si="3"/>
        <v>0.01</v>
      </c>
      <c r="N118" s="528"/>
      <c r="O118" s="528"/>
      <c r="P118" s="528"/>
      <c r="Q118" s="528"/>
      <c r="R118" s="528"/>
      <c r="S118" s="528"/>
      <c r="T118" s="528"/>
      <c r="U118" s="528"/>
      <c r="V118" s="528"/>
      <c r="W118" s="528"/>
      <c r="X118" s="528"/>
      <c r="Y118" s="528"/>
      <c r="AA118" s="551"/>
      <c r="AB118" s="551"/>
      <c r="AC118" s="551"/>
      <c r="AD118" s="551"/>
      <c r="AE118" s="551"/>
      <c r="AF118" s="551"/>
      <c r="AG118" s="551"/>
      <c r="AH118" s="552"/>
    </row>
    <row r="119" spans="1:34" s="550" customFormat="1">
      <c r="A119" s="523">
        <v>39.200000000000003</v>
      </c>
      <c r="B119" s="549"/>
      <c r="C119" s="516" t="s">
        <v>1196</v>
      </c>
      <c r="D119" s="553" t="s">
        <v>1025</v>
      </c>
      <c r="E119" s="513" t="s">
        <v>509</v>
      </c>
      <c r="F119" s="547">
        <v>13</v>
      </c>
      <c r="G119" s="513">
        <v>995461</v>
      </c>
      <c r="H119" s="532" t="s">
        <v>138</v>
      </c>
      <c r="I119" s="527">
        <v>18</v>
      </c>
      <c r="J119" s="532" t="s">
        <v>138</v>
      </c>
      <c r="K119" s="533"/>
      <c r="L119" s="534">
        <f t="shared" si="2"/>
        <v>1.8000000000000002E-3</v>
      </c>
      <c r="M119" s="535" t="str">
        <f t="shared" si="3"/>
        <v>0.01</v>
      </c>
      <c r="N119" s="528"/>
      <c r="O119" s="528"/>
      <c r="P119" s="528"/>
      <c r="Q119" s="528"/>
      <c r="R119" s="528"/>
      <c r="S119" s="528"/>
      <c r="T119" s="528"/>
      <c r="U119" s="528"/>
      <c r="V119" s="528"/>
      <c r="W119" s="528"/>
      <c r="X119" s="528"/>
      <c r="Y119" s="528"/>
      <c r="AA119" s="551"/>
      <c r="AB119" s="551"/>
      <c r="AC119" s="551"/>
      <c r="AD119" s="551"/>
      <c r="AE119" s="551"/>
      <c r="AF119" s="551"/>
      <c r="AG119" s="551"/>
      <c r="AH119" s="552"/>
    </row>
    <row r="120" spans="1:34" s="550" customFormat="1">
      <c r="A120" s="523">
        <v>39.300000000000004</v>
      </c>
      <c r="B120" s="549"/>
      <c r="C120" s="516" t="s">
        <v>1197</v>
      </c>
      <c r="D120" s="553" t="s">
        <v>1026</v>
      </c>
      <c r="E120" s="513" t="s">
        <v>509</v>
      </c>
      <c r="F120" s="547">
        <v>11</v>
      </c>
      <c r="G120" s="513">
        <v>995461</v>
      </c>
      <c r="H120" s="532" t="s">
        <v>138</v>
      </c>
      <c r="I120" s="527">
        <v>18</v>
      </c>
      <c r="J120" s="532" t="s">
        <v>138</v>
      </c>
      <c r="K120" s="533"/>
      <c r="L120" s="534">
        <f t="shared" si="2"/>
        <v>1.8000000000000002E-3</v>
      </c>
      <c r="M120" s="535" t="str">
        <f t="shared" si="3"/>
        <v>0.01</v>
      </c>
      <c r="N120" s="528"/>
      <c r="O120" s="528"/>
      <c r="P120" s="528"/>
      <c r="Q120" s="528"/>
      <c r="R120" s="528"/>
      <c r="S120" s="528"/>
      <c r="T120" s="528"/>
      <c r="U120" s="528"/>
      <c r="V120" s="528"/>
      <c r="W120" s="528"/>
      <c r="X120" s="528"/>
      <c r="Y120" s="528"/>
      <c r="AA120" s="551"/>
      <c r="AB120" s="551"/>
      <c r="AC120" s="551"/>
      <c r="AD120" s="551"/>
      <c r="AE120" s="551"/>
      <c r="AF120" s="551"/>
      <c r="AG120" s="551"/>
      <c r="AH120" s="552"/>
    </row>
    <row r="121" spans="1:34" s="550" customFormat="1">
      <c r="A121" s="523">
        <v>39.400000000000006</v>
      </c>
      <c r="B121" s="549"/>
      <c r="C121" s="516" t="s">
        <v>1198</v>
      </c>
      <c r="D121" s="553" t="s">
        <v>1027</v>
      </c>
      <c r="E121" s="513" t="s">
        <v>509</v>
      </c>
      <c r="F121" s="547">
        <v>15</v>
      </c>
      <c r="G121" s="513">
        <v>995461</v>
      </c>
      <c r="H121" s="532" t="s">
        <v>138</v>
      </c>
      <c r="I121" s="527">
        <v>18</v>
      </c>
      <c r="J121" s="532" t="s">
        <v>138</v>
      </c>
      <c r="K121" s="533"/>
      <c r="L121" s="534">
        <f t="shared" si="2"/>
        <v>1.8000000000000002E-3</v>
      </c>
      <c r="M121" s="535" t="str">
        <f t="shared" si="3"/>
        <v>0.01</v>
      </c>
      <c r="N121" s="528"/>
      <c r="O121" s="528"/>
      <c r="P121" s="528"/>
      <c r="Q121" s="528"/>
      <c r="R121" s="528"/>
      <c r="S121" s="528"/>
      <c r="T121" s="528"/>
      <c r="U121" s="528"/>
      <c r="V121" s="528"/>
      <c r="W121" s="528"/>
      <c r="X121" s="528"/>
      <c r="Y121" s="528"/>
      <c r="AA121" s="551"/>
      <c r="AB121" s="551"/>
      <c r="AC121" s="551"/>
      <c r="AD121" s="551"/>
      <c r="AE121" s="551"/>
      <c r="AF121" s="551"/>
      <c r="AG121" s="551"/>
      <c r="AH121" s="552"/>
    </row>
    <row r="122" spans="1:34" s="550" customFormat="1" ht="84">
      <c r="A122" s="523">
        <v>40</v>
      </c>
      <c r="B122" s="549"/>
      <c r="C122" s="516"/>
      <c r="D122" s="553" t="s">
        <v>1032</v>
      </c>
      <c r="E122" s="526"/>
      <c r="F122" s="548"/>
      <c r="G122" s="526"/>
      <c r="H122" s="526"/>
      <c r="I122" s="526"/>
      <c r="J122" s="526"/>
      <c r="K122" s="526"/>
      <c r="L122" s="526"/>
      <c r="M122" s="526"/>
      <c r="N122" s="528"/>
      <c r="O122" s="528"/>
      <c r="P122" s="528"/>
      <c r="Q122" s="528"/>
      <c r="R122" s="528"/>
      <c r="S122" s="528"/>
      <c r="T122" s="528"/>
      <c r="U122" s="528"/>
      <c r="V122" s="528"/>
      <c r="W122" s="528"/>
      <c r="X122" s="528"/>
      <c r="Y122" s="528"/>
      <c r="AA122" s="551"/>
      <c r="AB122" s="551"/>
      <c r="AC122" s="551"/>
      <c r="AD122" s="551"/>
      <c r="AE122" s="551"/>
      <c r="AF122" s="551"/>
      <c r="AG122" s="551"/>
      <c r="AH122" s="552"/>
    </row>
    <row r="123" spans="1:34" s="550" customFormat="1">
      <c r="A123" s="523">
        <v>40.1</v>
      </c>
      <c r="B123" s="549"/>
      <c r="C123" s="516" t="s">
        <v>1199</v>
      </c>
      <c r="D123" s="553" t="s">
        <v>1033</v>
      </c>
      <c r="E123" s="513" t="s">
        <v>1223</v>
      </c>
      <c r="F123" s="547">
        <v>20</v>
      </c>
      <c r="G123" s="513">
        <v>995461</v>
      </c>
      <c r="H123" s="532" t="s">
        <v>138</v>
      </c>
      <c r="I123" s="527">
        <v>18</v>
      </c>
      <c r="J123" s="532" t="s">
        <v>138</v>
      </c>
      <c r="K123" s="533"/>
      <c r="L123" s="534">
        <f t="shared" si="2"/>
        <v>1.8000000000000002E-3</v>
      </c>
      <c r="M123" s="535" t="str">
        <f t="shared" si="3"/>
        <v>0.01</v>
      </c>
      <c r="N123" s="528"/>
      <c r="O123" s="528"/>
      <c r="P123" s="528"/>
      <c r="Q123" s="528"/>
      <c r="R123" s="528"/>
      <c r="S123" s="528"/>
      <c r="T123" s="528"/>
      <c r="U123" s="528"/>
      <c r="V123" s="528"/>
      <c r="W123" s="528"/>
      <c r="X123" s="528"/>
      <c r="Y123" s="528"/>
      <c r="AA123" s="551"/>
      <c r="AB123" s="551"/>
      <c r="AC123" s="551"/>
      <c r="AD123" s="551"/>
      <c r="AE123" s="551"/>
      <c r="AF123" s="551"/>
      <c r="AG123" s="551"/>
      <c r="AH123" s="552"/>
    </row>
    <row r="124" spans="1:34" s="550" customFormat="1">
      <c r="A124" s="523">
        <v>40.200000000000003</v>
      </c>
      <c r="B124" s="549"/>
      <c r="C124" s="516" t="s">
        <v>1200</v>
      </c>
      <c r="D124" s="553" t="s">
        <v>1034</v>
      </c>
      <c r="E124" s="513" t="s">
        <v>1223</v>
      </c>
      <c r="F124" s="547">
        <v>20</v>
      </c>
      <c r="G124" s="513">
        <v>995461</v>
      </c>
      <c r="H124" s="532" t="s">
        <v>138</v>
      </c>
      <c r="I124" s="527">
        <v>18</v>
      </c>
      <c r="J124" s="532" t="s">
        <v>138</v>
      </c>
      <c r="K124" s="533"/>
      <c r="L124" s="534">
        <f t="shared" si="2"/>
        <v>1.8000000000000002E-3</v>
      </c>
      <c r="M124" s="535" t="str">
        <f t="shared" si="3"/>
        <v>0.01</v>
      </c>
      <c r="N124" s="528"/>
      <c r="O124" s="528"/>
      <c r="P124" s="528"/>
      <c r="Q124" s="528"/>
      <c r="R124" s="528"/>
      <c r="S124" s="528"/>
      <c r="T124" s="528"/>
      <c r="U124" s="528"/>
      <c r="V124" s="528"/>
      <c r="W124" s="528"/>
      <c r="X124" s="528"/>
      <c r="Y124" s="528"/>
      <c r="AA124" s="551"/>
      <c r="AB124" s="551"/>
      <c r="AC124" s="551"/>
      <c r="AD124" s="551"/>
      <c r="AE124" s="551"/>
      <c r="AF124" s="551"/>
      <c r="AG124" s="551"/>
      <c r="AH124" s="552"/>
    </row>
    <row r="125" spans="1:34" s="550" customFormat="1" ht="84">
      <c r="A125" s="523">
        <v>41</v>
      </c>
      <c r="B125" s="549"/>
      <c r="C125" s="516">
        <v>15.3</v>
      </c>
      <c r="D125" s="553" t="s">
        <v>1035</v>
      </c>
      <c r="E125" s="513" t="s">
        <v>509</v>
      </c>
      <c r="F125" s="547">
        <v>9</v>
      </c>
      <c r="G125" s="513"/>
      <c r="H125" s="532" t="s">
        <v>138</v>
      </c>
      <c r="I125" s="527">
        <v>18</v>
      </c>
      <c r="J125" s="532" t="s">
        <v>138</v>
      </c>
      <c r="K125" s="533"/>
      <c r="L125" s="534">
        <f t="shared" si="2"/>
        <v>1.8000000000000002E-3</v>
      </c>
      <c r="M125" s="535" t="str">
        <f t="shared" si="3"/>
        <v>0.01</v>
      </c>
      <c r="N125" s="528"/>
      <c r="O125" s="528"/>
      <c r="P125" s="528"/>
      <c r="Q125" s="528"/>
      <c r="R125" s="528"/>
      <c r="S125" s="528"/>
      <c r="T125" s="528"/>
      <c r="U125" s="528"/>
      <c r="V125" s="528"/>
      <c r="W125" s="528"/>
      <c r="X125" s="528"/>
      <c r="Y125" s="528"/>
      <c r="AA125" s="551"/>
      <c r="AB125" s="551"/>
      <c r="AC125" s="551"/>
      <c r="AD125" s="551"/>
      <c r="AE125" s="551"/>
      <c r="AF125" s="551"/>
      <c r="AG125" s="551"/>
      <c r="AH125" s="552"/>
    </row>
    <row r="126" spans="1:34" s="550" customFormat="1" ht="63">
      <c r="A126" s="523">
        <v>42</v>
      </c>
      <c r="B126" s="549"/>
      <c r="C126" s="516">
        <v>5.4</v>
      </c>
      <c r="D126" s="553" t="s">
        <v>1036</v>
      </c>
      <c r="E126" s="513" t="s">
        <v>509</v>
      </c>
      <c r="F126" s="547">
        <v>14</v>
      </c>
      <c r="G126" s="513">
        <v>995461</v>
      </c>
      <c r="H126" s="532" t="s">
        <v>138</v>
      </c>
      <c r="I126" s="527">
        <v>18</v>
      </c>
      <c r="J126" s="532" t="s">
        <v>138</v>
      </c>
      <c r="K126" s="533"/>
      <c r="L126" s="534">
        <f t="shared" si="2"/>
        <v>1.8000000000000002E-3</v>
      </c>
      <c r="M126" s="535" t="str">
        <f t="shared" si="3"/>
        <v>0.01</v>
      </c>
      <c r="N126" s="528"/>
      <c r="O126" s="528"/>
      <c r="P126" s="528"/>
      <c r="Q126" s="528"/>
      <c r="R126" s="528"/>
      <c r="S126" s="528"/>
      <c r="T126" s="528"/>
      <c r="U126" s="528"/>
      <c r="V126" s="528"/>
      <c r="W126" s="528"/>
      <c r="X126" s="528"/>
      <c r="Y126" s="528"/>
      <c r="AA126" s="551"/>
      <c r="AB126" s="551"/>
      <c r="AC126" s="551"/>
      <c r="AD126" s="551"/>
      <c r="AE126" s="551"/>
      <c r="AF126" s="551"/>
      <c r="AG126" s="551"/>
      <c r="AH126" s="552"/>
    </row>
    <row r="127" spans="1:34" s="550" customFormat="1" ht="63">
      <c r="A127" s="523">
        <v>43</v>
      </c>
      <c r="B127" s="549"/>
      <c r="C127" s="516">
        <v>5.6</v>
      </c>
      <c r="D127" s="553" t="s">
        <v>1037</v>
      </c>
      <c r="E127" s="513" t="s">
        <v>509</v>
      </c>
      <c r="F127" s="547">
        <v>2</v>
      </c>
      <c r="G127" s="513">
        <v>995461</v>
      </c>
      <c r="H127" s="532" t="s">
        <v>138</v>
      </c>
      <c r="I127" s="527">
        <v>18</v>
      </c>
      <c r="J127" s="532" t="s">
        <v>138</v>
      </c>
      <c r="K127" s="533"/>
      <c r="L127" s="534">
        <f t="shared" si="2"/>
        <v>1.8000000000000002E-3</v>
      </c>
      <c r="M127" s="535" t="str">
        <f t="shared" si="3"/>
        <v>0.01</v>
      </c>
      <c r="N127" s="528"/>
      <c r="O127" s="528"/>
      <c r="P127" s="528"/>
      <c r="Q127" s="528"/>
      <c r="R127" s="528"/>
      <c r="S127" s="528"/>
      <c r="T127" s="528"/>
      <c r="U127" s="528"/>
      <c r="V127" s="528"/>
      <c r="W127" s="528"/>
      <c r="X127" s="528"/>
      <c r="Y127" s="528"/>
      <c r="AA127" s="551"/>
      <c r="AB127" s="551"/>
      <c r="AC127" s="551"/>
      <c r="AD127" s="551"/>
      <c r="AE127" s="551"/>
      <c r="AF127" s="551"/>
      <c r="AG127" s="551"/>
      <c r="AH127" s="552"/>
    </row>
    <row r="128" spans="1:34" s="550" customFormat="1" ht="42">
      <c r="A128" s="523">
        <v>44</v>
      </c>
      <c r="B128" s="549"/>
      <c r="C128" s="516">
        <v>5.7</v>
      </c>
      <c r="D128" s="553" t="s">
        <v>1038</v>
      </c>
      <c r="E128" s="513" t="s">
        <v>951</v>
      </c>
      <c r="F128" s="547">
        <v>200</v>
      </c>
      <c r="G128" s="513">
        <v>995461</v>
      </c>
      <c r="H128" s="532" t="s">
        <v>138</v>
      </c>
      <c r="I128" s="527">
        <v>18</v>
      </c>
      <c r="J128" s="532" t="s">
        <v>138</v>
      </c>
      <c r="K128" s="533"/>
      <c r="L128" s="534">
        <f t="shared" si="2"/>
        <v>1.8000000000000002E-3</v>
      </c>
      <c r="M128" s="535" t="str">
        <f t="shared" si="3"/>
        <v>0.01</v>
      </c>
      <c r="N128" s="528"/>
      <c r="O128" s="528"/>
      <c r="P128" s="528"/>
      <c r="Q128" s="528"/>
      <c r="R128" s="528"/>
      <c r="S128" s="528"/>
      <c r="T128" s="528"/>
      <c r="U128" s="528"/>
      <c r="V128" s="528"/>
      <c r="W128" s="528"/>
      <c r="X128" s="528"/>
      <c r="Y128" s="528"/>
      <c r="AA128" s="551"/>
      <c r="AB128" s="551"/>
      <c r="AC128" s="551"/>
      <c r="AD128" s="551"/>
      <c r="AE128" s="551"/>
      <c r="AF128" s="551"/>
      <c r="AG128" s="551"/>
      <c r="AH128" s="552"/>
    </row>
    <row r="129" spans="1:34" s="550" customFormat="1" ht="42">
      <c r="A129" s="523">
        <v>45</v>
      </c>
      <c r="B129" s="549"/>
      <c r="C129" s="516">
        <v>5.14</v>
      </c>
      <c r="D129" s="553" t="s">
        <v>1039</v>
      </c>
      <c r="E129" s="513" t="s">
        <v>1223</v>
      </c>
      <c r="F129" s="547">
        <v>40</v>
      </c>
      <c r="G129" s="513">
        <v>995461</v>
      </c>
      <c r="H129" s="532" t="s">
        <v>138</v>
      </c>
      <c r="I129" s="527">
        <v>18</v>
      </c>
      <c r="J129" s="532" t="s">
        <v>138</v>
      </c>
      <c r="K129" s="533"/>
      <c r="L129" s="534">
        <f t="shared" si="2"/>
        <v>1.8000000000000002E-3</v>
      </c>
      <c r="M129" s="535" t="str">
        <f t="shared" si="3"/>
        <v>0.01</v>
      </c>
      <c r="N129" s="528"/>
      <c r="O129" s="528"/>
      <c r="P129" s="528"/>
      <c r="Q129" s="528"/>
      <c r="R129" s="528"/>
      <c r="S129" s="528"/>
      <c r="T129" s="528"/>
      <c r="U129" s="528"/>
      <c r="V129" s="528"/>
      <c r="W129" s="528"/>
      <c r="X129" s="528"/>
      <c r="Y129" s="528"/>
      <c r="AA129" s="551"/>
      <c r="AB129" s="551"/>
      <c r="AC129" s="551"/>
      <c r="AD129" s="551"/>
      <c r="AE129" s="551"/>
      <c r="AF129" s="551"/>
      <c r="AG129" s="551"/>
      <c r="AH129" s="552"/>
    </row>
    <row r="130" spans="1:34" s="550" customFormat="1" ht="42">
      <c r="A130" s="523">
        <v>46</v>
      </c>
      <c r="B130" s="549"/>
      <c r="C130" s="516">
        <v>5.15</v>
      </c>
      <c r="D130" s="553" t="s">
        <v>1040</v>
      </c>
      <c r="E130" s="513" t="s">
        <v>1223</v>
      </c>
      <c r="F130" s="547">
        <v>460</v>
      </c>
      <c r="G130" s="513">
        <v>995461</v>
      </c>
      <c r="H130" s="532" t="s">
        <v>138</v>
      </c>
      <c r="I130" s="527">
        <v>18</v>
      </c>
      <c r="J130" s="532" t="s">
        <v>138</v>
      </c>
      <c r="K130" s="533"/>
      <c r="L130" s="534">
        <f t="shared" si="2"/>
        <v>1.8000000000000002E-3</v>
      </c>
      <c r="M130" s="535" t="str">
        <f t="shared" si="3"/>
        <v>0.01</v>
      </c>
      <c r="N130" s="528"/>
      <c r="O130" s="528"/>
      <c r="P130" s="528"/>
      <c r="Q130" s="528"/>
      <c r="R130" s="528"/>
      <c r="S130" s="528"/>
      <c r="T130" s="528"/>
      <c r="U130" s="528"/>
      <c r="V130" s="528"/>
      <c r="W130" s="528"/>
      <c r="X130" s="528"/>
      <c r="Y130" s="528"/>
      <c r="AA130" s="551"/>
      <c r="AB130" s="551"/>
      <c r="AC130" s="551"/>
      <c r="AD130" s="551"/>
      <c r="AE130" s="551"/>
      <c r="AF130" s="551"/>
      <c r="AG130" s="551"/>
      <c r="AH130" s="552"/>
    </row>
    <row r="131" spans="1:34" s="550" customFormat="1" ht="63">
      <c r="A131" s="523">
        <v>47</v>
      </c>
      <c r="B131" s="549"/>
      <c r="C131" s="516">
        <v>6.2</v>
      </c>
      <c r="D131" s="553" t="s">
        <v>1041</v>
      </c>
      <c r="E131" s="513" t="s">
        <v>509</v>
      </c>
      <c r="F131" s="547">
        <v>10</v>
      </c>
      <c r="G131" s="513">
        <v>995461</v>
      </c>
      <c r="H131" s="532" t="s">
        <v>138</v>
      </c>
      <c r="I131" s="527">
        <v>18</v>
      </c>
      <c r="J131" s="532" t="s">
        <v>138</v>
      </c>
      <c r="K131" s="533"/>
      <c r="L131" s="534">
        <f t="shared" si="2"/>
        <v>1.8000000000000002E-3</v>
      </c>
      <c r="M131" s="535" t="str">
        <f t="shared" si="3"/>
        <v>0.01</v>
      </c>
      <c r="N131" s="528"/>
      <c r="O131" s="528"/>
      <c r="P131" s="528"/>
      <c r="Q131" s="528"/>
      <c r="R131" s="528"/>
      <c r="S131" s="528"/>
      <c r="T131" s="528"/>
      <c r="U131" s="528"/>
      <c r="V131" s="528"/>
      <c r="W131" s="528"/>
      <c r="X131" s="528"/>
      <c r="Y131" s="528"/>
      <c r="AA131" s="551"/>
      <c r="AB131" s="551"/>
      <c r="AC131" s="551"/>
      <c r="AD131" s="551"/>
      <c r="AE131" s="551"/>
      <c r="AF131" s="551"/>
      <c r="AG131" s="551"/>
      <c r="AH131" s="552"/>
    </row>
    <row r="132" spans="1:34" s="550" customFormat="1" ht="42">
      <c r="A132" s="523">
        <v>48</v>
      </c>
      <c r="B132" s="549"/>
      <c r="C132" s="516">
        <v>6.3</v>
      </c>
      <c r="D132" s="553" t="s">
        <v>1042</v>
      </c>
      <c r="E132" s="513" t="s">
        <v>509</v>
      </c>
      <c r="F132" s="547">
        <v>10</v>
      </c>
      <c r="G132" s="513">
        <v>995461</v>
      </c>
      <c r="H132" s="532" t="s">
        <v>138</v>
      </c>
      <c r="I132" s="527">
        <v>18</v>
      </c>
      <c r="J132" s="532" t="s">
        <v>138</v>
      </c>
      <c r="K132" s="533"/>
      <c r="L132" s="534">
        <f t="shared" si="2"/>
        <v>1.8000000000000002E-3</v>
      </c>
      <c r="M132" s="535" t="str">
        <f t="shared" si="3"/>
        <v>0.01</v>
      </c>
      <c r="N132" s="528"/>
      <c r="O132" s="528"/>
      <c r="P132" s="528"/>
      <c r="Q132" s="528"/>
      <c r="R132" s="528"/>
      <c r="S132" s="528"/>
      <c r="T132" s="528"/>
      <c r="U132" s="528"/>
      <c r="V132" s="528"/>
      <c r="W132" s="528"/>
      <c r="X132" s="528"/>
      <c r="Y132" s="528"/>
      <c r="AA132" s="551"/>
      <c r="AB132" s="551"/>
      <c r="AC132" s="551"/>
      <c r="AD132" s="551"/>
      <c r="AE132" s="551"/>
      <c r="AF132" s="551"/>
      <c r="AG132" s="551"/>
      <c r="AH132" s="552"/>
    </row>
    <row r="133" spans="1:34" s="550" customFormat="1" ht="42">
      <c r="A133" s="523">
        <v>49</v>
      </c>
      <c r="B133" s="549"/>
      <c r="C133" s="516">
        <v>6.4</v>
      </c>
      <c r="D133" s="553" t="s">
        <v>1043</v>
      </c>
      <c r="E133" s="513" t="s">
        <v>509</v>
      </c>
      <c r="F133" s="547">
        <v>10</v>
      </c>
      <c r="G133" s="513">
        <v>995461</v>
      </c>
      <c r="H133" s="532" t="s">
        <v>138</v>
      </c>
      <c r="I133" s="527">
        <v>18</v>
      </c>
      <c r="J133" s="532" t="s">
        <v>138</v>
      </c>
      <c r="K133" s="533"/>
      <c r="L133" s="534">
        <f t="shared" si="2"/>
        <v>1.8000000000000002E-3</v>
      </c>
      <c r="M133" s="535" t="str">
        <f t="shared" si="3"/>
        <v>0.01</v>
      </c>
      <c r="N133" s="528"/>
      <c r="O133" s="528"/>
      <c r="P133" s="528"/>
      <c r="Q133" s="528"/>
      <c r="R133" s="528"/>
      <c r="S133" s="528"/>
      <c r="T133" s="528"/>
      <c r="U133" s="528"/>
      <c r="V133" s="528"/>
      <c r="W133" s="528"/>
      <c r="X133" s="528"/>
      <c r="Y133" s="528"/>
      <c r="AA133" s="551"/>
      <c r="AB133" s="551"/>
      <c r="AC133" s="551"/>
      <c r="AD133" s="551"/>
      <c r="AE133" s="551"/>
      <c r="AF133" s="551"/>
      <c r="AG133" s="551"/>
      <c r="AH133" s="552"/>
    </row>
    <row r="134" spans="1:34" s="550" customFormat="1" ht="42">
      <c r="A134" s="523">
        <v>50</v>
      </c>
      <c r="B134" s="549"/>
      <c r="C134" s="516">
        <v>6.7</v>
      </c>
      <c r="D134" s="553" t="s">
        <v>1044</v>
      </c>
      <c r="E134" s="513" t="s">
        <v>1223</v>
      </c>
      <c r="F134" s="547">
        <v>500</v>
      </c>
      <c r="G134" s="513">
        <v>995461</v>
      </c>
      <c r="H134" s="532" t="s">
        <v>138</v>
      </c>
      <c r="I134" s="527">
        <v>18</v>
      </c>
      <c r="J134" s="532" t="s">
        <v>138</v>
      </c>
      <c r="K134" s="533"/>
      <c r="L134" s="534">
        <f t="shared" si="2"/>
        <v>1.8000000000000002E-3</v>
      </c>
      <c r="M134" s="535" t="str">
        <f t="shared" si="3"/>
        <v>0.01</v>
      </c>
      <c r="N134" s="528"/>
      <c r="O134" s="528"/>
      <c r="P134" s="528"/>
      <c r="Q134" s="528"/>
      <c r="R134" s="528"/>
      <c r="S134" s="528"/>
      <c r="T134" s="528"/>
      <c r="U134" s="528"/>
      <c r="V134" s="528"/>
      <c r="W134" s="528"/>
      <c r="X134" s="528"/>
      <c r="Y134" s="528"/>
      <c r="AA134" s="551"/>
      <c r="AB134" s="551"/>
      <c r="AC134" s="551"/>
      <c r="AD134" s="551"/>
      <c r="AE134" s="551"/>
      <c r="AF134" s="551"/>
      <c r="AG134" s="551"/>
      <c r="AH134" s="552"/>
    </row>
    <row r="135" spans="1:34" s="550" customFormat="1" ht="42">
      <c r="A135" s="523">
        <v>51</v>
      </c>
      <c r="B135" s="549"/>
      <c r="C135" s="516">
        <v>6.8</v>
      </c>
      <c r="D135" s="553" t="s">
        <v>1045</v>
      </c>
      <c r="E135" s="513" t="s">
        <v>1223</v>
      </c>
      <c r="F135" s="547">
        <v>160</v>
      </c>
      <c r="G135" s="513">
        <v>995461</v>
      </c>
      <c r="H135" s="532" t="s">
        <v>138</v>
      </c>
      <c r="I135" s="527">
        <v>18</v>
      </c>
      <c r="J135" s="532" t="s">
        <v>138</v>
      </c>
      <c r="K135" s="533"/>
      <c r="L135" s="534">
        <f t="shared" si="2"/>
        <v>1.8000000000000002E-3</v>
      </c>
      <c r="M135" s="535" t="str">
        <f t="shared" si="3"/>
        <v>0.01</v>
      </c>
      <c r="N135" s="528"/>
      <c r="O135" s="528"/>
      <c r="P135" s="528"/>
      <c r="Q135" s="528"/>
      <c r="R135" s="528"/>
      <c r="S135" s="528"/>
      <c r="T135" s="528"/>
      <c r="U135" s="528"/>
      <c r="V135" s="528"/>
      <c r="W135" s="528"/>
      <c r="X135" s="528"/>
      <c r="Y135" s="528"/>
      <c r="AA135" s="551"/>
      <c r="AB135" s="551"/>
      <c r="AC135" s="551"/>
      <c r="AD135" s="551"/>
      <c r="AE135" s="551"/>
      <c r="AF135" s="551"/>
      <c r="AG135" s="551"/>
      <c r="AH135" s="552"/>
    </row>
    <row r="136" spans="1:34" s="550" customFormat="1" ht="42">
      <c r="A136" s="523">
        <v>52</v>
      </c>
      <c r="B136" s="549"/>
      <c r="C136" s="516">
        <v>6.12</v>
      </c>
      <c r="D136" s="553" t="s">
        <v>1046</v>
      </c>
      <c r="E136" s="513" t="s">
        <v>509</v>
      </c>
      <c r="F136" s="547">
        <v>8</v>
      </c>
      <c r="G136" s="513">
        <v>995461</v>
      </c>
      <c r="H136" s="532" t="s">
        <v>138</v>
      </c>
      <c r="I136" s="527">
        <v>18</v>
      </c>
      <c r="J136" s="532" t="s">
        <v>138</v>
      </c>
      <c r="K136" s="533"/>
      <c r="L136" s="534">
        <f t="shared" si="2"/>
        <v>1.8000000000000002E-3</v>
      </c>
      <c r="M136" s="535" t="str">
        <f t="shared" si="3"/>
        <v>0.01</v>
      </c>
      <c r="N136" s="528"/>
      <c r="O136" s="528"/>
      <c r="P136" s="528"/>
      <c r="Q136" s="528"/>
      <c r="R136" s="528"/>
      <c r="S136" s="528"/>
      <c r="T136" s="528"/>
      <c r="U136" s="528"/>
      <c r="V136" s="528"/>
      <c r="W136" s="528"/>
      <c r="X136" s="528"/>
      <c r="Y136" s="528"/>
      <c r="AA136" s="551"/>
      <c r="AB136" s="551"/>
      <c r="AC136" s="551"/>
      <c r="AD136" s="551"/>
      <c r="AE136" s="551"/>
      <c r="AF136" s="551"/>
      <c r="AG136" s="551"/>
      <c r="AH136" s="552"/>
    </row>
    <row r="137" spans="1:34" s="550" customFormat="1">
      <c r="A137" s="523">
        <v>53</v>
      </c>
      <c r="B137" s="549"/>
      <c r="C137" s="516">
        <v>6.14</v>
      </c>
      <c r="D137" s="553" t="s">
        <v>1047</v>
      </c>
      <c r="E137" s="513" t="s">
        <v>1223</v>
      </c>
      <c r="F137" s="547">
        <v>160</v>
      </c>
      <c r="G137" s="513">
        <v>995461</v>
      </c>
      <c r="H137" s="532" t="s">
        <v>138</v>
      </c>
      <c r="I137" s="527">
        <v>18</v>
      </c>
      <c r="J137" s="532" t="s">
        <v>138</v>
      </c>
      <c r="K137" s="533"/>
      <c r="L137" s="534">
        <f t="shared" si="2"/>
        <v>1.8000000000000002E-3</v>
      </c>
      <c r="M137" s="535" t="str">
        <f t="shared" si="3"/>
        <v>0.01</v>
      </c>
      <c r="N137" s="528"/>
      <c r="O137" s="528"/>
      <c r="P137" s="528"/>
      <c r="Q137" s="528"/>
      <c r="R137" s="528"/>
      <c r="S137" s="528"/>
      <c r="T137" s="528"/>
      <c r="U137" s="528"/>
      <c r="V137" s="528"/>
      <c r="W137" s="528"/>
      <c r="X137" s="528"/>
      <c r="Y137" s="528"/>
      <c r="AA137" s="551"/>
      <c r="AB137" s="551"/>
      <c r="AC137" s="551"/>
      <c r="AD137" s="551"/>
      <c r="AE137" s="551"/>
      <c r="AF137" s="551"/>
      <c r="AG137" s="551"/>
      <c r="AH137" s="552"/>
    </row>
    <row r="138" spans="1:34" s="550" customFormat="1">
      <c r="A138" s="523">
        <v>54</v>
      </c>
      <c r="B138" s="549"/>
      <c r="C138" s="516"/>
      <c r="D138" s="553" t="s">
        <v>1048</v>
      </c>
      <c r="E138" s="526"/>
      <c r="F138" s="548"/>
      <c r="G138" s="526"/>
      <c r="H138" s="526"/>
      <c r="I138" s="526"/>
      <c r="J138" s="526"/>
      <c r="K138" s="526"/>
      <c r="L138" s="526"/>
      <c r="M138" s="526"/>
      <c r="N138" s="528"/>
      <c r="O138" s="528"/>
      <c r="P138" s="528"/>
      <c r="Q138" s="528"/>
      <c r="R138" s="528"/>
      <c r="S138" s="528"/>
      <c r="T138" s="528"/>
      <c r="U138" s="528"/>
      <c r="V138" s="528"/>
      <c r="W138" s="528"/>
      <c r="X138" s="528"/>
      <c r="Y138" s="528"/>
      <c r="AA138" s="551"/>
      <c r="AB138" s="551"/>
      <c r="AC138" s="551"/>
      <c r="AD138" s="551"/>
      <c r="AE138" s="551"/>
      <c r="AF138" s="551"/>
      <c r="AG138" s="551"/>
      <c r="AH138" s="552"/>
    </row>
    <row r="139" spans="1:34" s="550" customFormat="1" ht="42">
      <c r="A139" s="523">
        <v>54.1</v>
      </c>
      <c r="B139" s="549"/>
      <c r="C139" s="516" t="s">
        <v>907</v>
      </c>
      <c r="D139" s="553" t="s">
        <v>1049</v>
      </c>
      <c r="E139" s="513" t="s">
        <v>509</v>
      </c>
      <c r="F139" s="547">
        <v>3</v>
      </c>
      <c r="G139" s="513">
        <v>995461</v>
      </c>
      <c r="H139" s="532" t="s">
        <v>138</v>
      </c>
      <c r="I139" s="527">
        <v>18</v>
      </c>
      <c r="J139" s="532" t="s">
        <v>138</v>
      </c>
      <c r="K139" s="533"/>
      <c r="L139" s="534">
        <f t="shared" si="2"/>
        <v>1.8000000000000002E-3</v>
      </c>
      <c r="M139" s="535" t="str">
        <f t="shared" si="3"/>
        <v>0.01</v>
      </c>
      <c r="N139" s="528"/>
      <c r="O139" s="528"/>
      <c r="P139" s="528"/>
      <c r="Q139" s="528"/>
      <c r="R139" s="528"/>
      <c r="S139" s="528"/>
      <c r="T139" s="528"/>
      <c r="U139" s="528"/>
      <c r="V139" s="528"/>
      <c r="W139" s="528"/>
      <c r="X139" s="528"/>
      <c r="Y139" s="528"/>
      <c r="AA139" s="551"/>
      <c r="AB139" s="551"/>
      <c r="AC139" s="551"/>
      <c r="AD139" s="551"/>
      <c r="AE139" s="551"/>
      <c r="AF139" s="551"/>
      <c r="AG139" s="551"/>
      <c r="AH139" s="552"/>
    </row>
    <row r="140" spans="1:34" s="550" customFormat="1" ht="42">
      <c r="A140" s="523">
        <v>54.2</v>
      </c>
      <c r="B140" s="549"/>
      <c r="C140" s="516" t="s">
        <v>907</v>
      </c>
      <c r="D140" s="553" t="s">
        <v>1050</v>
      </c>
      <c r="E140" s="513" t="s">
        <v>509</v>
      </c>
      <c r="F140" s="547">
        <v>3</v>
      </c>
      <c r="G140" s="513">
        <v>995461</v>
      </c>
      <c r="H140" s="532" t="s">
        <v>138</v>
      </c>
      <c r="I140" s="527">
        <v>18</v>
      </c>
      <c r="J140" s="532" t="s">
        <v>138</v>
      </c>
      <c r="K140" s="533"/>
      <c r="L140" s="534">
        <f t="shared" si="2"/>
        <v>1.8000000000000002E-3</v>
      </c>
      <c r="M140" s="535" t="str">
        <f t="shared" si="3"/>
        <v>0.01</v>
      </c>
      <c r="N140" s="528"/>
      <c r="O140" s="528"/>
      <c r="P140" s="528"/>
      <c r="Q140" s="528"/>
      <c r="R140" s="528"/>
      <c r="S140" s="528"/>
      <c r="T140" s="528"/>
      <c r="U140" s="528"/>
      <c r="V140" s="528"/>
      <c r="W140" s="528"/>
      <c r="X140" s="528"/>
      <c r="Y140" s="528"/>
      <c r="AA140" s="551"/>
      <c r="AB140" s="551"/>
      <c r="AC140" s="551"/>
      <c r="AD140" s="551"/>
      <c r="AE140" s="551"/>
      <c r="AF140" s="551"/>
      <c r="AG140" s="551"/>
      <c r="AH140" s="552"/>
    </row>
    <row r="141" spans="1:34" s="550" customFormat="1" ht="42">
      <c r="A141" s="523">
        <v>54.300000000000004</v>
      </c>
      <c r="B141" s="549"/>
      <c r="C141" s="516" t="s">
        <v>907</v>
      </c>
      <c r="D141" s="553" t="s">
        <v>1051</v>
      </c>
      <c r="E141" s="513" t="s">
        <v>1223</v>
      </c>
      <c r="F141" s="547">
        <v>10</v>
      </c>
      <c r="G141" s="513">
        <v>995461</v>
      </c>
      <c r="H141" s="532" t="s">
        <v>138</v>
      </c>
      <c r="I141" s="527">
        <v>18</v>
      </c>
      <c r="J141" s="532" t="s">
        <v>138</v>
      </c>
      <c r="K141" s="533"/>
      <c r="L141" s="534">
        <f t="shared" si="2"/>
        <v>1.8000000000000002E-3</v>
      </c>
      <c r="M141" s="535" t="str">
        <f t="shared" si="3"/>
        <v>0.01</v>
      </c>
      <c r="N141" s="528"/>
      <c r="O141" s="528"/>
      <c r="P141" s="528"/>
      <c r="Q141" s="528"/>
      <c r="R141" s="528"/>
      <c r="S141" s="528"/>
      <c r="T141" s="528"/>
      <c r="U141" s="528"/>
      <c r="V141" s="528"/>
      <c r="W141" s="528"/>
      <c r="X141" s="528"/>
      <c r="Y141" s="528"/>
      <c r="AA141" s="551"/>
      <c r="AB141" s="551"/>
      <c r="AC141" s="551"/>
      <c r="AD141" s="551"/>
      <c r="AE141" s="551"/>
      <c r="AF141" s="551"/>
      <c r="AG141" s="551"/>
      <c r="AH141" s="552"/>
    </row>
    <row r="142" spans="1:34" s="550" customFormat="1" ht="42">
      <c r="A142" s="523">
        <v>54.400000000000006</v>
      </c>
      <c r="B142" s="549"/>
      <c r="C142" s="516" t="s">
        <v>907</v>
      </c>
      <c r="D142" s="553" t="s">
        <v>1052</v>
      </c>
      <c r="E142" s="513" t="s">
        <v>1223</v>
      </c>
      <c r="F142" s="547">
        <v>6</v>
      </c>
      <c r="G142" s="513">
        <v>995461</v>
      </c>
      <c r="H142" s="532" t="s">
        <v>138</v>
      </c>
      <c r="I142" s="527">
        <v>18</v>
      </c>
      <c r="J142" s="532" t="s">
        <v>138</v>
      </c>
      <c r="K142" s="533"/>
      <c r="L142" s="534">
        <f t="shared" si="2"/>
        <v>1.8000000000000002E-3</v>
      </c>
      <c r="M142" s="535" t="str">
        <f t="shared" si="3"/>
        <v>0.01</v>
      </c>
      <c r="N142" s="528"/>
      <c r="O142" s="528"/>
      <c r="P142" s="528"/>
      <c r="Q142" s="528"/>
      <c r="R142" s="528"/>
      <c r="S142" s="528"/>
      <c r="T142" s="528"/>
      <c r="U142" s="528"/>
      <c r="V142" s="528"/>
      <c r="W142" s="528"/>
      <c r="X142" s="528"/>
      <c r="Y142" s="528"/>
      <c r="AA142" s="551"/>
      <c r="AB142" s="551"/>
      <c r="AC142" s="551"/>
      <c r="AD142" s="551"/>
      <c r="AE142" s="551"/>
      <c r="AF142" s="551"/>
      <c r="AG142" s="551"/>
      <c r="AH142" s="552"/>
    </row>
    <row r="143" spans="1:34" s="550" customFormat="1" ht="42">
      <c r="A143" s="523">
        <v>55</v>
      </c>
      <c r="B143" s="549"/>
      <c r="C143" s="516">
        <v>1.53</v>
      </c>
      <c r="D143" s="553" t="s">
        <v>1053</v>
      </c>
      <c r="E143" s="526"/>
      <c r="F143" s="548"/>
      <c r="G143" s="526"/>
      <c r="H143" s="526"/>
      <c r="I143" s="526"/>
      <c r="J143" s="526"/>
      <c r="K143" s="526"/>
      <c r="L143" s="526"/>
      <c r="M143" s="526"/>
      <c r="N143" s="528"/>
      <c r="O143" s="528"/>
      <c r="P143" s="528"/>
      <c r="Q143" s="528"/>
      <c r="R143" s="528"/>
      <c r="S143" s="528"/>
      <c r="T143" s="528"/>
      <c r="U143" s="528"/>
      <c r="V143" s="528"/>
      <c r="W143" s="528"/>
      <c r="X143" s="528"/>
      <c r="Y143" s="528"/>
      <c r="AA143" s="551"/>
      <c r="AB143" s="551"/>
      <c r="AC143" s="551"/>
      <c r="AD143" s="551"/>
      <c r="AE143" s="551"/>
      <c r="AF143" s="551"/>
      <c r="AG143" s="551"/>
      <c r="AH143" s="552"/>
    </row>
    <row r="144" spans="1:34" s="550" customFormat="1">
      <c r="A144" s="523">
        <v>55.1</v>
      </c>
      <c r="B144" s="549"/>
      <c r="C144" s="516" t="s">
        <v>557</v>
      </c>
      <c r="D144" s="553" t="s">
        <v>542</v>
      </c>
      <c r="E144" s="513" t="s">
        <v>510</v>
      </c>
      <c r="F144" s="547">
        <v>4710</v>
      </c>
      <c r="G144" s="513">
        <v>995461</v>
      </c>
      <c r="H144" s="532" t="s">
        <v>138</v>
      </c>
      <c r="I144" s="527">
        <v>18</v>
      </c>
      <c r="J144" s="532" t="s">
        <v>138</v>
      </c>
      <c r="K144" s="533"/>
      <c r="L144" s="534">
        <f t="shared" si="2"/>
        <v>1.8000000000000002E-3</v>
      </c>
      <c r="M144" s="535" t="str">
        <f t="shared" si="3"/>
        <v>0.01</v>
      </c>
      <c r="N144" s="528"/>
      <c r="O144" s="528"/>
      <c r="P144" s="528"/>
      <c r="Q144" s="528"/>
      <c r="R144" s="528"/>
      <c r="S144" s="528"/>
      <c r="T144" s="528"/>
      <c r="U144" s="528"/>
      <c r="V144" s="528"/>
      <c r="W144" s="528"/>
      <c r="X144" s="528"/>
      <c r="Y144" s="528"/>
      <c r="AA144" s="551"/>
      <c r="AB144" s="551"/>
      <c r="AC144" s="551"/>
      <c r="AD144" s="551"/>
      <c r="AE144" s="551"/>
      <c r="AF144" s="551"/>
      <c r="AG144" s="551"/>
      <c r="AH144" s="552"/>
    </row>
    <row r="145" spans="1:34" s="550" customFormat="1">
      <c r="A145" s="523">
        <v>55.2</v>
      </c>
      <c r="B145" s="549"/>
      <c r="C145" s="516" t="s">
        <v>1201</v>
      </c>
      <c r="D145" s="553" t="s">
        <v>1054</v>
      </c>
      <c r="E145" s="513" t="s">
        <v>510</v>
      </c>
      <c r="F145" s="547">
        <v>1835</v>
      </c>
      <c r="G145" s="513">
        <v>995461</v>
      </c>
      <c r="H145" s="532" t="s">
        <v>138</v>
      </c>
      <c r="I145" s="527">
        <v>18</v>
      </c>
      <c r="J145" s="532" t="s">
        <v>138</v>
      </c>
      <c r="K145" s="533"/>
      <c r="L145" s="534">
        <f t="shared" si="2"/>
        <v>1.8000000000000002E-3</v>
      </c>
      <c r="M145" s="535" t="str">
        <f t="shared" si="3"/>
        <v>0.01</v>
      </c>
      <c r="N145" s="528"/>
      <c r="O145" s="528"/>
      <c r="P145" s="528"/>
      <c r="Q145" s="528"/>
      <c r="R145" s="528"/>
      <c r="S145" s="528"/>
      <c r="T145" s="528"/>
      <c r="U145" s="528"/>
      <c r="V145" s="528"/>
      <c r="W145" s="528"/>
      <c r="X145" s="528"/>
      <c r="Y145" s="528"/>
      <c r="AA145" s="551"/>
      <c r="AB145" s="551"/>
      <c r="AC145" s="551"/>
      <c r="AD145" s="551"/>
      <c r="AE145" s="551"/>
      <c r="AF145" s="551"/>
      <c r="AG145" s="551"/>
      <c r="AH145" s="552"/>
    </row>
    <row r="146" spans="1:34" s="550" customFormat="1">
      <c r="A146" s="523">
        <v>55.300000000000004</v>
      </c>
      <c r="B146" s="549"/>
      <c r="C146" s="516" t="s">
        <v>1202</v>
      </c>
      <c r="D146" s="553" t="s">
        <v>1055</v>
      </c>
      <c r="E146" s="513" t="s">
        <v>510</v>
      </c>
      <c r="F146" s="547">
        <v>785</v>
      </c>
      <c r="G146" s="513">
        <v>995461</v>
      </c>
      <c r="H146" s="532" t="s">
        <v>138</v>
      </c>
      <c r="I146" s="527">
        <v>18</v>
      </c>
      <c r="J146" s="532" t="s">
        <v>138</v>
      </c>
      <c r="K146" s="533"/>
      <c r="L146" s="534">
        <f t="shared" si="2"/>
        <v>1.8000000000000002E-3</v>
      </c>
      <c r="M146" s="535" t="str">
        <f t="shared" si="3"/>
        <v>0.01</v>
      </c>
      <c r="N146" s="528"/>
      <c r="O146" s="528"/>
      <c r="P146" s="528"/>
      <c r="Q146" s="528"/>
      <c r="R146" s="528"/>
      <c r="S146" s="528"/>
      <c r="T146" s="528"/>
      <c r="U146" s="528"/>
      <c r="V146" s="528"/>
      <c r="W146" s="528"/>
      <c r="X146" s="528"/>
      <c r="Y146" s="528"/>
      <c r="AA146" s="551"/>
      <c r="AB146" s="551"/>
      <c r="AC146" s="551"/>
      <c r="AD146" s="551"/>
      <c r="AE146" s="551"/>
      <c r="AF146" s="551"/>
      <c r="AG146" s="551"/>
      <c r="AH146" s="552"/>
    </row>
    <row r="147" spans="1:34" s="550" customFormat="1">
      <c r="A147" s="523"/>
      <c r="B147" s="549"/>
      <c r="C147" s="516"/>
      <c r="D147" s="553"/>
      <c r="E147" s="526"/>
      <c r="F147" s="548"/>
      <c r="G147" s="526"/>
      <c r="H147" s="526"/>
      <c r="I147" s="526"/>
      <c r="J147" s="526"/>
      <c r="K147" s="526"/>
      <c r="L147" s="526"/>
      <c r="M147" s="526"/>
      <c r="N147" s="528"/>
      <c r="O147" s="528"/>
      <c r="P147" s="528"/>
      <c r="Q147" s="528"/>
      <c r="R147" s="528"/>
      <c r="S147" s="528"/>
      <c r="T147" s="528"/>
      <c r="U147" s="528"/>
      <c r="V147" s="528"/>
      <c r="W147" s="528"/>
      <c r="X147" s="528"/>
      <c r="Y147" s="528"/>
      <c r="AA147" s="551"/>
      <c r="AB147" s="551"/>
      <c r="AC147" s="551"/>
      <c r="AD147" s="551"/>
      <c r="AE147" s="551"/>
      <c r="AF147" s="551"/>
      <c r="AG147" s="551"/>
      <c r="AH147" s="552"/>
    </row>
    <row r="148" spans="1:34" s="550" customFormat="1">
      <c r="A148" s="588" t="s">
        <v>1215</v>
      </c>
      <c r="B148" s="589"/>
      <c r="C148" s="590"/>
      <c r="D148" s="591" t="s">
        <v>1056</v>
      </c>
      <c r="E148" s="526"/>
      <c r="F148" s="548"/>
      <c r="G148" s="526"/>
      <c r="H148" s="526"/>
      <c r="I148" s="526"/>
      <c r="J148" s="526"/>
      <c r="K148" s="526"/>
      <c r="L148" s="526"/>
      <c r="M148" s="526"/>
      <c r="N148" s="528"/>
      <c r="O148" s="528"/>
      <c r="P148" s="528"/>
      <c r="Q148" s="528"/>
      <c r="R148" s="528"/>
      <c r="S148" s="528"/>
      <c r="T148" s="528"/>
      <c r="U148" s="528"/>
      <c r="V148" s="528"/>
      <c r="W148" s="528"/>
      <c r="X148" s="528"/>
      <c r="Y148" s="528"/>
      <c r="AA148" s="551"/>
      <c r="AB148" s="551"/>
      <c r="AC148" s="551"/>
      <c r="AD148" s="551"/>
      <c r="AE148" s="551"/>
      <c r="AF148" s="551"/>
      <c r="AG148" s="551"/>
      <c r="AH148" s="552"/>
    </row>
    <row r="149" spans="1:34" s="550" customFormat="1" ht="210">
      <c r="A149" s="523">
        <v>1</v>
      </c>
      <c r="B149" s="549"/>
      <c r="C149" s="516" t="s">
        <v>907</v>
      </c>
      <c r="D149" s="553" t="s">
        <v>1135</v>
      </c>
      <c r="E149" s="513" t="s">
        <v>511</v>
      </c>
      <c r="F149" s="547">
        <v>32</v>
      </c>
      <c r="G149" s="513">
        <v>995461</v>
      </c>
      <c r="H149" s="532" t="s">
        <v>138</v>
      </c>
      <c r="I149" s="527">
        <v>18</v>
      </c>
      <c r="J149" s="532" t="s">
        <v>138</v>
      </c>
      <c r="K149" s="533"/>
      <c r="L149" s="534">
        <f t="shared" ref="L149:L204" si="4">IF(OR(J149="",J149="Confirmed"),I149*M149%,J149*M149%)</f>
        <v>1.8000000000000002E-3</v>
      </c>
      <c r="M149" s="535" t="str">
        <f t="shared" ref="M149:M204" si="5">IF(K149=0,"0.01",K149*F149)</f>
        <v>0.01</v>
      </c>
      <c r="N149" s="528"/>
      <c r="O149" s="528"/>
      <c r="P149" s="528"/>
      <c r="Q149" s="528"/>
      <c r="R149" s="528"/>
      <c r="S149" s="528"/>
      <c r="T149" s="528"/>
      <c r="U149" s="528"/>
      <c r="V149" s="528"/>
      <c r="W149" s="528"/>
      <c r="X149" s="528"/>
      <c r="Y149" s="528"/>
      <c r="AA149" s="551"/>
      <c r="AB149" s="551"/>
      <c r="AC149" s="551"/>
      <c r="AD149" s="551"/>
      <c r="AE149" s="551"/>
      <c r="AF149" s="551"/>
      <c r="AG149" s="551"/>
      <c r="AH149" s="552"/>
    </row>
    <row r="150" spans="1:34" s="550" customFormat="1" ht="273">
      <c r="A150" s="523">
        <v>2</v>
      </c>
      <c r="B150" s="549"/>
      <c r="C150" s="516" t="s">
        <v>907</v>
      </c>
      <c r="D150" s="553" t="s">
        <v>1136</v>
      </c>
      <c r="E150" s="513" t="s">
        <v>511</v>
      </c>
      <c r="F150" s="547">
        <v>119</v>
      </c>
      <c r="G150" s="513">
        <v>995461</v>
      </c>
      <c r="H150" s="532" t="s">
        <v>138</v>
      </c>
      <c r="I150" s="527">
        <v>18</v>
      </c>
      <c r="J150" s="532" t="s">
        <v>138</v>
      </c>
      <c r="K150" s="533"/>
      <c r="L150" s="534">
        <f t="shared" si="4"/>
        <v>1.8000000000000002E-3</v>
      </c>
      <c r="M150" s="535" t="str">
        <f t="shared" si="5"/>
        <v>0.01</v>
      </c>
      <c r="N150" s="528"/>
      <c r="O150" s="528"/>
      <c r="P150" s="528"/>
      <c r="Q150" s="528"/>
      <c r="R150" s="528"/>
      <c r="S150" s="528"/>
      <c r="T150" s="528"/>
      <c r="U150" s="528"/>
      <c r="V150" s="528"/>
      <c r="W150" s="528"/>
      <c r="X150" s="528"/>
      <c r="Y150" s="528"/>
      <c r="AA150" s="551"/>
      <c r="AB150" s="551"/>
      <c r="AC150" s="551"/>
      <c r="AD150" s="551"/>
      <c r="AE150" s="551"/>
      <c r="AF150" s="551"/>
      <c r="AG150" s="551"/>
      <c r="AH150" s="552"/>
    </row>
    <row r="151" spans="1:34" s="550" customFormat="1" ht="210">
      <c r="A151" s="523">
        <v>3</v>
      </c>
      <c r="B151" s="549"/>
      <c r="C151" s="516" t="s">
        <v>907</v>
      </c>
      <c r="D151" s="553" t="s">
        <v>1137</v>
      </c>
      <c r="E151" s="513" t="s">
        <v>511</v>
      </c>
      <c r="F151" s="547">
        <v>6</v>
      </c>
      <c r="G151" s="513">
        <v>995461</v>
      </c>
      <c r="H151" s="532" t="s">
        <v>138</v>
      </c>
      <c r="I151" s="527">
        <v>18</v>
      </c>
      <c r="J151" s="532" t="s">
        <v>138</v>
      </c>
      <c r="K151" s="533"/>
      <c r="L151" s="534">
        <f t="shared" si="4"/>
        <v>1.8000000000000002E-3</v>
      </c>
      <c r="M151" s="535" t="str">
        <f t="shared" si="5"/>
        <v>0.01</v>
      </c>
      <c r="N151" s="528"/>
      <c r="O151" s="528"/>
      <c r="P151" s="528"/>
      <c r="Q151" s="528"/>
      <c r="R151" s="528"/>
      <c r="S151" s="528"/>
      <c r="T151" s="528"/>
      <c r="U151" s="528"/>
      <c r="V151" s="528"/>
      <c r="W151" s="528"/>
      <c r="X151" s="528"/>
      <c r="Y151" s="528"/>
      <c r="AA151" s="551"/>
      <c r="AB151" s="551"/>
      <c r="AC151" s="551"/>
      <c r="AD151" s="551"/>
      <c r="AE151" s="551"/>
      <c r="AF151" s="551"/>
      <c r="AG151" s="551"/>
      <c r="AH151" s="552"/>
    </row>
    <row r="152" spans="1:34" s="550" customFormat="1" ht="280.5" customHeight="1">
      <c r="A152" s="523">
        <v>4</v>
      </c>
      <c r="B152" s="549"/>
      <c r="C152" s="516" t="s">
        <v>907</v>
      </c>
      <c r="D152" s="553" t="s">
        <v>1138</v>
      </c>
      <c r="E152" s="513" t="s">
        <v>511</v>
      </c>
      <c r="F152" s="547">
        <v>85</v>
      </c>
      <c r="G152" s="513">
        <v>995461</v>
      </c>
      <c r="H152" s="532" t="s">
        <v>138</v>
      </c>
      <c r="I152" s="527">
        <v>18</v>
      </c>
      <c r="J152" s="532" t="s">
        <v>138</v>
      </c>
      <c r="K152" s="533"/>
      <c r="L152" s="534">
        <f t="shared" si="4"/>
        <v>1.8000000000000002E-3</v>
      </c>
      <c r="M152" s="535" t="str">
        <f t="shared" si="5"/>
        <v>0.01</v>
      </c>
      <c r="N152" s="528"/>
      <c r="O152" s="528"/>
      <c r="P152" s="528"/>
      <c r="Q152" s="528"/>
      <c r="R152" s="528"/>
      <c r="S152" s="528"/>
      <c r="T152" s="528"/>
      <c r="U152" s="528"/>
      <c r="V152" s="528"/>
      <c r="W152" s="528"/>
      <c r="X152" s="528"/>
      <c r="Y152" s="528"/>
      <c r="AA152" s="551"/>
      <c r="AB152" s="551"/>
      <c r="AC152" s="551"/>
      <c r="AD152" s="551"/>
      <c r="AE152" s="551"/>
      <c r="AF152" s="551"/>
      <c r="AG152" s="551"/>
      <c r="AH152" s="552"/>
    </row>
    <row r="153" spans="1:34" s="550" customFormat="1" ht="142.5" customHeight="1">
      <c r="A153" s="523">
        <v>5</v>
      </c>
      <c r="B153" s="549"/>
      <c r="C153" s="516" t="s">
        <v>907</v>
      </c>
      <c r="D153" s="553" t="s">
        <v>1139</v>
      </c>
      <c r="E153" s="513" t="s">
        <v>511</v>
      </c>
      <c r="F153" s="547">
        <v>46</v>
      </c>
      <c r="G153" s="513">
        <v>995461</v>
      </c>
      <c r="H153" s="532" t="s">
        <v>138</v>
      </c>
      <c r="I153" s="527">
        <v>18</v>
      </c>
      <c r="J153" s="532" t="s">
        <v>138</v>
      </c>
      <c r="K153" s="533"/>
      <c r="L153" s="534">
        <f t="shared" si="4"/>
        <v>1.8000000000000002E-3</v>
      </c>
      <c r="M153" s="535" t="str">
        <f t="shared" si="5"/>
        <v>0.01</v>
      </c>
      <c r="N153" s="528"/>
      <c r="O153" s="528"/>
      <c r="P153" s="528"/>
      <c r="Q153" s="528"/>
      <c r="R153" s="528"/>
      <c r="S153" s="528"/>
      <c r="T153" s="528"/>
      <c r="U153" s="528"/>
      <c r="V153" s="528"/>
      <c r="W153" s="528"/>
      <c r="X153" s="528"/>
      <c r="Y153" s="528"/>
      <c r="AA153" s="551"/>
      <c r="AB153" s="551"/>
      <c r="AC153" s="551"/>
      <c r="AD153" s="551"/>
      <c r="AE153" s="551"/>
      <c r="AF153" s="551"/>
      <c r="AG153" s="551"/>
      <c r="AH153" s="552"/>
    </row>
    <row r="154" spans="1:34" s="550" customFormat="1" ht="186.75" customHeight="1">
      <c r="A154" s="523">
        <v>6</v>
      </c>
      <c r="B154" s="549"/>
      <c r="C154" s="516" t="s">
        <v>907</v>
      </c>
      <c r="D154" s="553" t="s">
        <v>1140</v>
      </c>
      <c r="E154" s="513" t="s">
        <v>511</v>
      </c>
      <c r="F154" s="547">
        <v>223</v>
      </c>
      <c r="G154" s="513">
        <v>995461</v>
      </c>
      <c r="H154" s="532" t="s">
        <v>138</v>
      </c>
      <c r="I154" s="527">
        <v>18</v>
      </c>
      <c r="J154" s="532" t="s">
        <v>138</v>
      </c>
      <c r="K154" s="533"/>
      <c r="L154" s="534">
        <f t="shared" si="4"/>
        <v>1.8000000000000002E-3</v>
      </c>
      <c r="M154" s="535" t="str">
        <f t="shared" si="5"/>
        <v>0.01</v>
      </c>
      <c r="N154" s="528"/>
      <c r="O154" s="528"/>
      <c r="P154" s="528"/>
      <c r="Q154" s="528"/>
      <c r="R154" s="528"/>
      <c r="S154" s="528"/>
      <c r="T154" s="528"/>
      <c r="U154" s="528"/>
      <c r="V154" s="528"/>
      <c r="W154" s="528"/>
      <c r="X154" s="528"/>
      <c r="Y154" s="528"/>
      <c r="AA154" s="551"/>
      <c r="AB154" s="551"/>
      <c r="AC154" s="551"/>
      <c r="AD154" s="551"/>
      <c r="AE154" s="551"/>
      <c r="AF154" s="551"/>
      <c r="AG154" s="551"/>
      <c r="AH154" s="552"/>
    </row>
    <row r="155" spans="1:34" s="550" customFormat="1" ht="219.75" customHeight="1">
      <c r="A155" s="523">
        <v>7</v>
      </c>
      <c r="B155" s="549"/>
      <c r="C155" s="516" t="s">
        <v>907</v>
      </c>
      <c r="D155" s="553" t="s">
        <v>1141</v>
      </c>
      <c r="E155" s="513" t="s">
        <v>511</v>
      </c>
      <c r="F155" s="547">
        <v>4</v>
      </c>
      <c r="G155" s="513">
        <v>995461</v>
      </c>
      <c r="H155" s="532" t="s">
        <v>138</v>
      </c>
      <c r="I155" s="527">
        <v>18</v>
      </c>
      <c r="J155" s="532" t="s">
        <v>138</v>
      </c>
      <c r="K155" s="533"/>
      <c r="L155" s="534">
        <f t="shared" si="4"/>
        <v>1.8000000000000002E-3</v>
      </c>
      <c r="M155" s="535" t="str">
        <f t="shared" si="5"/>
        <v>0.01</v>
      </c>
      <c r="N155" s="528"/>
      <c r="O155" s="528"/>
      <c r="P155" s="528"/>
      <c r="Q155" s="528"/>
      <c r="R155" s="528"/>
      <c r="S155" s="528"/>
      <c r="T155" s="528"/>
      <c r="U155" s="528"/>
      <c r="V155" s="528"/>
      <c r="W155" s="528"/>
      <c r="X155" s="528"/>
      <c r="Y155" s="528"/>
      <c r="AA155" s="551"/>
      <c r="AB155" s="551"/>
      <c r="AC155" s="551"/>
      <c r="AD155" s="551"/>
      <c r="AE155" s="551"/>
      <c r="AF155" s="551"/>
      <c r="AG155" s="551"/>
      <c r="AH155" s="552"/>
    </row>
    <row r="156" spans="1:34" s="550" customFormat="1" ht="105">
      <c r="A156" s="523">
        <v>8</v>
      </c>
      <c r="B156" s="549"/>
      <c r="C156" s="516" t="s">
        <v>907</v>
      </c>
      <c r="D156" s="553" t="s">
        <v>1142</v>
      </c>
      <c r="E156" s="513" t="s">
        <v>1223</v>
      </c>
      <c r="F156" s="547">
        <v>50</v>
      </c>
      <c r="G156" s="513">
        <v>995461</v>
      </c>
      <c r="H156" s="532" t="s">
        <v>138</v>
      </c>
      <c r="I156" s="527">
        <v>18</v>
      </c>
      <c r="J156" s="532" t="s">
        <v>138</v>
      </c>
      <c r="K156" s="533"/>
      <c r="L156" s="534">
        <f t="shared" si="4"/>
        <v>1.8000000000000002E-3</v>
      </c>
      <c r="M156" s="535" t="str">
        <f t="shared" si="5"/>
        <v>0.01</v>
      </c>
      <c r="N156" s="528"/>
      <c r="O156" s="528"/>
      <c r="P156" s="528"/>
      <c r="Q156" s="528"/>
      <c r="R156" s="528"/>
      <c r="S156" s="528"/>
      <c r="T156" s="528"/>
      <c r="U156" s="528"/>
      <c r="V156" s="528"/>
      <c r="W156" s="528"/>
      <c r="X156" s="528"/>
      <c r="Y156" s="528"/>
      <c r="AA156" s="551"/>
      <c r="AB156" s="551"/>
      <c r="AC156" s="551"/>
      <c r="AD156" s="551"/>
      <c r="AE156" s="551"/>
      <c r="AF156" s="551"/>
      <c r="AG156" s="551"/>
      <c r="AH156" s="552"/>
    </row>
    <row r="157" spans="1:34" s="550" customFormat="1" ht="189">
      <c r="A157" s="523">
        <v>9</v>
      </c>
      <c r="B157" s="549"/>
      <c r="C157" s="516">
        <v>19.100000000000001</v>
      </c>
      <c r="D157" s="553" t="s">
        <v>1057</v>
      </c>
      <c r="E157" s="513" t="s">
        <v>511</v>
      </c>
      <c r="F157" s="547">
        <v>136</v>
      </c>
      <c r="G157" s="513">
        <v>995461</v>
      </c>
      <c r="H157" s="532" t="s">
        <v>138</v>
      </c>
      <c r="I157" s="527">
        <v>18</v>
      </c>
      <c r="J157" s="532" t="s">
        <v>138</v>
      </c>
      <c r="K157" s="533"/>
      <c r="L157" s="534">
        <f t="shared" si="4"/>
        <v>1.8000000000000002E-3</v>
      </c>
      <c r="M157" s="535" t="str">
        <f t="shared" si="5"/>
        <v>0.01</v>
      </c>
      <c r="N157" s="528"/>
      <c r="O157" s="528"/>
      <c r="P157" s="528"/>
      <c r="Q157" s="528"/>
      <c r="R157" s="528"/>
      <c r="S157" s="528"/>
      <c r="T157" s="528"/>
      <c r="U157" s="528"/>
      <c r="V157" s="528"/>
      <c r="W157" s="528"/>
      <c r="X157" s="528"/>
      <c r="Y157" s="528"/>
      <c r="AA157" s="551"/>
      <c r="AB157" s="551"/>
      <c r="AC157" s="551"/>
      <c r="AD157" s="551"/>
      <c r="AE157" s="551"/>
      <c r="AF157" s="551"/>
      <c r="AG157" s="551"/>
      <c r="AH157" s="552"/>
    </row>
    <row r="158" spans="1:34" s="550" customFormat="1" ht="105">
      <c r="A158" s="523">
        <v>10</v>
      </c>
      <c r="B158" s="549"/>
      <c r="C158" s="516" t="s">
        <v>907</v>
      </c>
      <c r="D158" s="553" t="s">
        <v>1143</v>
      </c>
      <c r="E158" s="513" t="s">
        <v>498</v>
      </c>
      <c r="F158" s="547">
        <v>14</v>
      </c>
      <c r="G158" s="513">
        <v>995461</v>
      </c>
      <c r="H158" s="532" t="s">
        <v>138</v>
      </c>
      <c r="I158" s="527">
        <v>18</v>
      </c>
      <c r="J158" s="532" t="s">
        <v>138</v>
      </c>
      <c r="K158" s="533"/>
      <c r="L158" s="534">
        <f t="shared" si="4"/>
        <v>1.8000000000000002E-3</v>
      </c>
      <c r="M158" s="535" t="str">
        <f t="shared" si="5"/>
        <v>0.01</v>
      </c>
      <c r="N158" s="528"/>
      <c r="O158" s="528"/>
      <c r="P158" s="528"/>
      <c r="Q158" s="528"/>
      <c r="R158" s="528"/>
      <c r="S158" s="528"/>
      <c r="T158" s="528"/>
      <c r="U158" s="528"/>
      <c r="V158" s="528"/>
      <c r="W158" s="528"/>
      <c r="X158" s="528"/>
      <c r="Y158" s="528"/>
      <c r="AA158" s="551"/>
      <c r="AB158" s="551"/>
      <c r="AC158" s="551"/>
      <c r="AD158" s="551"/>
      <c r="AE158" s="551"/>
      <c r="AF158" s="551"/>
      <c r="AG158" s="551"/>
      <c r="AH158" s="552"/>
    </row>
    <row r="159" spans="1:34" s="550" customFormat="1">
      <c r="A159" s="523"/>
      <c r="B159" s="549"/>
      <c r="C159" s="516"/>
      <c r="D159" s="553"/>
      <c r="E159" s="526"/>
      <c r="F159" s="548"/>
      <c r="G159" s="526"/>
      <c r="H159" s="526"/>
      <c r="I159" s="526"/>
      <c r="J159" s="526"/>
      <c r="K159" s="526"/>
      <c r="L159" s="526"/>
      <c r="M159" s="526"/>
      <c r="N159" s="528"/>
      <c r="O159" s="528"/>
      <c r="P159" s="528"/>
      <c r="Q159" s="528"/>
      <c r="R159" s="528"/>
      <c r="S159" s="528"/>
      <c r="T159" s="528"/>
      <c r="U159" s="528"/>
      <c r="V159" s="528"/>
      <c r="W159" s="528"/>
      <c r="X159" s="528"/>
      <c r="Y159" s="528"/>
      <c r="AA159" s="551"/>
      <c r="AB159" s="551"/>
      <c r="AC159" s="551"/>
      <c r="AD159" s="551"/>
      <c r="AE159" s="551"/>
      <c r="AF159" s="551"/>
      <c r="AG159" s="551"/>
      <c r="AH159" s="552"/>
    </row>
    <row r="160" spans="1:34" s="550" customFormat="1">
      <c r="A160" s="588" t="s">
        <v>1216</v>
      </c>
      <c r="B160" s="589"/>
      <c r="C160" s="590"/>
      <c r="D160" s="591" t="s">
        <v>1058</v>
      </c>
      <c r="E160" s="526"/>
      <c r="F160" s="548"/>
      <c r="G160" s="526"/>
      <c r="H160" s="526"/>
      <c r="I160" s="526"/>
      <c r="J160" s="526"/>
      <c r="K160" s="526"/>
      <c r="L160" s="526"/>
      <c r="M160" s="526"/>
      <c r="N160" s="528"/>
      <c r="O160" s="528"/>
      <c r="P160" s="528"/>
      <c r="Q160" s="528"/>
      <c r="R160" s="528"/>
      <c r="S160" s="528"/>
      <c r="T160" s="528"/>
      <c r="U160" s="528"/>
      <c r="V160" s="528"/>
      <c r="W160" s="528"/>
      <c r="X160" s="528"/>
      <c r="Y160" s="528"/>
      <c r="AA160" s="551"/>
      <c r="AB160" s="551"/>
      <c r="AC160" s="551"/>
      <c r="AD160" s="551"/>
      <c r="AE160" s="551"/>
      <c r="AF160" s="551"/>
      <c r="AG160" s="551"/>
      <c r="AH160" s="552"/>
    </row>
    <row r="161" spans="1:34" s="550" customFormat="1" ht="231">
      <c r="A161" s="523">
        <v>1</v>
      </c>
      <c r="B161" s="549"/>
      <c r="C161" s="516" t="s">
        <v>566</v>
      </c>
      <c r="D161" s="553" t="s">
        <v>1059</v>
      </c>
      <c r="E161" s="526"/>
      <c r="F161" s="548"/>
      <c r="G161" s="526"/>
      <c r="H161" s="526"/>
      <c r="I161" s="526"/>
      <c r="J161" s="526"/>
      <c r="K161" s="526"/>
      <c r="L161" s="526"/>
      <c r="M161" s="526"/>
      <c r="N161" s="528"/>
      <c r="O161" s="528"/>
      <c r="P161" s="528"/>
      <c r="Q161" s="528"/>
      <c r="R161" s="528"/>
      <c r="S161" s="528"/>
      <c r="T161" s="528"/>
      <c r="U161" s="528"/>
      <c r="V161" s="528"/>
      <c r="W161" s="528"/>
      <c r="X161" s="528"/>
      <c r="Y161" s="528"/>
      <c r="AA161" s="551"/>
      <c r="AB161" s="551"/>
      <c r="AC161" s="551"/>
      <c r="AD161" s="551"/>
      <c r="AE161" s="551"/>
      <c r="AF161" s="551"/>
      <c r="AG161" s="551"/>
      <c r="AH161" s="552"/>
    </row>
    <row r="162" spans="1:34" s="550" customFormat="1">
      <c r="A162" s="523">
        <v>1.1000000000000001</v>
      </c>
      <c r="B162" s="549"/>
      <c r="C162" s="516" t="s">
        <v>584</v>
      </c>
      <c r="D162" s="553" t="s">
        <v>1060</v>
      </c>
      <c r="E162" s="513" t="s">
        <v>509</v>
      </c>
      <c r="F162" s="547">
        <v>1</v>
      </c>
      <c r="G162" s="513">
        <v>995461</v>
      </c>
      <c r="H162" s="532" t="s">
        <v>138</v>
      </c>
      <c r="I162" s="527">
        <v>18</v>
      </c>
      <c r="J162" s="532" t="s">
        <v>138</v>
      </c>
      <c r="K162" s="533"/>
      <c r="L162" s="534">
        <f t="shared" si="4"/>
        <v>1.8000000000000002E-3</v>
      </c>
      <c r="M162" s="535" t="str">
        <f t="shared" si="5"/>
        <v>0.01</v>
      </c>
      <c r="N162" s="528"/>
      <c r="O162" s="528"/>
      <c r="P162" s="528"/>
      <c r="Q162" s="528"/>
      <c r="R162" s="528"/>
      <c r="S162" s="528"/>
      <c r="T162" s="528"/>
      <c r="U162" s="528"/>
      <c r="V162" s="528"/>
      <c r="W162" s="528"/>
      <c r="X162" s="528"/>
      <c r="Y162" s="528"/>
      <c r="AA162" s="551"/>
      <c r="AB162" s="551"/>
      <c r="AC162" s="551"/>
      <c r="AD162" s="551"/>
      <c r="AE162" s="551"/>
      <c r="AF162" s="551"/>
      <c r="AG162" s="551"/>
      <c r="AH162" s="552"/>
    </row>
    <row r="163" spans="1:34" s="550" customFormat="1" ht="42">
      <c r="A163" s="523">
        <v>2</v>
      </c>
      <c r="B163" s="549"/>
      <c r="C163" s="516" t="s">
        <v>1203</v>
      </c>
      <c r="D163" s="553" t="s">
        <v>1061</v>
      </c>
      <c r="E163" s="513" t="s">
        <v>509</v>
      </c>
      <c r="F163" s="547">
        <v>1</v>
      </c>
      <c r="G163" s="513">
        <v>995461</v>
      </c>
      <c r="H163" s="532" t="s">
        <v>138</v>
      </c>
      <c r="I163" s="527">
        <v>18</v>
      </c>
      <c r="J163" s="532" t="s">
        <v>138</v>
      </c>
      <c r="K163" s="533"/>
      <c r="L163" s="534">
        <f t="shared" si="4"/>
        <v>1.8000000000000002E-3</v>
      </c>
      <c r="M163" s="535" t="str">
        <f t="shared" si="5"/>
        <v>0.01</v>
      </c>
      <c r="N163" s="528"/>
      <c r="O163" s="528"/>
      <c r="P163" s="528"/>
      <c r="Q163" s="528"/>
      <c r="R163" s="528"/>
      <c r="S163" s="528"/>
      <c r="T163" s="528"/>
      <c r="U163" s="528"/>
      <c r="V163" s="528"/>
      <c r="W163" s="528"/>
      <c r="X163" s="528"/>
      <c r="Y163" s="528"/>
      <c r="AA163" s="551"/>
      <c r="AB163" s="551"/>
      <c r="AC163" s="551"/>
      <c r="AD163" s="551"/>
      <c r="AE163" s="551"/>
      <c r="AF163" s="551"/>
      <c r="AG163" s="551"/>
      <c r="AH163" s="552"/>
    </row>
    <row r="164" spans="1:34" s="550" customFormat="1" ht="42">
      <c r="A164" s="523">
        <v>3</v>
      </c>
      <c r="B164" s="549"/>
      <c r="C164" s="516" t="s">
        <v>1204</v>
      </c>
      <c r="D164" s="553" t="s">
        <v>576</v>
      </c>
      <c r="E164" s="513" t="s">
        <v>509</v>
      </c>
      <c r="F164" s="547">
        <v>7</v>
      </c>
      <c r="G164" s="513">
        <v>995461</v>
      </c>
      <c r="H164" s="532" t="s">
        <v>138</v>
      </c>
      <c r="I164" s="527">
        <v>18</v>
      </c>
      <c r="J164" s="532" t="s">
        <v>138</v>
      </c>
      <c r="K164" s="533"/>
      <c r="L164" s="534">
        <f t="shared" si="4"/>
        <v>1.8000000000000002E-3</v>
      </c>
      <c r="M164" s="535" t="str">
        <f t="shared" si="5"/>
        <v>0.01</v>
      </c>
      <c r="N164" s="528"/>
      <c r="O164" s="528"/>
      <c r="P164" s="528"/>
      <c r="Q164" s="528"/>
      <c r="R164" s="528"/>
      <c r="S164" s="528"/>
      <c r="T164" s="528"/>
      <c r="U164" s="528"/>
      <c r="V164" s="528"/>
      <c r="W164" s="528"/>
      <c r="X164" s="528"/>
      <c r="Y164" s="528"/>
      <c r="AA164" s="551"/>
      <c r="AB164" s="551"/>
      <c r="AC164" s="551"/>
      <c r="AD164" s="551"/>
      <c r="AE164" s="551"/>
      <c r="AF164" s="551"/>
      <c r="AG164" s="551"/>
      <c r="AH164" s="552"/>
    </row>
    <row r="165" spans="1:34" s="550" customFormat="1" ht="42">
      <c r="A165" s="523">
        <v>4</v>
      </c>
      <c r="B165" s="549"/>
      <c r="C165" s="516" t="s">
        <v>1205</v>
      </c>
      <c r="D165" s="553" t="s">
        <v>1062</v>
      </c>
      <c r="E165" s="513" t="s">
        <v>509</v>
      </c>
      <c r="F165" s="547">
        <v>3</v>
      </c>
      <c r="G165" s="513">
        <v>995461</v>
      </c>
      <c r="H165" s="532" t="s">
        <v>138</v>
      </c>
      <c r="I165" s="527">
        <v>18</v>
      </c>
      <c r="J165" s="532" t="s">
        <v>138</v>
      </c>
      <c r="K165" s="533"/>
      <c r="L165" s="534">
        <f t="shared" si="4"/>
        <v>1.8000000000000002E-3</v>
      </c>
      <c r="M165" s="535" t="str">
        <f t="shared" si="5"/>
        <v>0.01</v>
      </c>
      <c r="N165" s="528"/>
      <c r="O165" s="528"/>
      <c r="P165" s="528"/>
      <c r="Q165" s="528"/>
      <c r="R165" s="528"/>
      <c r="S165" s="528"/>
      <c r="T165" s="528"/>
      <c r="U165" s="528"/>
      <c r="V165" s="528"/>
      <c r="W165" s="528"/>
      <c r="X165" s="528"/>
      <c r="Y165" s="528"/>
      <c r="AA165" s="551"/>
      <c r="AB165" s="551"/>
      <c r="AC165" s="551"/>
      <c r="AD165" s="551"/>
      <c r="AE165" s="551"/>
      <c r="AF165" s="551"/>
      <c r="AG165" s="551"/>
      <c r="AH165" s="552"/>
    </row>
    <row r="166" spans="1:34" s="550" customFormat="1" ht="42">
      <c r="A166" s="523">
        <v>5</v>
      </c>
      <c r="B166" s="549"/>
      <c r="C166" s="516" t="s">
        <v>586</v>
      </c>
      <c r="D166" s="553" t="s">
        <v>577</v>
      </c>
      <c r="E166" s="513" t="s">
        <v>509</v>
      </c>
      <c r="F166" s="547">
        <v>8</v>
      </c>
      <c r="G166" s="513">
        <v>995461</v>
      </c>
      <c r="H166" s="532" t="s">
        <v>138</v>
      </c>
      <c r="I166" s="527">
        <v>18</v>
      </c>
      <c r="J166" s="532" t="s">
        <v>138</v>
      </c>
      <c r="K166" s="533"/>
      <c r="L166" s="534">
        <f t="shared" si="4"/>
        <v>1.8000000000000002E-3</v>
      </c>
      <c r="M166" s="535" t="str">
        <f t="shared" si="5"/>
        <v>0.01</v>
      </c>
      <c r="N166" s="528"/>
      <c r="O166" s="528"/>
      <c r="P166" s="528"/>
      <c r="Q166" s="528"/>
      <c r="R166" s="528"/>
      <c r="S166" s="528"/>
      <c r="T166" s="528"/>
      <c r="U166" s="528"/>
      <c r="V166" s="528"/>
      <c r="W166" s="528"/>
      <c r="X166" s="528"/>
      <c r="Y166" s="528"/>
      <c r="AA166" s="551"/>
      <c r="AB166" s="551"/>
      <c r="AC166" s="551"/>
      <c r="AD166" s="551"/>
      <c r="AE166" s="551"/>
      <c r="AF166" s="551"/>
      <c r="AG166" s="551"/>
      <c r="AH166" s="552"/>
    </row>
    <row r="167" spans="1:34" s="550" customFormat="1" ht="42">
      <c r="A167" s="523">
        <v>6</v>
      </c>
      <c r="B167" s="549"/>
      <c r="C167" s="516" t="s">
        <v>1206</v>
      </c>
      <c r="D167" s="553" t="s">
        <v>1063</v>
      </c>
      <c r="E167" s="513" t="s">
        <v>509</v>
      </c>
      <c r="F167" s="547">
        <v>8</v>
      </c>
      <c r="G167" s="513">
        <v>995461</v>
      </c>
      <c r="H167" s="532" t="s">
        <v>138</v>
      </c>
      <c r="I167" s="527">
        <v>18</v>
      </c>
      <c r="J167" s="532" t="s">
        <v>138</v>
      </c>
      <c r="K167" s="533"/>
      <c r="L167" s="534">
        <f t="shared" si="4"/>
        <v>1.8000000000000002E-3</v>
      </c>
      <c r="M167" s="535" t="str">
        <f t="shared" si="5"/>
        <v>0.01</v>
      </c>
      <c r="N167" s="528"/>
      <c r="O167" s="528"/>
      <c r="P167" s="528"/>
      <c r="Q167" s="528"/>
      <c r="R167" s="528"/>
      <c r="S167" s="528"/>
      <c r="T167" s="528"/>
      <c r="U167" s="528"/>
      <c r="V167" s="528"/>
      <c r="W167" s="528"/>
      <c r="X167" s="528"/>
      <c r="Y167" s="528"/>
      <c r="AA167" s="551"/>
      <c r="AB167" s="551"/>
      <c r="AC167" s="551"/>
      <c r="AD167" s="551"/>
      <c r="AE167" s="551"/>
      <c r="AF167" s="551"/>
      <c r="AG167" s="551"/>
      <c r="AH167" s="552"/>
    </row>
    <row r="168" spans="1:34" s="550" customFormat="1">
      <c r="A168" s="523">
        <v>7</v>
      </c>
      <c r="B168" s="549"/>
      <c r="C168" s="516" t="s">
        <v>1207</v>
      </c>
      <c r="D168" s="553" t="s">
        <v>1064</v>
      </c>
      <c r="E168" s="513" t="s">
        <v>509</v>
      </c>
      <c r="F168" s="547">
        <v>3</v>
      </c>
      <c r="G168" s="513">
        <v>995461</v>
      </c>
      <c r="H168" s="532" t="s">
        <v>138</v>
      </c>
      <c r="I168" s="527">
        <v>18</v>
      </c>
      <c r="J168" s="532" t="s">
        <v>138</v>
      </c>
      <c r="K168" s="533"/>
      <c r="L168" s="534">
        <f t="shared" si="4"/>
        <v>1.8000000000000002E-3</v>
      </c>
      <c r="M168" s="535" t="str">
        <f t="shared" si="5"/>
        <v>0.01</v>
      </c>
      <c r="N168" s="528"/>
      <c r="O168" s="528"/>
      <c r="P168" s="528"/>
      <c r="Q168" s="528"/>
      <c r="R168" s="528"/>
      <c r="S168" s="528"/>
      <c r="T168" s="528"/>
      <c r="U168" s="528"/>
      <c r="V168" s="528"/>
      <c r="W168" s="528"/>
      <c r="X168" s="528"/>
      <c r="Y168" s="528"/>
      <c r="AA168" s="551"/>
      <c r="AB168" s="551"/>
      <c r="AC168" s="551"/>
      <c r="AD168" s="551"/>
      <c r="AE168" s="551"/>
      <c r="AF168" s="551"/>
      <c r="AG168" s="551"/>
      <c r="AH168" s="552"/>
    </row>
    <row r="169" spans="1:34" s="550" customFormat="1" ht="42">
      <c r="A169" s="523">
        <v>8</v>
      </c>
      <c r="B169" s="549"/>
      <c r="C169" s="516" t="s">
        <v>1208</v>
      </c>
      <c r="D169" s="553" t="s">
        <v>1065</v>
      </c>
      <c r="E169" s="513" t="s">
        <v>509</v>
      </c>
      <c r="F169" s="547">
        <v>6</v>
      </c>
      <c r="G169" s="513">
        <v>995461</v>
      </c>
      <c r="H169" s="532" t="s">
        <v>138</v>
      </c>
      <c r="I169" s="527">
        <v>18</v>
      </c>
      <c r="J169" s="532" t="s">
        <v>138</v>
      </c>
      <c r="K169" s="533"/>
      <c r="L169" s="534">
        <f t="shared" si="4"/>
        <v>1.8000000000000002E-3</v>
      </c>
      <c r="M169" s="535" t="str">
        <f t="shared" si="5"/>
        <v>0.01</v>
      </c>
      <c r="N169" s="528"/>
      <c r="O169" s="528"/>
      <c r="P169" s="528"/>
      <c r="Q169" s="528"/>
      <c r="R169" s="528"/>
      <c r="S169" s="528"/>
      <c r="T169" s="528"/>
      <c r="U169" s="528"/>
      <c r="V169" s="528"/>
      <c r="W169" s="528"/>
      <c r="X169" s="528"/>
      <c r="Y169" s="528"/>
      <c r="AA169" s="551"/>
      <c r="AB169" s="551"/>
      <c r="AC169" s="551"/>
      <c r="AD169" s="551"/>
      <c r="AE169" s="551"/>
      <c r="AF169" s="551"/>
      <c r="AG169" s="551"/>
      <c r="AH169" s="552"/>
    </row>
    <row r="170" spans="1:34" s="550" customFormat="1" ht="42">
      <c r="A170" s="523">
        <v>9</v>
      </c>
      <c r="B170" s="549"/>
      <c r="C170" s="516" t="s">
        <v>585</v>
      </c>
      <c r="D170" s="553" t="s">
        <v>1066</v>
      </c>
      <c r="E170" s="513" t="s">
        <v>509</v>
      </c>
      <c r="F170" s="547">
        <v>3</v>
      </c>
      <c r="G170" s="513">
        <v>995461</v>
      </c>
      <c r="H170" s="532" t="s">
        <v>138</v>
      </c>
      <c r="I170" s="527">
        <v>18</v>
      </c>
      <c r="J170" s="532" t="s">
        <v>138</v>
      </c>
      <c r="K170" s="533"/>
      <c r="L170" s="534">
        <f t="shared" si="4"/>
        <v>1.8000000000000002E-3</v>
      </c>
      <c r="M170" s="535" t="str">
        <f t="shared" si="5"/>
        <v>0.01</v>
      </c>
      <c r="N170" s="528"/>
      <c r="O170" s="528"/>
      <c r="P170" s="528"/>
      <c r="Q170" s="528"/>
      <c r="R170" s="528"/>
      <c r="S170" s="528"/>
      <c r="T170" s="528"/>
      <c r="U170" s="528"/>
      <c r="V170" s="528"/>
      <c r="W170" s="528"/>
      <c r="X170" s="528"/>
      <c r="Y170" s="528"/>
      <c r="AA170" s="551"/>
      <c r="AB170" s="551"/>
      <c r="AC170" s="551"/>
      <c r="AD170" s="551"/>
      <c r="AE170" s="551"/>
      <c r="AF170" s="551"/>
      <c r="AG170" s="551"/>
      <c r="AH170" s="552"/>
    </row>
    <row r="171" spans="1:34" s="550" customFormat="1" ht="63">
      <c r="A171" s="523">
        <v>10</v>
      </c>
      <c r="B171" s="549"/>
      <c r="C171" s="516" t="s">
        <v>587</v>
      </c>
      <c r="D171" s="553" t="s">
        <v>578</v>
      </c>
      <c r="E171" s="513" t="s">
        <v>510</v>
      </c>
      <c r="F171" s="547">
        <v>480</v>
      </c>
      <c r="G171" s="513">
        <v>995461</v>
      </c>
      <c r="H171" s="532" t="s">
        <v>138</v>
      </c>
      <c r="I171" s="527">
        <v>18</v>
      </c>
      <c r="J171" s="532" t="s">
        <v>138</v>
      </c>
      <c r="K171" s="533"/>
      <c r="L171" s="534">
        <f t="shared" si="4"/>
        <v>1.8000000000000002E-3</v>
      </c>
      <c r="M171" s="535" t="str">
        <f t="shared" si="5"/>
        <v>0.01</v>
      </c>
      <c r="N171" s="528"/>
      <c r="O171" s="528"/>
      <c r="P171" s="528"/>
      <c r="Q171" s="528"/>
      <c r="R171" s="528"/>
      <c r="S171" s="528"/>
      <c r="T171" s="528"/>
      <c r="U171" s="528"/>
      <c r="V171" s="528"/>
      <c r="W171" s="528"/>
      <c r="X171" s="528"/>
      <c r="Y171" s="528"/>
      <c r="AA171" s="551"/>
      <c r="AB171" s="551"/>
      <c r="AC171" s="551"/>
      <c r="AD171" s="551"/>
      <c r="AE171" s="551"/>
      <c r="AF171" s="551"/>
      <c r="AG171" s="551"/>
      <c r="AH171" s="552"/>
    </row>
    <row r="172" spans="1:34" s="550" customFormat="1" ht="63">
      <c r="A172" s="523">
        <v>11</v>
      </c>
      <c r="B172" s="549"/>
      <c r="C172" s="516" t="s">
        <v>1209</v>
      </c>
      <c r="D172" s="553" t="s">
        <v>1067</v>
      </c>
      <c r="E172" s="513" t="s">
        <v>509</v>
      </c>
      <c r="F172" s="547">
        <v>1</v>
      </c>
      <c r="G172" s="513">
        <v>995461</v>
      </c>
      <c r="H172" s="532" t="s">
        <v>138</v>
      </c>
      <c r="I172" s="527">
        <v>18</v>
      </c>
      <c r="J172" s="532" t="s">
        <v>138</v>
      </c>
      <c r="K172" s="533"/>
      <c r="L172" s="534">
        <f t="shared" si="4"/>
        <v>1.8000000000000002E-3</v>
      </c>
      <c r="M172" s="535" t="str">
        <f t="shared" si="5"/>
        <v>0.01</v>
      </c>
      <c r="N172" s="528"/>
      <c r="O172" s="528"/>
      <c r="P172" s="528"/>
      <c r="Q172" s="528"/>
      <c r="R172" s="528"/>
      <c r="S172" s="528"/>
      <c r="T172" s="528"/>
      <c r="U172" s="528"/>
      <c r="V172" s="528"/>
      <c r="W172" s="528"/>
      <c r="X172" s="528"/>
      <c r="Y172" s="528"/>
      <c r="AA172" s="551"/>
      <c r="AB172" s="551"/>
      <c r="AC172" s="551"/>
      <c r="AD172" s="551"/>
      <c r="AE172" s="551"/>
      <c r="AF172" s="551"/>
      <c r="AG172" s="551"/>
      <c r="AH172" s="552"/>
    </row>
    <row r="173" spans="1:34" s="550" customFormat="1" ht="42">
      <c r="A173" s="523">
        <v>12</v>
      </c>
      <c r="B173" s="549"/>
      <c r="C173" s="516" t="s">
        <v>1210</v>
      </c>
      <c r="D173" s="553" t="s">
        <v>1068</v>
      </c>
      <c r="E173" s="513" t="s">
        <v>509</v>
      </c>
      <c r="F173" s="547">
        <v>1</v>
      </c>
      <c r="G173" s="513">
        <v>995461</v>
      </c>
      <c r="H173" s="532" t="s">
        <v>138</v>
      </c>
      <c r="I173" s="527">
        <v>18</v>
      </c>
      <c r="J173" s="532" t="s">
        <v>138</v>
      </c>
      <c r="K173" s="533"/>
      <c r="L173" s="534">
        <f t="shared" si="4"/>
        <v>1.8000000000000002E-3</v>
      </c>
      <c r="M173" s="535" t="str">
        <f t="shared" si="5"/>
        <v>0.01</v>
      </c>
      <c r="N173" s="528"/>
      <c r="O173" s="528"/>
      <c r="P173" s="528"/>
      <c r="Q173" s="528"/>
      <c r="R173" s="528"/>
      <c r="S173" s="528"/>
      <c r="T173" s="528"/>
      <c r="U173" s="528"/>
      <c r="V173" s="528"/>
      <c r="W173" s="528"/>
      <c r="X173" s="528"/>
      <c r="Y173" s="528"/>
      <c r="AA173" s="551"/>
      <c r="AB173" s="551"/>
      <c r="AC173" s="551"/>
      <c r="AD173" s="551"/>
      <c r="AE173" s="551"/>
      <c r="AF173" s="551"/>
      <c r="AG173" s="551"/>
      <c r="AH173" s="552"/>
    </row>
    <row r="174" spans="1:34" s="550" customFormat="1" ht="42">
      <c r="A174" s="523">
        <v>13</v>
      </c>
      <c r="B174" s="549"/>
      <c r="C174" s="516" t="s">
        <v>1211</v>
      </c>
      <c r="D174" s="553" t="s">
        <v>1069</v>
      </c>
      <c r="E174" s="513" t="s">
        <v>509</v>
      </c>
      <c r="F174" s="547">
        <v>26</v>
      </c>
      <c r="G174" s="513">
        <v>995461</v>
      </c>
      <c r="H174" s="532" t="s">
        <v>138</v>
      </c>
      <c r="I174" s="527">
        <v>18</v>
      </c>
      <c r="J174" s="532" t="s">
        <v>138</v>
      </c>
      <c r="K174" s="533"/>
      <c r="L174" s="534">
        <f t="shared" si="4"/>
        <v>1.8000000000000002E-3</v>
      </c>
      <c r="M174" s="535" t="str">
        <f t="shared" si="5"/>
        <v>0.01</v>
      </c>
      <c r="N174" s="528"/>
      <c r="O174" s="528"/>
      <c r="P174" s="528"/>
      <c r="Q174" s="528"/>
      <c r="R174" s="528"/>
      <c r="S174" s="528"/>
      <c r="T174" s="528"/>
      <c r="U174" s="528"/>
      <c r="V174" s="528"/>
      <c r="W174" s="528"/>
      <c r="X174" s="528"/>
      <c r="Y174" s="528"/>
      <c r="AA174" s="551"/>
      <c r="AB174" s="551"/>
      <c r="AC174" s="551"/>
      <c r="AD174" s="551"/>
      <c r="AE174" s="551"/>
      <c r="AF174" s="551"/>
      <c r="AG174" s="551"/>
      <c r="AH174" s="552"/>
    </row>
    <row r="175" spans="1:34" s="550" customFormat="1" ht="42">
      <c r="A175" s="523">
        <v>14</v>
      </c>
      <c r="B175" s="549"/>
      <c r="C175" s="516" t="s">
        <v>1212</v>
      </c>
      <c r="D175" s="553" t="s">
        <v>1070</v>
      </c>
      <c r="E175" s="513" t="s">
        <v>509</v>
      </c>
      <c r="F175" s="547">
        <v>3</v>
      </c>
      <c r="G175" s="513">
        <v>995461</v>
      </c>
      <c r="H175" s="532" t="s">
        <v>138</v>
      </c>
      <c r="I175" s="527">
        <v>18</v>
      </c>
      <c r="J175" s="532" t="s">
        <v>138</v>
      </c>
      <c r="K175" s="533"/>
      <c r="L175" s="534">
        <f t="shared" si="4"/>
        <v>1.8000000000000002E-3</v>
      </c>
      <c r="M175" s="535" t="str">
        <f t="shared" si="5"/>
        <v>0.01</v>
      </c>
      <c r="N175" s="528"/>
      <c r="O175" s="528"/>
      <c r="P175" s="528"/>
      <c r="Q175" s="528"/>
      <c r="R175" s="528"/>
      <c r="S175" s="528"/>
      <c r="T175" s="528"/>
      <c r="U175" s="528"/>
      <c r="V175" s="528"/>
      <c r="W175" s="528"/>
      <c r="X175" s="528"/>
      <c r="Y175" s="528"/>
      <c r="AA175" s="551"/>
      <c r="AB175" s="551"/>
      <c r="AC175" s="551"/>
      <c r="AD175" s="551"/>
      <c r="AE175" s="551"/>
      <c r="AF175" s="551"/>
      <c r="AG175" s="551"/>
      <c r="AH175" s="552"/>
    </row>
    <row r="176" spans="1:34" s="550" customFormat="1" ht="63">
      <c r="A176" s="523">
        <v>15</v>
      </c>
      <c r="B176" s="549"/>
      <c r="C176" s="516" t="s">
        <v>1213</v>
      </c>
      <c r="D176" s="553" t="s">
        <v>1071</v>
      </c>
      <c r="E176" s="526"/>
      <c r="F176" s="548"/>
      <c r="G176" s="526"/>
      <c r="H176" s="526"/>
      <c r="I176" s="526"/>
      <c r="J176" s="526"/>
      <c r="K176" s="526"/>
      <c r="L176" s="526"/>
      <c r="M176" s="526"/>
      <c r="N176" s="528"/>
      <c r="O176" s="528"/>
      <c r="P176" s="528"/>
      <c r="Q176" s="528"/>
      <c r="R176" s="528"/>
      <c r="S176" s="528"/>
      <c r="T176" s="528"/>
      <c r="U176" s="528"/>
      <c r="V176" s="528"/>
      <c r="W176" s="528"/>
      <c r="X176" s="528"/>
      <c r="Y176" s="528"/>
      <c r="AA176" s="551"/>
      <c r="AB176" s="551"/>
      <c r="AC176" s="551"/>
      <c r="AD176" s="551"/>
      <c r="AE176" s="551"/>
      <c r="AF176" s="551"/>
      <c r="AG176" s="551"/>
      <c r="AH176" s="552"/>
    </row>
    <row r="177" spans="1:34" s="550" customFormat="1">
      <c r="A177" s="523">
        <v>15.1</v>
      </c>
      <c r="B177" s="549"/>
      <c r="C177" s="516" t="s">
        <v>1214</v>
      </c>
      <c r="D177" s="553" t="s">
        <v>1072</v>
      </c>
      <c r="E177" s="513" t="s">
        <v>510</v>
      </c>
      <c r="F177" s="547">
        <v>390</v>
      </c>
      <c r="G177" s="513">
        <v>995461</v>
      </c>
      <c r="H177" s="532" t="s">
        <v>138</v>
      </c>
      <c r="I177" s="527">
        <v>18</v>
      </c>
      <c r="J177" s="532" t="s">
        <v>138</v>
      </c>
      <c r="K177" s="533"/>
      <c r="L177" s="534">
        <f t="shared" si="4"/>
        <v>1.8000000000000002E-3</v>
      </c>
      <c r="M177" s="535" t="str">
        <f t="shared" si="5"/>
        <v>0.01</v>
      </c>
      <c r="N177" s="528"/>
      <c r="O177" s="528"/>
      <c r="P177" s="528"/>
      <c r="Q177" s="528"/>
      <c r="R177" s="528"/>
      <c r="S177" s="528"/>
      <c r="T177" s="528"/>
      <c r="U177" s="528"/>
      <c r="V177" s="528"/>
      <c r="W177" s="528"/>
      <c r="X177" s="528"/>
      <c r="Y177" s="528"/>
      <c r="AA177" s="551"/>
      <c r="AB177" s="551"/>
      <c r="AC177" s="551"/>
      <c r="AD177" s="551"/>
      <c r="AE177" s="551"/>
      <c r="AF177" s="551"/>
      <c r="AG177" s="551"/>
      <c r="AH177" s="552"/>
    </row>
    <row r="178" spans="1:34" s="550" customFormat="1">
      <c r="A178" s="523"/>
      <c r="B178" s="549"/>
      <c r="C178" s="516"/>
      <c r="D178" s="553"/>
      <c r="E178" s="526"/>
      <c r="F178" s="548"/>
      <c r="G178" s="526"/>
      <c r="H178" s="526"/>
      <c r="I178" s="526"/>
      <c r="J178" s="526"/>
      <c r="K178" s="526"/>
      <c r="L178" s="526"/>
      <c r="M178" s="526"/>
      <c r="N178" s="528"/>
      <c r="O178" s="528"/>
      <c r="P178" s="528"/>
      <c r="Q178" s="528"/>
      <c r="R178" s="528"/>
      <c r="S178" s="528"/>
      <c r="T178" s="528"/>
      <c r="U178" s="528"/>
      <c r="V178" s="528"/>
      <c r="W178" s="528"/>
      <c r="X178" s="528"/>
      <c r="Y178" s="528"/>
      <c r="AA178" s="551"/>
      <c r="AB178" s="551"/>
      <c r="AC178" s="551"/>
      <c r="AD178" s="551"/>
      <c r="AE178" s="551"/>
      <c r="AF178" s="551"/>
      <c r="AG178" s="551"/>
      <c r="AH178" s="552"/>
    </row>
    <row r="179" spans="1:34" s="550" customFormat="1">
      <c r="A179" s="588" t="s">
        <v>1217</v>
      </c>
      <c r="B179" s="589"/>
      <c r="C179" s="590"/>
      <c r="D179" s="591" t="s">
        <v>1073</v>
      </c>
      <c r="E179" s="526"/>
      <c r="F179" s="548"/>
      <c r="G179" s="526"/>
      <c r="H179" s="526"/>
      <c r="I179" s="526"/>
      <c r="J179" s="526"/>
      <c r="K179" s="526"/>
      <c r="L179" s="526"/>
      <c r="M179" s="526"/>
      <c r="N179" s="528"/>
      <c r="O179" s="528"/>
      <c r="P179" s="528"/>
      <c r="Q179" s="528"/>
      <c r="R179" s="528"/>
      <c r="S179" s="528"/>
      <c r="T179" s="528"/>
      <c r="U179" s="528"/>
      <c r="V179" s="528"/>
      <c r="W179" s="528"/>
      <c r="X179" s="528"/>
      <c r="Y179" s="528"/>
      <c r="AA179" s="551"/>
      <c r="AB179" s="551"/>
      <c r="AC179" s="551"/>
      <c r="AD179" s="551"/>
      <c r="AE179" s="551"/>
      <c r="AF179" s="551"/>
      <c r="AG179" s="551"/>
      <c r="AH179" s="552"/>
    </row>
    <row r="180" spans="1:34" s="550" customFormat="1" ht="42">
      <c r="A180" s="523">
        <v>1</v>
      </c>
      <c r="B180" s="549"/>
      <c r="C180" s="516" t="s">
        <v>907</v>
      </c>
      <c r="D180" s="553" t="s">
        <v>1074</v>
      </c>
      <c r="E180" s="513" t="s">
        <v>511</v>
      </c>
      <c r="F180" s="547">
        <v>3</v>
      </c>
      <c r="G180" s="513">
        <v>995461</v>
      </c>
      <c r="H180" s="532" t="s">
        <v>138</v>
      </c>
      <c r="I180" s="527">
        <v>18</v>
      </c>
      <c r="J180" s="532" t="s">
        <v>138</v>
      </c>
      <c r="K180" s="533"/>
      <c r="L180" s="534">
        <f t="shared" si="4"/>
        <v>1.8000000000000002E-3</v>
      </c>
      <c r="M180" s="535" t="str">
        <f t="shared" si="5"/>
        <v>0.01</v>
      </c>
      <c r="N180" s="528"/>
      <c r="O180" s="528"/>
      <c r="P180" s="528"/>
      <c r="Q180" s="528"/>
      <c r="R180" s="528"/>
      <c r="S180" s="528"/>
      <c r="T180" s="528"/>
      <c r="U180" s="528"/>
      <c r="V180" s="528"/>
      <c r="W180" s="528"/>
      <c r="X180" s="528"/>
      <c r="Y180" s="528"/>
      <c r="AA180" s="551"/>
      <c r="AB180" s="551"/>
      <c r="AC180" s="551"/>
      <c r="AD180" s="551"/>
      <c r="AE180" s="551"/>
      <c r="AF180" s="551"/>
      <c r="AG180" s="551"/>
      <c r="AH180" s="552"/>
    </row>
    <row r="181" spans="1:34" s="550" customFormat="1" ht="42">
      <c r="A181" s="523">
        <v>2</v>
      </c>
      <c r="B181" s="549"/>
      <c r="C181" s="516" t="s">
        <v>907</v>
      </c>
      <c r="D181" s="553" t="s">
        <v>1075</v>
      </c>
      <c r="E181" s="513" t="s">
        <v>511</v>
      </c>
      <c r="F181" s="547">
        <v>2</v>
      </c>
      <c r="G181" s="513">
        <v>995461</v>
      </c>
      <c r="H181" s="532" t="s">
        <v>138</v>
      </c>
      <c r="I181" s="527">
        <v>18</v>
      </c>
      <c r="J181" s="532" t="s">
        <v>138</v>
      </c>
      <c r="K181" s="533"/>
      <c r="L181" s="534">
        <f t="shared" si="4"/>
        <v>1.8000000000000002E-3</v>
      </c>
      <c r="M181" s="535" t="str">
        <f t="shared" si="5"/>
        <v>0.01</v>
      </c>
      <c r="N181" s="528"/>
      <c r="O181" s="528"/>
      <c r="P181" s="528"/>
      <c r="Q181" s="528"/>
      <c r="R181" s="528"/>
      <c r="S181" s="528"/>
      <c r="T181" s="528"/>
      <c r="U181" s="528"/>
      <c r="V181" s="528"/>
      <c r="W181" s="528"/>
      <c r="X181" s="528"/>
      <c r="Y181" s="528"/>
      <c r="AA181" s="551"/>
      <c r="AB181" s="551"/>
      <c r="AC181" s="551"/>
      <c r="AD181" s="551"/>
      <c r="AE181" s="551"/>
      <c r="AF181" s="551"/>
      <c r="AG181" s="551"/>
      <c r="AH181" s="552"/>
    </row>
    <row r="182" spans="1:34" s="550" customFormat="1" ht="42">
      <c r="A182" s="523">
        <v>3</v>
      </c>
      <c r="B182" s="549"/>
      <c r="C182" s="516" t="s">
        <v>907</v>
      </c>
      <c r="D182" s="553" t="s">
        <v>1076</v>
      </c>
      <c r="E182" s="513" t="s">
        <v>511</v>
      </c>
      <c r="F182" s="547">
        <v>68</v>
      </c>
      <c r="G182" s="513">
        <v>995461</v>
      </c>
      <c r="H182" s="532" t="s">
        <v>138</v>
      </c>
      <c r="I182" s="527">
        <v>18</v>
      </c>
      <c r="J182" s="532" t="s">
        <v>138</v>
      </c>
      <c r="K182" s="533"/>
      <c r="L182" s="534">
        <f t="shared" si="4"/>
        <v>1.8000000000000002E-3</v>
      </c>
      <c r="M182" s="535" t="str">
        <f t="shared" si="5"/>
        <v>0.01</v>
      </c>
      <c r="N182" s="528"/>
      <c r="O182" s="528"/>
      <c r="P182" s="528"/>
      <c r="Q182" s="528"/>
      <c r="R182" s="528"/>
      <c r="S182" s="528"/>
      <c r="T182" s="528"/>
      <c r="U182" s="528"/>
      <c r="V182" s="528"/>
      <c r="W182" s="528"/>
      <c r="X182" s="528"/>
      <c r="Y182" s="528"/>
      <c r="AA182" s="551"/>
      <c r="AB182" s="551"/>
      <c r="AC182" s="551"/>
      <c r="AD182" s="551"/>
      <c r="AE182" s="551"/>
      <c r="AF182" s="551"/>
      <c r="AG182" s="551"/>
      <c r="AH182" s="552"/>
    </row>
    <row r="183" spans="1:34" s="550" customFormat="1" ht="42">
      <c r="A183" s="523">
        <v>4</v>
      </c>
      <c r="B183" s="549"/>
      <c r="C183" s="516" t="s">
        <v>907</v>
      </c>
      <c r="D183" s="553" t="s">
        <v>1077</v>
      </c>
      <c r="E183" s="513" t="s">
        <v>511</v>
      </c>
      <c r="F183" s="547">
        <v>68</v>
      </c>
      <c r="G183" s="513">
        <v>995461</v>
      </c>
      <c r="H183" s="532" t="s">
        <v>138</v>
      </c>
      <c r="I183" s="527">
        <v>18</v>
      </c>
      <c r="J183" s="532" t="s">
        <v>138</v>
      </c>
      <c r="K183" s="533"/>
      <c r="L183" s="534">
        <f t="shared" si="4"/>
        <v>1.8000000000000002E-3</v>
      </c>
      <c r="M183" s="535" t="str">
        <f t="shared" si="5"/>
        <v>0.01</v>
      </c>
      <c r="N183" s="528"/>
      <c r="O183" s="528"/>
      <c r="P183" s="528"/>
      <c r="Q183" s="528"/>
      <c r="R183" s="528"/>
      <c r="S183" s="528"/>
      <c r="T183" s="528"/>
      <c r="U183" s="528"/>
      <c r="V183" s="528"/>
      <c r="W183" s="528"/>
      <c r="X183" s="528"/>
      <c r="Y183" s="528"/>
      <c r="AA183" s="551"/>
      <c r="AB183" s="551"/>
      <c r="AC183" s="551"/>
      <c r="AD183" s="551"/>
      <c r="AE183" s="551"/>
      <c r="AF183" s="551"/>
      <c r="AG183" s="551"/>
      <c r="AH183" s="552"/>
    </row>
    <row r="184" spans="1:34" s="550" customFormat="1" ht="42">
      <c r="A184" s="523">
        <v>5</v>
      </c>
      <c r="B184" s="549"/>
      <c r="C184" s="516" t="s">
        <v>907</v>
      </c>
      <c r="D184" s="553" t="s">
        <v>1078</v>
      </c>
      <c r="E184" s="513" t="s">
        <v>511</v>
      </c>
      <c r="F184" s="547">
        <v>148</v>
      </c>
      <c r="G184" s="513">
        <v>995461</v>
      </c>
      <c r="H184" s="532" t="s">
        <v>138</v>
      </c>
      <c r="I184" s="527">
        <v>18</v>
      </c>
      <c r="J184" s="532" t="s">
        <v>138</v>
      </c>
      <c r="K184" s="533"/>
      <c r="L184" s="534">
        <f t="shared" si="4"/>
        <v>1.8000000000000002E-3</v>
      </c>
      <c r="M184" s="535" t="str">
        <f t="shared" si="5"/>
        <v>0.01</v>
      </c>
      <c r="N184" s="528"/>
      <c r="O184" s="528"/>
      <c r="P184" s="528"/>
      <c r="Q184" s="528"/>
      <c r="R184" s="528"/>
      <c r="S184" s="528"/>
      <c r="T184" s="528"/>
      <c r="U184" s="528"/>
      <c r="V184" s="528"/>
      <c r="W184" s="528"/>
      <c r="X184" s="528"/>
      <c r="Y184" s="528"/>
      <c r="AA184" s="551"/>
      <c r="AB184" s="551"/>
      <c r="AC184" s="551"/>
      <c r="AD184" s="551"/>
      <c r="AE184" s="551"/>
      <c r="AF184" s="551"/>
      <c r="AG184" s="551"/>
      <c r="AH184" s="552"/>
    </row>
    <row r="185" spans="1:34" s="550" customFormat="1" ht="42">
      <c r="A185" s="523">
        <v>6</v>
      </c>
      <c r="B185" s="549"/>
      <c r="C185" s="516" t="s">
        <v>907</v>
      </c>
      <c r="D185" s="553" t="s">
        <v>1079</v>
      </c>
      <c r="E185" s="513" t="s">
        <v>498</v>
      </c>
      <c r="F185" s="547">
        <v>3</v>
      </c>
      <c r="G185" s="513">
        <v>995461</v>
      </c>
      <c r="H185" s="532" t="s">
        <v>138</v>
      </c>
      <c r="I185" s="527">
        <v>18</v>
      </c>
      <c r="J185" s="532" t="s">
        <v>138</v>
      </c>
      <c r="K185" s="533"/>
      <c r="L185" s="534">
        <f t="shared" si="4"/>
        <v>1.8000000000000002E-3</v>
      </c>
      <c r="M185" s="535" t="str">
        <f t="shared" si="5"/>
        <v>0.01</v>
      </c>
      <c r="N185" s="528"/>
      <c r="O185" s="528"/>
      <c r="P185" s="528"/>
      <c r="Q185" s="528"/>
      <c r="R185" s="528"/>
      <c r="S185" s="528"/>
      <c r="T185" s="528"/>
      <c r="U185" s="528"/>
      <c r="V185" s="528"/>
      <c r="W185" s="528"/>
      <c r="X185" s="528"/>
      <c r="Y185" s="528"/>
      <c r="AA185" s="551"/>
      <c r="AB185" s="551"/>
      <c r="AC185" s="551"/>
      <c r="AD185" s="551"/>
      <c r="AE185" s="551"/>
      <c r="AF185" s="551"/>
      <c r="AG185" s="551"/>
      <c r="AH185" s="552"/>
    </row>
    <row r="186" spans="1:34" s="550" customFormat="1" ht="84">
      <c r="A186" s="523">
        <v>7</v>
      </c>
      <c r="B186" s="549"/>
      <c r="C186" s="516" t="s">
        <v>907</v>
      </c>
      <c r="D186" s="553" t="s">
        <v>1080</v>
      </c>
      <c r="E186" s="513" t="s">
        <v>509</v>
      </c>
      <c r="F186" s="547">
        <v>1</v>
      </c>
      <c r="G186" s="513">
        <v>995461</v>
      </c>
      <c r="H186" s="532" t="s">
        <v>138</v>
      </c>
      <c r="I186" s="527">
        <v>18</v>
      </c>
      <c r="J186" s="532" t="s">
        <v>138</v>
      </c>
      <c r="K186" s="533"/>
      <c r="L186" s="534">
        <f t="shared" si="4"/>
        <v>1.8000000000000002E-3</v>
      </c>
      <c r="M186" s="535" t="str">
        <f t="shared" si="5"/>
        <v>0.01</v>
      </c>
      <c r="N186" s="528"/>
      <c r="O186" s="528"/>
      <c r="P186" s="528"/>
      <c r="Q186" s="528"/>
      <c r="R186" s="528"/>
      <c r="S186" s="528"/>
      <c r="T186" s="528"/>
      <c r="U186" s="528"/>
      <c r="V186" s="528"/>
      <c r="W186" s="528"/>
      <c r="X186" s="528"/>
      <c r="Y186" s="528"/>
      <c r="AA186" s="551"/>
      <c r="AB186" s="551"/>
      <c r="AC186" s="551"/>
      <c r="AD186" s="551"/>
      <c r="AE186" s="551"/>
      <c r="AF186" s="551"/>
      <c r="AG186" s="551"/>
      <c r="AH186" s="552"/>
    </row>
    <row r="187" spans="1:34" s="550" customFormat="1" ht="42">
      <c r="A187" s="523">
        <v>8</v>
      </c>
      <c r="B187" s="549"/>
      <c r="C187" s="516" t="s">
        <v>907</v>
      </c>
      <c r="D187" s="553" t="s">
        <v>1081</v>
      </c>
      <c r="E187" s="513" t="s">
        <v>509</v>
      </c>
      <c r="F187" s="547">
        <v>3</v>
      </c>
      <c r="G187" s="513">
        <v>995461</v>
      </c>
      <c r="H187" s="532" t="s">
        <v>138</v>
      </c>
      <c r="I187" s="527">
        <v>18</v>
      </c>
      <c r="J187" s="532" t="s">
        <v>138</v>
      </c>
      <c r="K187" s="533"/>
      <c r="L187" s="534">
        <f t="shared" si="4"/>
        <v>1.8000000000000002E-3</v>
      </c>
      <c r="M187" s="535" t="str">
        <f t="shared" si="5"/>
        <v>0.01</v>
      </c>
      <c r="N187" s="528"/>
      <c r="O187" s="528"/>
      <c r="P187" s="528"/>
      <c r="Q187" s="528"/>
      <c r="R187" s="528"/>
      <c r="S187" s="528"/>
      <c r="T187" s="528"/>
      <c r="U187" s="528"/>
      <c r="V187" s="528"/>
      <c r="W187" s="528"/>
      <c r="X187" s="528"/>
      <c r="Y187" s="528"/>
      <c r="AA187" s="551"/>
      <c r="AB187" s="551"/>
      <c r="AC187" s="551"/>
      <c r="AD187" s="551"/>
      <c r="AE187" s="551"/>
      <c r="AF187" s="551"/>
      <c r="AG187" s="551"/>
      <c r="AH187" s="552"/>
    </row>
    <row r="188" spans="1:34" s="550" customFormat="1" ht="42">
      <c r="A188" s="523">
        <v>9</v>
      </c>
      <c r="B188" s="549"/>
      <c r="C188" s="516" t="s">
        <v>907</v>
      </c>
      <c r="D188" s="553" t="s">
        <v>1082</v>
      </c>
      <c r="E188" s="513" t="s">
        <v>509</v>
      </c>
      <c r="F188" s="547">
        <v>2</v>
      </c>
      <c r="G188" s="513">
        <v>995461</v>
      </c>
      <c r="H188" s="532" t="s">
        <v>138</v>
      </c>
      <c r="I188" s="527">
        <v>18</v>
      </c>
      <c r="J188" s="532" t="s">
        <v>138</v>
      </c>
      <c r="K188" s="533"/>
      <c r="L188" s="534">
        <f t="shared" si="4"/>
        <v>1.8000000000000002E-3</v>
      </c>
      <c r="M188" s="535" t="str">
        <f t="shared" si="5"/>
        <v>0.01</v>
      </c>
      <c r="N188" s="528"/>
      <c r="O188" s="528"/>
      <c r="P188" s="528"/>
      <c r="Q188" s="528"/>
      <c r="R188" s="528"/>
      <c r="S188" s="528"/>
      <c r="T188" s="528"/>
      <c r="U188" s="528"/>
      <c r="V188" s="528"/>
      <c r="W188" s="528"/>
      <c r="X188" s="528"/>
      <c r="Y188" s="528"/>
      <c r="AA188" s="551"/>
      <c r="AB188" s="551"/>
      <c r="AC188" s="551"/>
      <c r="AD188" s="551"/>
      <c r="AE188" s="551"/>
      <c r="AF188" s="551"/>
      <c r="AG188" s="551"/>
      <c r="AH188" s="552"/>
    </row>
    <row r="189" spans="1:34" s="550" customFormat="1" ht="105">
      <c r="A189" s="523">
        <v>10</v>
      </c>
      <c r="B189" s="549"/>
      <c r="C189" s="516" t="s">
        <v>907</v>
      </c>
      <c r="D189" s="553" t="s">
        <v>1083</v>
      </c>
      <c r="E189" s="513" t="s">
        <v>498</v>
      </c>
      <c r="F189" s="547">
        <v>1</v>
      </c>
      <c r="G189" s="513">
        <v>995461</v>
      </c>
      <c r="H189" s="532" t="s">
        <v>138</v>
      </c>
      <c r="I189" s="527">
        <v>18</v>
      </c>
      <c r="J189" s="532" t="s">
        <v>138</v>
      </c>
      <c r="K189" s="533"/>
      <c r="L189" s="534">
        <f t="shared" si="4"/>
        <v>1.8000000000000002E-3</v>
      </c>
      <c r="M189" s="535" t="str">
        <f t="shared" si="5"/>
        <v>0.01</v>
      </c>
      <c r="N189" s="528"/>
      <c r="O189" s="528"/>
      <c r="P189" s="528"/>
      <c r="Q189" s="528"/>
      <c r="R189" s="528"/>
      <c r="S189" s="528"/>
      <c r="T189" s="528"/>
      <c r="U189" s="528"/>
      <c r="V189" s="528"/>
      <c r="W189" s="528"/>
      <c r="X189" s="528"/>
      <c r="Y189" s="528"/>
      <c r="AA189" s="551"/>
      <c r="AB189" s="551"/>
      <c r="AC189" s="551"/>
      <c r="AD189" s="551"/>
      <c r="AE189" s="551"/>
      <c r="AF189" s="551"/>
      <c r="AG189" s="551"/>
      <c r="AH189" s="552"/>
    </row>
    <row r="190" spans="1:34" s="550" customFormat="1" ht="63">
      <c r="A190" s="523">
        <v>11</v>
      </c>
      <c r="B190" s="549"/>
      <c r="C190" s="516" t="s">
        <v>907</v>
      </c>
      <c r="D190" s="553" t="s">
        <v>1084</v>
      </c>
      <c r="E190" s="513" t="s">
        <v>498</v>
      </c>
      <c r="F190" s="547">
        <v>2</v>
      </c>
      <c r="G190" s="513">
        <v>995461</v>
      </c>
      <c r="H190" s="532" t="s">
        <v>138</v>
      </c>
      <c r="I190" s="527">
        <v>18</v>
      </c>
      <c r="J190" s="532" t="s">
        <v>138</v>
      </c>
      <c r="K190" s="533"/>
      <c r="L190" s="534">
        <f t="shared" si="4"/>
        <v>1.8000000000000002E-3</v>
      </c>
      <c r="M190" s="535" t="str">
        <f t="shared" si="5"/>
        <v>0.01</v>
      </c>
      <c r="N190" s="528"/>
      <c r="O190" s="528"/>
      <c r="P190" s="528"/>
      <c r="Q190" s="528"/>
      <c r="R190" s="528"/>
      <c r="S190" s="528"/>
      <c r="T190" s="528"/>
      <c r="U190" s="528"/>
      <c r="V190" s="528"/>
      <c r="W190" s="528"/>
      <c r="X190" s="528"/>
      <c r="Y190" s="528"/>
      <c r="AA190" s="551"/>
      <c r="AB190" s="551"/>
      <c r="AC190" s="551"/>
      <c r="AD190" s="551"/>
      <c r="AE190" s="551"/>
      <c r="AF190" s="551"/>
      <c r="AG190" s="551"/>
      <c r="AH190" s="552"/>
    </row>
    <row r="191" spans="1:34" s="550" customFormat="1" ht="42">
      <c r="A191" s="523">
        <v>12</v>
      </c>
      <c r="B191" s="549"/>
      <c r="C191" s="516" t="s">
        <v>907</v>
      </c>
      <c r="D191" s="553" t="s">
        <v>1085</v>
      </c>
      <c r="E191" s="513" t="s">
        <v>498</v>
      </c>
      <c r="F191" s="547">
        <v>66</v>
      </c>
      <c r="G191" s="513">
        <v>995461</v>
      </c>
      <c r="H191" s="532" t="s">
        <v>138</v>
      </c>
      <c r="I191" s="527">
        <v>18</v>
      </c>
      <c r="J191" s="532" t="s">
        <v>138</v>
      </c>
      <c r="K191" s="533"/>
      <c r="L191" s="534">
        <f t="shared" si="4"/>
        <v>1.8000000000000002E-3</v>
      </c>
      <c r="M191" s="535" t="str">
        <f t="shared" si="5"/>
        <v>0.01</v>
      </c>
      <c r="N191" s="528"/>
      <c r="O191" s="528"/>
      <c r="P191" s="528"/>
      <c r="Q191" s="528"/>
      <c r="R191" s="528"/>
      <c r="S191" s="528"/>
      <c r="T191" s="528"/>
      <c r="U191" s="528"/>
      <c r="V191" s="528"/>
      <c r="W191" s="528"/>
      <c r="X191" s="528"/>
      <c r="Y191" s="528"/>
      <c r="AA191" s="551"/>
      <c r="AB191" s="551"/>
      <c r="AC191" s="551"/>
      <c r="AD191" s="551"/>
      <c r="AE191" s="551"/>
      <c r="AF191" s="551"/>
      <c r="AG191" s="551"/>
      <c r="AH191" s="552"/>
    </row>
    <row r="192" spans="1:34" s="550" customFormat="1" ht="84">
      <c r="A192" s="523">
        <v>13</v>
      </c>
      <c r="B192" s="549"/>
      <c r="C192" s="516" t="s">
        <v>907</v>
      </c>
      <c r="D192" s="553" t="s">
        <v>1086</v>
      </c>
      <c r="E192" s="513" t="s">
        <v>498</v>
      </c>
      <c r="F192" s="547">
        <v>1</v>
      </c>
      <c r="G192" s="513">
        <v>995461</v>
      </c>
      <c r="H192" s="532" t="s">
        <v>138</v>
      </c>
      <c r="I192" s="527">
        <v>18</v>
      </c>
      <c r="J192" s="532" t="s">
        <v>138</v>
      </c>
      <c r="K192" s="533"/>
      <c r="L192" s="534">
        <f t="shared" si="4"/>
        <v>1.8000000000000002E-3</v>
      </c>
      <c r="M192" s="535" t="str">
        <f t="shared" si="5"/>
        <v>0.01</v>
      </c>
      <c r="N192" s="528"/>
      <c r="O192" s="528"/>
      <c r="P192" s="528"/>
      <c r="Q192" s="528"/>
      <c r="R192" s="528"/>
      <c r="S192" s="528"/>
      <c r="T192" s="528"/>
      <c r="U192" s="528"/>
      <c r="V192" s="528"/>
      <c r="W192" s="528"/>
      <c r="X192" s="528"/>
      <c r="Y192" s="528"/>
      <c r="AA192" s="551"/>
      <c r="AB192" s="551"/>
      <c r="AC192" s="551"/>
      <c r="AD192" s="551"/>
      <c r="AE192" s="551"/>
      <c r="AF192" s="551"/>
      <c r="AG192" s="551"/>
      <c r="AH192" s="552"/>
    </row>
    <row r="193" spans="1:34" s="550" customFormat="1" ht="42">
      <c r="A193" s="523">
        <v>14</v>
      </c>
      <c r="B193" s="549"/>
      <c r="C193" s="516" t="s">
        <v>907</v>
      </c>
      <c r="D193" s="553" t="s">
        <v>1087</v>
      </c>
      <c r="E193" s="513" t="s">
        <v>498</v>
      </c>
      <c r="F193" s="547">
        <v>1</v>
      </c>
      <c r="G193" s="513">
        <v>995461</v>
      </c>
      <c r="H193" s="532" t="s">
        <v>138</v>
      </c>
      <c r="I193" s="527">
        <v>18</v>
      </c>
      <c r="J193" s="532" t="s">
        <v>138</v>
      </c>
      <c r="K193" s="533"/>
      <c r="L193" s="534">
        <f t="shared" si="4"/>
        <v>1.8000000000000002E-3</v>
      </c>
      <c r="M193" s="535" t="str">
        <f t="shared" si="5"/>
        <v>0.01</v>
      </c>
      <c r="N193" s="528"/>
      <c r="O193" s="528"/>
      <c r="P193" s="528"/>
      <c r="Q193" s="528"/>
      <c r="R193" s="528"/>
      <c r="S193" s="528"/>
      <c r="T193" s="528"/>
      <c r="U193" s="528"/>
      <c r="V193" s="528"/>
      <c r="W193" s="528"/>
      <c r="X193" s="528"/>
      <c r="Y193" s="528"/>
      <c r="AA193" s="551"/>
      <c r="AB193" s="551"/>
      <c r="AC193" s="551"/>
      <c r="AD193" s="551"/>
      <c r="AE193" s="551"/>
      <c r="AF193" s="551"/>
      <c r="AG193" s="551"/>
      <c r="AH193" s="552"/>
    </row>
    <row r="194" spans="1:34" s="550" customFormat="1" ht="42">
      <c r="A194" s="523">
        <v>15</v>
      </c>
      <c r="B194" s="549"/>
      <c r="C194" s="516" t="s">
        <v>907</v>
      </c>
      <c r="D194" s="553" t="s">
        <v>1088</v>
      </c>
      <c r="E194" s="513" t="s">
        <v>1223</v>
      </c>
      <c r="F194" s="547">
        <v>30</v>
      </c>
      <c r="G194" s="513">
        <v>995461</v>
      </c>
      <c r="H194" s="532" t="s">
        <v>138</v>
      </c>
      <c r="I194" s="527">
        <v>18</v>
      </c>
      <c r="J194" s="532" t="s">
        <v>138</v>
      </c>
      <c r="K194" s="533"/>
      <c r="L194" s="534">
        <f t="shared" si="4"/>
        <v>1.8000000000000002E-3</v>
      </c>
      <c r="M194" s="535" t="str">
        <f t="shared" si="5"/>
        <v>0.01</v>
      </c>
      <c r="N194" s="528"/>
      <c r="O194" s="528"/>
      <c r="P194" s="528"/>
      <c r="Q194" s="528"/>
      <c r="R194" s="528"/>
      <c r="S194" s="528"/>
      <c r="T194" s="528"/>
      <c r="U194" s="528"/>
      <c r="V194" s="528"/>
      <c r="W194" s="528"/>
      <c r="X194" s="528"/>
      <c r="Y194" s="528"/>
      <c r="AA194" s="551"/>
      <c r="AB194" s="551"/>
      <c r="AC194" s="551"/>
      <c r="AD194" s="551"/>
      <c r="AE194" s="551"/>
      <c r="AF194" s="551"/>
      <c r="AG194" s="551"/>
      <c r="AH194" s="552"/>
    </row>
    <row r="195" spans="1:34" s="550" customFormat="1">
      <c r="A195" s="523">
        <v>16</v>
      </c>
      <c r="B195" s="549"/>
      <c r="C195" s="516" t="s">
        <v>907</v>
      </c>
      <c r="D195" s="553" t="s">
        <v>1089</v>
      </c>
      <c r="E195" s="513" t="s">
        <v>498</v>
      </c>
      <c r="F195" s="547">
        <v>12</v>
      </c>
      <c r="G195" s="513">
        <v>995461</v>
      </c>
      <c r="H195" s="532" t="s">
        <v>138</v>
      </c>
      <c r="I195" s="527">
        <v>18</v>
      </c>
      <c r="J195" s="532" t="s">
        <v>138</v>
      </c>
      <c r="K195" s="533"/>
      <c r="L195" s="534">
        <f t="shared" si="4"/>
        <v>1.8000000000000002E-3</v>
      </c>
      <c r="M195" s="535" t="str">
        <f t="shared" si="5"/>
        <v>0.01</v>
      </c>
      <c r="N195" s="528"/>
      <c r="O195" s="528"/>
      <c r="P195" s="528"/>
      <c r="Q195" s="528"/>
      <c r="R195" s="528"/>
      <c r="S195" s="528"/>
      <c r="T195" s="528"/>
      <c r="U195" s="528"/>
      <c r="V195" s="528"/>
      <c r="W195" s="528"/>
      <c r="X195" s="528"/>
      <c r="Y195" s="528"/>
      <c r="AA195" s="551"/>
      <c r="AB195" s="551"/>
      <c r="AC195" s="551"/>
      <c r="AD195" s="551"/>
      <c r="AE195" s="551"/>
      <c r="AF195" s="551"/>
      <c r="AG195" s="551"/>
      <c r="AH195" s="552"/>
    </row>
    <row r="196" spans="1:34" s="550" customFormat="1" ht="42">
      <c r="A196" s="523">
        <v>17</v>
      </c>
      <c r="B196" s="549"/>
      <c r="C196" s="516" t="s">
        <v>907</v>
      </c>
      <c r="D196" s="553" t="s">
        <v>1090</v>
      </c>
      <c r="E196" s="513" t="s">
        <v>498</v>
      </c>
      <c r="F196" s="547">
        <v>8</v>
      </c>
      <c r="G196" s="513">
        <v>995461</v>
      </c>
      <c r="H196" s="532" t="s">
        <v>138</v>
      </c>
      <c r="I196" s="527">
        <v>18</v>
      </c>
      <c r="J196" s="532" t="s">
        <v>138</v>
      </c>
      <c r="K196" s="533"/>
      <c r="L196" s="534">
        <f t="shared" si="4"/>
        <v>1.8000000000000002E-3</v>
      </c>
      <c r="M196" s="535" t="str">
        <f t="shared" si="5"/>
        <v>0.01</v>
      </c>
      <c r="N196" s="528"/>
      <c r="O196" s="528"/>
      <c r="P196" s="528"/>
      <c r="Q196" s="528"/>
      <c r="R196" s="528"/>
      <c r="S196" s="528"/>
      <c r="T196" s="528"/>
      <c r="U196" s="528"/>
      <c r="V196" s="528"/>
      <c r="W196" s="528"/>
      <c r="X196" s="528"/>
      <c r="Y196" s="528"/>
      <c r="AA196" s="551"/>
      <c r="AB196" s="551"/>
      <c r="AC196" s="551"/>
      <c r="AD196" s="551"/>
      <c r="AE196" s="551"/>
      <c r="AF196" s="551"/>
      <c r="AG196" s="551"/>
      <c r="AH196" s="552"/>
    </row>
    <row r="197" spans="1:34" s="550" customFormat="1">
      <c r="A197" s="523">
        <v>18</v>
      </c>
      <c r="B197" s="549"/>
      <c r="C197" s="516" t="s">
        <v>907</v>
      </c>
      <c r="D197" s="553" t="s">
        <v>1091</v>
      </c>
      <c r="E197" s="513" t="s">
        <v>498</v>
      </c>
      <c r="F197" s="547">
        <v>10</v>
      </c>
      <c r="G197" s="513">
        <v>995461</v>
      </c>
      <c r="H197" s="532" t="s">
        <v>138</v>
      </c>
      <c r="I197" s="527">
        <v>18</v>
      </c>
      <c r="J197" s="532" t="s">
        <v>138</v>
      </c>
      <c r="K197" s="533"/>
      <c r="L197" s="534">
        <f t="shared" si="4"/>
        <v>1.8000000000000002E-3</v>
      </c>
      <c r="M197" s="535" t="str">
        <f t="shared" si="5"/>
        <v>0.01</v>
      </c>
      <c r="N197" s="528"/>
      <c r="O197" s="528"/>
      <c r="P197" s="528"/>
      <c r="Q197" s="528"/>
      <c r="R197" s="528"/>
      <c r="S197" s="528"/>
      <c r="T197" s="528"/>
      <c r="U197" s="528"/>
      <c r="V197" s="528"/>
      <c r="W197" s="528"/>
      <c r="X197" s="528"/>
      <c r="Y197" s="528"/>
      <c r="AA197" s="551"/>
      <c r="AB197" s="551"/>
      <c r="AC197" s="551"/>
      <c r="AD197" s="551"/>
      <c r="AE197" s="551"/>
      <c r="AF197" s="551"/>
      <c r="AG197" s="551"/>
      <c r="AH197" s="552"/>
    </row>
    <row r="198" spans="1:34" s="550" customFormat="1" ht="42">
      <c r="A198" s="523">
        <v>19</v>
      </c>
      <c r="B198" s="549"/>
      <c r="C198" s="516" t="s">
        <v>907</v>
      </c>
      <c r="D198" s="553" t="s">
        <v>1092</v>
      </c>
      <c r="E198" s="513" t="s">
        <v>1223</v>
      </c>
      <c r="F198" s="547">
        <v>20</v>
      </c>
      <c r="G198" s="513">
        <v>995461</v>
      </c>
      <c r="H198" s="532" t="s">
        <v>138</v>
      </c>
      <c r="I198" s="527">
        <v>18</v>
      </c>
      <c r="J198" s="532" t="s">
        <v>138</v>
      </c>
      <c r="K198" s="533"/>
      <c r="L198" s="534">
        <f t="shared" si="4"/>
        <v>1.8000000000000002E-3</v>
      </c>
      <c r="M198" s="535" t="str">
        <f t="shared" si="5"/>
        <v>0.01</v>
      </c>
      <c r="N198" s="528"/>
      <c r="O198" s="528"/>
      <c r="P198" s="528"/>
      <c r="Q198" s="528"/>
      <c r="R198" s="528"/>
      <c r="S198" s="528"/>
      <c r="T198" s="528"/>
      <c r="U198" s="528"/>
      <c r="V198" s="528"/>
      <c r="W198" s="528"/>
      <c r="X198" s="528"/>
      <c r="Y198" s="528"/>
      <c r="AA198" s="551"/>
      <c r="AB198" s="551"/>
      <c r="AC198" s="551"/>
      <c r="AD198" s="551"/>
      <c r="AE198" s="551"/>
      <c r="AF198" s="551"/>
      <c r="AG198" s="551"/>
      <c r="AH198" s="552"/>
    </row>
    <row r="199" spans="1:34" s="550" customFormat="1">
      <c r="A199" s="523">
        <v>20</v>
      </c>
      <c r="B199" s="549"/>
      <c r="C199" s="516" t="s">
        <v>907</v>
      </c>
      <c r="D199" s="553" t="s">
        <v>1093</v>
      </c>
      <c r="E199" s="513" t="s">
        <v>498</v>
      </c>
      <c r="F199" s="547">
        <v>12</v>
      </c>
      <c r="G199" s="513">
        <v>995461</v>
      </c>
      <c r="H199" s="532" t="s">
        <v>138</v>
      </c>
      <c r="I199" s="527">
        <v>18</v>
      </c>
      <c r="J199" s="532" t="s">
        <v>138</v>
      </c>
      <c r="K199" s="533"/>
      <c r="L199" s="534">
        <f t="shared" si="4"/>
        <v>1.8000000000000002E-3</v>
      </c>
      <c r="M199" s="535" t="str">
        <f t="shared" si="5"/>
        <v>0.01</v>
      </c>
      <c r="N199" s="528"/>
      <c r="O199" s="528"/>
      <c r="P199" s="528"/>
      <c r="Q199" s="528"/>
      <c r="R199" s="528"/>
      <c r="S199" s="528"/>
      <c r="T199" s="528"/>
      <c r="U199" s="528"/>
      <c r="V199" s="528"/>
      <c r="W199" s="528"/>
      <c r="X199" s="528"/>
      <c r="Y199" s="528"/>
      <c r="AA199" s="551"/>
      <c r="AB199" s="551"/>
      <c r="AC199" s="551"/>
      <c r="AD199" s="551"/>
      <c r="AE199" s="551"/>
      <c r="AF199" s="551"/>
      <c r="AG199" s="551"/>
      <c r="AH199" s="552"/>
    </row>
    <row r="200" spans="1:34" s="550" customFormat="1">
      <c r="A200" s="523"/>
      <c r="B200" s="549"/>
      <c r="C200" s="516"/>
      <c r="D200" s="553"/>
      <c r="E200" s="526"/>
      <c r="F200" s="548"/>
      <c r="G200" s="526"/>
      <c r="H200" s="526"/>
      <c r="I200" s="526"/>
      <c r="J200" s="526"/>
      <c r="K200" s="526"/>
      <c r="L200" s="526"/>
      <c r="M200" s="526"/>
      <c r="N200" s="528"/>
      <c r="O200" s="528"/>
      <c r="P200" s="528"/>
      <c r="Q200" s="528"/>
      <c r="R200" s="528"/>
      <c r="S200" s="528"/>
      <c r="T200" s="528"/>
      <c r="U200" s="528"/>
      <c r="V200" s="528"/>
      <c r="W200" s="528"/>
      <c r="X200" s="528"/>
      <c r="Y200" s="528"/>
      <c r="AA200" s="551"/>
      <c r="AB200" s="551"/>
      <c r="AC200" s="551"/>
      <c r="AD200" s="551"/>
      <c r="AE200" s="551"/>
      <c r="AF200" s="551"/>
      <c r="AG200" s="551"/>
      <c r="AH200" s="552"/>
    </row>
    <row r="201" spans="1:34" s="550" customFormat="1">
      <c r="A201" s="588" t="s">
        <v>1218</v>
      </c>
      <c r="B201" s="589"/>
      <c r="C201" s="590"/>
      <c r="D201" s="591" t="s">
        <v>1094</v>
      </c>
      <c r="E201" s="526"/>
      <c r="F201" s="548"/>
      <c r="G201" s="526"/>
      <c r="H201" s="526"/>
      <c r="I201" s="526"/>
      <c r="J201" s="526"/>
      <c r="K201" s="526"/>
      <c r="L201" s="526"/>
      <c r="M201" s="526"/>
      <c r="N201" s="528"/>
      <c r="O201" s="528"/>
      <c r="P201" s="528"/>
      <c r="Q201" s="528"/>
      <c r="R201" s="528"/>
      <c r="S201" s="528"/>
      <c r="T201" s="528"/>
      <c r="U201" s="528"/>
      <c r="V201" s="528"/>
      <c r="W201" s="528"/>
      <c r="X201" s="528"/>
      <c r="Y201" s="528"/>
      <c r="AA201" s="551"/>
      <c r="AB201" s="551"/>
      <c r="AC201" s="551"/>
      <c r="AD201" s="551"/>
      <c r="AE201" s="551"/>
      <c r="AF201" s="551"/>
      <c r="AG201" s="551"/>
      <c r="AH201" s="552"/>
    </row>
    <row r="202" spans="1:34" s="550" customFormat="1" ht="42">
      <c r="A202" s="523">
        <v>1</v>
      </c>
      <c r="B202" s="549"/>
      <c r="C202" s="516"/>
      <c r="D202" s="553" t="s">
        <v>1095</v>
      </c>
      <c r="E202" s="526"/>
      <c r="F202" s="548"/>
      <c r="G202" s="526"/>
      <c r="H202" s="526"/>
      <c r="I202" s="526"/>
      <c r="J202" s="526"/>
      <c r="K202" s="526"/>
      <c r="L202" s="526"/>
      <c r="M202" s="526"/>
      <c r="N202" s="528"/>
      <c r="O202" s="528"/>
      <c r="P202" s="528"/>
      <c r="Q202" s="528"/>
      <c r="R202" s="528"/>
      <c r="S202" s="528"/>
      <c r="T202" s="528"/>
      <c r="U202" s="528"/>
      <c r="V202" s="528"/>
      <c r="W202" s="528"/>
      <c r="X202" s="528"/>
      <c r="Y202" s="528"/>
      <c r="AA202" s="551"/>
      <c r="AB202" s="551"/>
      <c r="AC202" s="551"/>
      <c r="AD202" s="551"/>
      <c r="AE202" s="551"/>
      <c r="AF202" s="551"/>
      <c r="AG202" s="551"/>
      <c r="AH202" s="552"/>
    </row>
    <row r="203" spans="1:34" s="550" customFormat="1" ht="63">
      <c r="A203" s="523">
        <v>1.1000000000000001</v>
      </c>
      <c r="B203" s="549"/>
      <c r="C203" s="516" t="s">
        <v>907</v>
      </c>
      <c r="D203" s="553" t="s">
        <v>1096</v>
      </c>
      <c r="E203" s="513" t="s">
        <v>592</v>
      </c>
      <c r="F203" s="547">
        <v>1</v>
      </c>
      <c r="G203" s="513">
        <v>995461</v>
      </c>
      <c r="H203" s="532" t="s">
        <v>138</v>
      </c>
      <c r="I203" s="527">
        <v>18</v>
      </c>
      <c r="J203" s="532" t="s">
        <v>138</v>
      </c>
      <c r="K203" s="533"/>
      <c r="L203" s="534">
        <f t="shared" si="4"/>
        <v>1.8000000000000002E-3</v>
      </c>
      <c r="M203" s="535" t="str">
        <f t="shared" si="5"/>
        <v>0.01</v>
      </c>
      <c r="N203" s="528"/>
      <c r="O203" s="528"/>
      <c r="P203" s="528"/>
      <c r="Q203" s="528"/>
      <c r="R203" s="528"/>
      <c r="S203" s="528"/>
      <c r="T203" s="528"/>
      <c r="U203" s="528"/>
      <c r="V203" s="528"/>
      <c r="W203" s="528"/>
      <c r="X203" s="528"/>
      <c r="Y203" s="528"/>
      <c r="AA203" s="551"/>
      <c r="AB203" s="551"/>
      <c r="AC203" s="551"/>
      <c r="AD203" s="551"/>
      <c r="AE203" s="551"/>
      <c r="AF203" s="551"/>
      <c r="AG203" s="551"/>
      <c r="AH203" s="552"/>
    </row>
    <row r="204" spans="1:34" s="550" customFormat="1" ht="63">
      <c r="A204" s="523">
        <v>1.2</v>
      </c>
      <c r="B204" s="549"/>
      <c r="C204" s="516" t="s">
        <v>907</v>
      </c>
      <c r="D204" s="553" t="s">
        <v>1097</v>
      </c>
      <c r="E204" s="513" t="s">
        <v>592</v>
      </c>
      <c r="F204" s="547">
        <v>1</v>
      </c>
      <c r="G204" s="513">
        <v>995461</v>
      </c>
      <c r="H204" s="532" t="s">
        <v>138</v>
      </c>
      <c r="I204" s="527">
        <v>18</v>
      </c>
      <c r="J204" s="532" t="s">
        <v>138</v>
      </c>
      <c r="K204" s="533"/>
      <c r="L204" s="534">
        <f t="shared" si="4"/>
        <v>1.8000000000000002E-3</v>
      </c>
      <c r="M204" s="535" t="str">
        <f t="shared" si="5"/>
        <v>0.01</v>
      </c>
      <c r="N204" s="528"/>
      <c r="O204" s="528"/>
      <c r="P204" s="528"/>
      <c r="Q204" s="528"/>
      <c r="R204" s="528"/>
      <c r="S204" s="528"/>
      <c r="T204" s="528"/>
      <c r="U204" s="528"/>
      <c r="V204" s="528"/>
      <c r="W204" s="528"/>
      <c r="X204" s="528"/>
      <c r="Y204" s="528"/>
      <c r="AA204" s="551"/>
      <c r="AB204" s="551"/>
      <c r="AC204" s="551"/>
      <c r="AD204" s="551"/>
      <c r="AE204" s="551"/>
      <c r="AF204" s="551"/>
      <c r="AG204" s="551"/>
      <c r="AH204" s="552"/>
    </row>
    <row r="205" spans="1:34" s="550" customFormat="1" ht="84">
      <c r="A205" s="523">
        <v>1.3</v>
      </c>
      <c r="B205" s="549"/>
      <c r="C205" s="516" t="s">
        <v>907</v>
      </c>
      <c r="D205" s="553" t="s">
        <v>1098</v>
      </c>
      <c r="E205" s="513" t="s">
        <v>1223</v>
      </c>
      <c r="F205" s="547">
        <v>50</v>
      </c>
      <c r="G205" s="513">
        <v>995461</v>
      </c>
      <c r="H205" s="532" t="s">
        <v>138</v>
      </c>
      <c r="I205" s="527">
        <v>18</v>
      </c>
      <c r="J205" s="532" t="s">
        <v>138</v>
      </c>
      <c r="K205" s="533"/>
      <c r="L205" s="534">
        <f t="shared" ref="L205:L251" si="6">IF(OR(J205="",J205="Confirmed"),I205*M205%,J205*M205%)</f>
        <v>1.8000000000000002E-3</v>
      </c>
      <c r="M205" s="535" t="str">
        <f t="shared" ref="M205:M251" si="7">IF(K205=0,"0.01",K205*F205)</f>
        <v>0.01</v>
      </c>
      <c r="N205" s="528"/>
      <c r="O205" s="528"/>
      <c r="P205" s="528"/>
      <c r="Q205" s="528"/>
      <c r="R205" s="528"/>
      <c r="S205" s="528"/>
      <c r="T205" s="528"/>
      <c r="U205" s="528"/>
      <c r="V205" s="528"/>
      <c r="W205" s="528"/>
      <c r="X205" s="528"/>
      <c r="Y205" s="528"/>
      <c r="AA205" s="551"/>
      <c r="AB205" s="551"/>
      <c r="AC205" s="551"/>
      <c r="AD205" s="551"/>
      <c r="AE205" s="551"/>
      <c r="AF205" s="551"/>
      <c r="AG205" s="551"/>
      <c r="AH205" s="552"/>
    </row>
    <row r="206" spans="1:34" s="550" customFormat="1" ht="105">
      <c r="A206" s="523">
        <v>1.4</v>
      </c>
      <c r="B206" s="549"/>
      <c r="C206" s="516" t="s">
        <v>907</v>
      </c>
      <c r="D206" s="553" t="s">
        <v>1099</v>
      </c>
      <c r="E206" s="513" t="s">
        <v>592</v>
      </c>
      <c r="F206" s="547">
        <v>2</v>
      </c>
      <c r="G206" s="513">
        <v>995461</v>
      </c>
      <c r="H206" s="532" t="s">
        <v>138</v>
      </c>
      <c r="I206" s="527">
        <v>18</v>
      </c>
      <c r="J206" s="532" t="s">
        <v>138</v>
      </c>
      <c r="K206" s="533"/>
      <c r="L206" s="534">
        <f t="shared" si="6"/>
        <v>1.8000000000000002E-3</v>
      </c>
      <c r="M206" s="535" t="str">
        <f t="shared" si="7"/>
        <v>0.01</v>
      </c>
      <c r="N206" s="528"/>
      <c r="O206" s="528"/>
      <c r="P206" s="528"/>
      <c r="Q206" s="528"/>
      <c r="R206" s="528"/>
      <c r="S206" s="528"/>
      <c r="T206" s="528"/>
      <c r="U206" s="528"/>
      <c r="V206" s="528"/>
      <c r="W206" s="528"/>
      <c r="X206" s="528"/>
      <c r="Y206" s="528"/>
      <c r="AA206" s="551"/>
      <c r="AB206" s="551"/>
      <c r="AC206" s="551"/>
      <c r="AD206" s="551"/>
      <c r="AE206" s="551"/>
      <c r="AF206" s="551"/>
      <c r="AG206" s="551"/>
      <c r="AH206" s="552"/>
    </row>
    <row r="207" spans="1:34" s="550" customFormat="1">
      <c r="A207" s="523"/>
      <c r="B207" s="549"/>
      <c r="C207" s="516"/>
      <c r="D207" s="553"/>
      <c r="E207" s="526"/>
      <c r="F207" s="548"/>
      <c r="G207" s="526"/>
      <c r="H207" s="526"/>
      <c r="I207" s="526"/>
      <c r="J207" s="526"/>
      <c r="K207" s="526"/>
      <c r="L207" s="526"/>
      <c r="M207" s="526"/>
      <c r="N207" s="528"/>
      <c r="O207" s="528"/>
      <c r="P207" s="528"/>
      <c r="Q207" s="528"/>
      <c r="R207" s="528"/>
      <c r="S207" s="528"/>
      <c r="T207" s="528"/>
      <c r="U207" s="528"/>
      <c r="V207" s="528"/>
      <c r="W207" s="528"/>
      <c r="X207" s="528"/>
      <c r="Y207" s="528"/>
      <c r="AA207" s="551"/>
      <c r="AB207" s="551"/>
      <c r="AC207" s="551"/>
      <c r="AD207" s="551"/>
      <c r="AE207" s="551"/>
      <c r="AF207" s="551"/>
      <c r="AG207" s="551"/>
      <c r="AH207" s="552"/>
    </row>
    <row r="208" spans="1:34" s="550" customFormat="1">
      <c r="A208" s="588" t="s">
        <v>1219</v>
      </c>
      <c r="B208" s="589"/>
      <c r="C208" s="590"/>
      <c r="D208" s="591" t="s">
        <v>1100</v>
      </c>
      <c r="E208" s="526"/>
      <c r="F208" s="548"/>
      <c r="G208" s="526"/>
      <c r="H208" s="526"/>
      <c r="I208" s="526"/>
      <c r="J208" s="526"/>
      <c r="K208" s="526"/>
      <c r="L208" s="526"/>
      <c r="M208" s="526"/>
      <c r="N208" s="528"/>
      <c r="O208" s="528"/>
      <c r="P208" s="528"/>
      <c r="Q208" s="528"/>
      <c r="R208" s="528"/>
      <c r="S208" s="528"/>
      <c r="T208" s="528"/>
      <c r="U208" s="528"/>
      <c r="V208" s="528"/>
      <c r="W208" s="528"/>
      <c r="X208" s="528"/>
      <c r="Y208" s="528"/>
      <c r="AA208" s="551"/>
      <c r="AB208" s="551"/>
      <c r="AC208" s="551"/>
      <c r="AD208" s="551"/>
      <c r="AE208" s="551"/>
      <c r="AF208" s="551"/>
      <c r="AG208" s="551"/>
      <c r="AH208" s="552"/>
    </row>
    <row r="209" spans="1:34" s="550" customFormat="1" ht="63">
      <c r="A209" s="523">
        <v>1</v>
      </c>
      <c r="B209" s="549"/>
      <c r="C209" s="516" t="s">
        <v>907</v>
      </c>
      <c r="D209" s="553" t="s">
        <v>1101</v>
      </c>
      <c r="E209" s="526"/>
      <c r="F209" s="548"/>
      <c r="G209" s="526"/>
      <c r="H209" s="526"/>
      <c r="I209" s="526"/>
      <c r="J209" s="526"/>
      <c r="K209" s="526"/>
      <c r="L209" s="526"/>
      <c r="M209" s="526"/>
      <c r="N209" s="528"/>
      <c r="O209" s="528"/>
      <c r="P209" s="528"/>
      <c r="Q209" s="528"/>
      <c r="R209" s="528"/>
      <c r="S209" s="528"/>
      <c r="T209" s="528"/>
      <c r="U209" s="528"/>
      <c r="V209" s="528"/>
      <c r="W209" s="528"/>
      <c r="X209" s="528"/>
      <c r="Y209" s="528"/>
      <c r="AA209" s="551"/>
      <c r="AB209" s="551"/>
      <c r="AC209" s="551"/>
      <c r="AD209" s="551"/>
      <c r="AE209" s="551"/>
      <c r="AF209" s="551"/>
      <c r="AG209" s="551"/>
      <c r="AH209" s="552"/>
    </row>
    <row r="210" spans="1:34" s="550" customFormat="1">
      <c r="A210" s="523" t="s">
        <v>141</v>
      </c>
      <c r="B210" s="549"/>
      <c r="C210" s="516"/>
      <c r="D210" s="553" t="s">
        <v>1102</v>
      </c>
      <c r="E210" s="526"/>
      <c r="F210" s="548"/>
      <c r="G210" s="526"/>
      <c r="H210" s="526"/>
      <c r="I210" s="526"/>
      <c r="J210" s="526"/>
      <c r="K210" s="526"/>
      <c r="L210" s="526"/>
      <c r="M210" s="526"/>
      <c r="N210" s="528"/>
      <c r="O210" s="528"/>
      <c r="P210" s="528"/>
      <c r="Q210" s="528"/>
      <c r="R210" s="528"/>
      <c r="S210" s="528"/>
      <c r="T210" s="528"/>
      <c r="U210" s="528"/>
      <c r="V210" s="528"/>
      <c r="W210" s="528"/>
      <c r="X210" s="528"/>
      <c r="Y210" s="528"/>
      <c r="AA210" s="551"/>
      <c r="AB210" s="551"/>
      <c r="AC210" s="551"/>
      <c r="AD210" s="551"/>
      <c r="AE210" s="551"/>
      <c r="AF210" s="551"/>
      <c r="AG210" s="551"/>
      <c r="AH210" s="552"/>
    </row>
    <row r="211" spans="1:34" s="550" customFormat="1">
      <c r="A211" s="523" t="s">
        <v>143</v>
      </c>
      <c r="B211" s="549"/>
      <c r="C211" s="516"/>
      <c r="D211" s="553" t="s">
        <v>1103</v>
      </c>
      <c r="E211" s="526"/>
      <c r="F211" s="548"/>
      <c r="G211" s="526"/>
      <c r="H211" s="526"/>
      <c r="I211" s="526"/>
      <c r="J211" s="526"/>
      <c r="K211" s="526"/>
      <c r="L211" s="526"/>
      <c r="M211" s="526"/>
      <c r="N211" s="528"/>
      <c r="O211" s="528"/>
      <c r="P211" s="528"/>
      <c r="Q211" s="528"/>
      <c r="R211" s="528"/>
      <c r="S211" s="528"/>
      <c r="T211" s="528"/>
      <c r="U211" s="528"/>
      <c r="V211" s="528"/>
      <c r="W211" s="528"/>
      <c r="X211" s="528"/>
      <c r="Y211" s="528"/>
      <c r="AA211" s="551"/>
      <c r="AB211" s="551"/>
      <c r="AC211" s="551"/>
      <c r="AD211" s="551"/>
      <c r="AE211" s="551"/>
      <c r="AF211" s="551"/>
      <c r="AG211" s="551"/>
      <c r="AH211" s="552"/>
    </row>
    <row r="212" spans="1:34" s="550" customFormat="1">
      <c r="A212" s="523" t="s">
        <v>144</v>
      </c>
      <c r="B212" s="549"/>
      <c r="C212" s="516"/>
      <c r="D212" s="553" t="s">
        <v>1104</v>
      </c>
      <c r="E212" s="526"/>
      <c r="F212" s="548"/>
      <c r="G212" s="526"/>
      <c r="H212" s="526"/>
      <c r="I212" s="526"/>
      <c r="J212" s="526"/>
      <c r="K212" s="526"/>
      <c r="L212" s="526"/>
      <c r="M212" s="526"/>
      <c r="N212" s="528"/>
      <c r="O212" s="528"/>
      <c r="P212" s="528"/>
      <c r="Q212" s="528"/>
      <c r="R212" s="528"/>
      <c r="S212" s="528"/>
      <c r="T212" s="528"/>
      <c r="U212" s="528"/>
      <c r="V212" s="528"/>
      <c r="W212" s="528"/>
      <c r="X212" s="528"/>
      <c r="Y212" s="528"/>
      <c r="AA212" s="551"/>
      <c r="AB212" s="551"/>
      <c r="AC212" s="551"/>
      <c r="AD212" s="551"/>
      <c r="AE212" s="551"/>
      <c r="AF212" s="551"/>
      <c r="AG212" s="551"/>
      <c r="AH212" s="552"/>
    </row>
    <row r="213" spans="1:34" s="550" customFormat="1">
      <c r="A213" s="523" t="s">
        <v>362</v>
      </c>
      <c r="B213" s="549"/>
      <c r="C213" s="516"/>
      <c r="D213" s="553" t="s">
        <v>1105</v>
      </c>
      <c r="E213" s="526"/>
      <c r="F213" s="548"/>
      <c r="G213" s="526"/>
      <c r="H213" s="526"/>
      <c r="I213" s="526"/>
      <c r="J213" s="526"/>
      <c r="K213" s="526"/>
      <c r="L213" s="526"/>
      <c r="M213" s="526"/>
      <c r="N213" s="528"/>
      <c r="O213" s="528"/>
      <c r="P213" s="528"/>
      <c r="Q213" s="528"/>
      <c r="R213" s="528"/>
      <c r="S213" s="528"/>
      <c r="T213" s="528"/>
      <c r="U213" s="528"/>
      <c r="V213" s="528"/>
      <c r="W213" s="528"/>
      <c r="X213" s="528"/>
      <c r="Y213" s="528"/>
      <c r="AA213" s="551"/>
      <c r="AB213" s="551"/>
      <c r="AC213" s="551"/>
      <c r="AD213" s="551"/>
      <c r="AE213" s="551"/>
      <c r="AF213" s="551"/>
      <c r="AG213" s="551"/>
      <c r="AH213" s="552"/>
    </row>
    <row r="214" spans="1:34" s="550" customFormat="1" ht="42">
      <c r="A214" s="523" t="s">
        <v>364</v>
      </c>
      <c r="B214" s="549"/>
      <c r="C214" s="516"/>
      <c r="D214" s="553" t="s">
        <v>1106</v>
      </c>
      <c r="E214" s="526"/>
      <c r="F214" s="548"/>
      <c r="G214" s="526"/>
      <c r="H214" s="526"/>
      <c r="I214" s="526"/>
      <c r="J214" s="526"/>
      <c r="K214" s="526"/>
      <c r="L214" s="526"/>
      <c r="M214" s="526"/>
      <c r="N214" s="528"/>
      <c r="O214" s="528"/>
      <c r="P214" s="528"/>
      <c r="Q214" s="528"/>
      <c r="R214" s="528"/>
      <c r="S214" s="528"/>
      <c r="T214" s="528"/>
      <c r="U214" s="528"/>
      <c r="V214" s="528"/>
      <c r="W214" s="528"/>
      <c r="X214" s="528"/>
      <c r="Y214" s="528"/>
      <c r="AA214" s="551"/>
      <c r="AB214" s="551"/>
      <c r="AC214" s="551"/>
      <c r="AD214" s="551"/>
      <c r="AE214" s="551"/>
      <c r="AF214" s="551"/>
      <c r="AG214" s="551"/>
      <c r="AH214" s="552"/>
    </row>
    <row r="215" spans="1:34" s="550" customFormat="1">
      <c r="A215" s="523" t="s">
        <v>366</v>
      </c>
      <c r="B215" s="549"/>
      <c r="C215" s="516"/>
      <c r="D215" s="553" t="s">
        <v>1107</v>
      </c>
      <c r="E215" s="526"/>
      <c r="F215" s="548"/>
      <c r="G215" s="526"/>
      <c r="H215" s="526"/>
      <c r="I215" s="526"/>
      <c r="J215" s="526"/>
      <c r="K215" s="526"/>
      <c r="L215" s="526"/>
      <c r="M215" s="526"/>
      <c r="N215" s="528"/>
      <c r="O215" s="528"/>
      <c r="P215" s="528"/>
      <c r="Q215" s="528"/>
      <c r="R215" s="528"/>
      <c r="S215" s="528"/>
      <c r="T215" s="528"/>
      <c r="U215" s="528"/>
      <c r="V215" s="528"/>
      <c r="W215" s="528"/>
      <c r="X215" s="528"/>
      <c r="Y215" s="528"/>
      <c r="AA215" s="551"/>
      <c r="AB215" s="551"/>
      <c r="AC215" s="551"/>
      <c r="AD215" s="551"/>
      <c r="AE215" s="551"/>
      <c r="AF215" s="551"/>
      <c r="AG215" s="551"/>
      <c r="AH215" s="552"/>
    </row>
    <row r="216" spans="1:34" s="550" customFormat="1">
      <c r="A216" s="523" t="s">
        <v>368</v>
      </c>
      <c r="B216" s="549"/>
      <c r="C216" s="516"/>
      <c r="D216" s="553" t="s">
        <v>1108</v>
      </c>
      <c r="E216" s="526"/>
      <c r="F216" s="548"/>
      <c r="G216" s="526"/>
      <c r="H216" s="526"/>
      <c r="I216" s="526"/>
      <c r="J216" s="526"/>
      <c r="K216" s="526"/>
      <c r="L216" s="526"/>
      <c r="M216" s="526"/>
      <c r="N216" s="528"/>
      <c r="O216" s="528"/>
      <c r="P216" s="528"/>
      <c r="Q216" s="528"/>
      <c r="R216" s="528"/>
      <c r="S216" s="528"/>
      <c r="T216" s="528"/>
      <c r="U216" s="528"/>
      <c r="V216" s="528"/>
      <c r="W216" s="528"/>
      <c r="X216" s="528"/>
      <c r="Y216" s="528"/>
      <c r="AA216" s="551"/>
      <c r="AB216" s="551"/>
      <c r="AC216" s="551"/>
      <c r="AD216" s="551"/>
      <c r="AE216" s="551"/>
      <c r="AF216" s="551"/>
      <c r="AG216" s="551"/>
      <c r="AH216" s="552"/>
    </row>
    <row r="217" spans="1:34" s="550" customFormat="1">
      <c r="A217" s="523" t="s">
        <v>370</v>
      </c>
      <c r="B217" s="549"/>
      <c r="C217" s="516"/>
      <c r="D217" s="553" t="s">
        <v>1109</v>
      </c>
      <c r="E217" s="526"/>
      <c r="F217" s="548"/>
      <c r="G217" s="526"/>
      <c r="H217" s="526"/>
      <c r="I217" s="526"/>
      <c r="J217" s="526"/>
      <c r="K217" s="526"/>
      <c r="L217" s="526"/>
      <c r="M217" s="526"/>
      <c r="N217" s="528"/>
      <c r="O217" s="528"/>
      <c r="P217" s="528"/>
      <c r="Q217" s="528"/>
      <c r="R217" s="528"/>
      <c r="S217" s="528"/>
      <c r="T217" s="528"/>
      <c r="U217" s="528"/>
      <c r="V217" s="528"/>
      <c r="W217" s="528"/>
      <c r="X217" s="528"/>
      <c r="Y217" s="528"/>
      <c r="AA217" s="551"/>
      <c r="AB217" s="551"/>
      <c r="AC217" s="551"/>
      <c r="AD217" s="551"/>
      <c r="AE217" s="551"/>
      <c r="AF217" s="551"/>
      <c r="AG217" s="551"/>
      <c r="AH217" s="552"/>
    </row>
    <row r="218" spans="1:34" s="550" customFormat="1" ht="42">
      <c r="A218" s="523" t="s">
        <v>1220</v>
      </c>
      <c r="B218" s="549"/>
      <c r="C218" s="516"/>
      <c r="D218" s="553" t="s">
        <v>1110</v>
      </c>
      <c r="E218" s="526"/>
      <c r="F218" s="548"/>
      <c r="G218" s="526"/>
      <c r="H218" s="526"/>
      <c r="I218" s="526"/>
      <c r="J218" s="526"/>
      <c r="K218" s="526"/>
      <c r="L218" s="526"/>
      <c r="M218" s="526"/>
      <c r="N218" s="528"/>
      <c r="O218" s="528"/>
      <c r="P218" s="528"/>
      <c r="Q218" s="528"/>
      <c r="R218" s="528"/>
      <c r="S218" s="528"/>
      <c r="T218" s="528"/>
      <c r="U218" s="528"/>
      <c r="V218" s="528"/>
      <c r="W218" s="528"/>
      <c r="X218" s="528"/>
      <c r="Y218" s="528"/>
      <c r="AA218" s="551"/>
      <c r="AB218" s="551"/>
      <c r="AC218" s="551"/>
      <c r="AD218" s="551"/>
      <c r="AE218" s="551"/>
      <c r="AF218" s="551"/>
      <c r="AG218" s="551"/>
      <c r="AH218" s="552"/>
    </row>
    <row r="219" spans="1:34" s="550" customFormat="1">
      <c r="A219" s="523"/>
      <c r="B219" s="549"/>
      <c r="C219" s="516"/>
      <c r="D219" s="553" t="s">
        <v>1111</v>
      </c>
      <c r="E219" s="513" t="s">
        <v>509</v>
      </c>
      <c r="F219" s="547">
        <v>1</v>
      </c>
      <c r="G219" s="513">
        <v>995461</v>
      </c>
      <c r="H219" s="532" t="s">
        <v>138</v>
      </c>
      <c r="I219" s="527">
        <v>18</v>
      </c>
      <c r="J219" s="532" t="s">
        <v>138</v>
      </c>
      <c r="K219" s="533"/>
      <c r="L219" s="534">
        <f t="shared" si="6"/>
        <v>1.8000000000000002E-3</v>
      </c>
      <c r="M219" s="535" t="str">
        <f t="shared" si="7"/>
        <v>0.01</v>
      </c>
      <c r="N219" s="528"/>
      <c r="O219" s="528"/>
      <c r="P219" s="528"/>
      <c r="Q219" s="528"/>
      <c r="R219" s="528"/>
      <c r="S219" s="528"/>
      <c r="T219" s="528"/>
      <c r="U219" s="528"/>
      <c r="V219" s="528"/>
      <c r="W219" s="528"/>
      <c r="X219" s="528"/>
      <c r="Y219" s="528"/>
      <c r="AA219" s="551"/>
      <c r="AB219" s="551"/>
      <c r="AC219" s="551"/>
      <c r="AD219" s="551"/>
      <c r="AE219" s="551"/>
      <c r="AF219" s="551"/>
      <c r="AG219" s="551"/>
      <c r="AH219" s="552"/>
    </row>
    <row r="220" spans="1:34" s="550" customFormat="1">
      <c r="A220" s="523"/>
      <c r="B220" s="549"/>
      <c r="C220" s="516"/>
      <c r="D220" s="553"/>
      <c r="E220" s="526"/>
      <c r="F220" s="548"/>
      <c r="G220" s="526"/>
      <c r="H220" s="526"/>
      <c r="I220" s="526"/>
      <c r="J220" s="526"/>
      <c r="K220" s="526"/>
      <c r="L220" s="526"/>
      <c r="M220" s="526"/>
      <c r="N220" s="528"/>
      <c r="O220" s="528"/>
      <c r="P220" s="528"/>
      <c r="Q220" s="528"/>
      <c r="R220" s="528"/>
      <c r="S220" s="528"/>
      <c r="T220" s="528"/>
      <c r="U220" s="528"/>
      <c r="V220" s="528"/>
      <c r="W220" s="528"/>
      <c r="X220" s="528"/>
      <c r="Y220" s="528"/>
      <c r="AA220" s="551"/>
      <c r="AB220" s="551"/>
      <c r="AC220" s="551"/>
      <c r="AD220" s="551"/>
      <c r="AE220" s="551"/>
      <c r="AF220" s="551"/>
      <c r="AG220" s="551"/>
      <c r="AH220" s="552"/>
    </row>
    <row r="221" spans="1:34" s="550" customFormat="1">
      <c r="A221" s="588" t="s">
        <v>1221</v>
      </c>
      <c r="B221" s="589"/>
      <c r="C221" s="590"/>
      <c r="D221" s="591" t="s">
        <v>1112</v>
      </c>
      <c r="E221" s="526"/>
      <c r="F221" s="548"/>
      <c r="G221" s="526"/>
      <c r="H221" s="526"/>
      <c r="I221" s="526"/>
      <c r="J221" s="526"/>
      <c r="K221" s="526"/>
      <c r="L221" s="526"/>
      <c r="M221" s="526"/>
      <c r="N221" s="528"/>
      <c r="O221" s="528"/>
      <c r="P221" s="528"/>
      <c r="Q221" s="528"/>
      <c r="R221" s="528"/>
      <c r="S221" s="528"/>
      <c r="T221" s="528"/>
      <c r="U221" s="528"/>
      <c r="V221" s="528"/>
      <c r="W221" s="528"/>
      <c r="X221" s="528"/>
      <c r="Y221" s="528"/>
      <c r="AA221" s="551"/>
      <c r="AB221" s="551"/>
      <c r="AC221" s="551"/>
      <c r="AD221" s="551"/>
      <c r="AE221" s="551"/>
      <c r="AF221" s="551"/>
      <c r="AG221" s="551"/>
      <c r="AH221" s="552"/>
    </row>
    <row r="222" spans="1:34" s="550" customFormat="1">
      <c r="A222" s="523">
        <v>1</v>
      </c>
      <c r="B222" s="549"/>
      <c r="C222" s="516"/>
      <c r="D222" s="553" t="s">
        <v>1113</v>
      </c>
      <c r="E222" s="526"/>
      <c r="F222" s="548"/>
      <c r="G222" s="526"/>
      <c r="H222" s="526"/>
      <c r="I222" s="526"/>
      <c r="J222" s="526"/>
      <c r="K222" s="526"/>
      <c r="L222" s="526"/>
      <c r="M222" s="526"/>
      <c r="N222" s="528"/>
      <c r="O222" s="528"/>
      <c r="P222" s="528"/>
      <c r="Q222" s="528"/>
      <c r="R222" s="528"/>
      <c r="S222" s="528"/>
      <c r="T222" s="528"/>
      <c r="U222" s="528"/>
      <c r="V222" s="528"/>
      <c r="W222" s="528"/>
      <c r="X222" s="528"/>
      <c r="Y222" s="528"/>
      <c r="AA222" s="551"/>
      <c r="AB222" s="551"/>
      <c r="AC222" s="551"/>
      <c r="AD222" s="551"/>
      <c r="AE222" s="551"/>
      <c r="AF222" s="551"/>
      <c r="AG222" s="551"/>
      <c r="AH222" s="552"/>
    </row>
    <row r="223" spans="1:34" s="550" customFormat="1" ht="189">
      <c r="A223" s="523"/>
      <c r="B223" s="549"/>
      <c r="C223" s="516"/>
      <c r="D223" s="553" t="s">
        <v>1114</v>
      </c>
      <c r="E223" s="526"/>
      <c r="F223" s="548"/>
      <c r="G223" s="526"/>
      <c r="H223" s="526"/>
      <c r="I223" s="526"/>
      <c r="J223" s="526"/>
      <c r="K223" s="526"/>
      <c r="L223" s="526"/>
      <c r="M223" s="526"/>
      <c r="N223" s="528"/>
      <c r="O223" s="528"/>
      <c r="P223" s="528"/>
      <c r="Q223" s="528"/>
      <c r="R223" s="528"/>
      <c r="S223" s="528"/>
      <c r="T223" s="528"/>
      <c r="U223" s="528"/>
      <c r="V223" s="528"/>
      <c r="W223" s="528"/>
      <c r="X223" s="528"/>
      <c r="Y223" s="528"/>
      <c r="AA223" s="551"/>
      <c r="AB223" s="551"/>
      <c r="AC223" s="551"/>
      <c r="AD223" s="551"/>
      <c r="AE223" s="551"/>
      <c r="AF223" s="551"/>
      <c r="AG223" s="551"/>
      <c r="AH223" s="552"/>
    </row>
    <row r="224" spans="1:34" s="550" customFormat="1">
      <c r="A224" s="523"/>
      <c r="B224" s="549"/>
      <c r="C224" s="516"/>
      <c r="D224" s="553"/>
      <c r="E224" s="526"/>
      <c r="F224" s="548"/>
      <c r="G224" s="526"/>
      <c r="H224" s="526"/>
      <c r="I224" s="526"/>
      <c r="J224" s="526"/>
      <c r="K224" s="526"/>
      <c r="L224" s="526"/>
      <c r="M224" s="526"/>
      <c r="N224" s="528"/>
      <c r="O224" s="528"/>
      <c r="P224" s="528"/>
      <c r="Q224" s="528"/>
      <c r="R224" s="528"/>
      <c r="S224" s="528"/>
      <c r="T224" s="528"/>
      <c r="U224" s="528"/>
      <c r="V224" s="528"/>
      <c r="W224" s="528"/>
      <c r="X224" s="528"/>
      <c r="Y224" s="528"/>
      <c r="AA224" s="551"/>
      <c r="AB224" s="551"/>
      <c r="AC224" s="551"/>
      <c r="AD224" s="551"/>
      <c r="AE224" s="551"/>
      <c r="AF224" s="551"/>
      <c r="AG224" s="551"/>
      <c r="AH224" s="552"/>
    </row>
    <row r="225" spans="1:34" s="550" customFormat="1">
      <c r="A225" s="523">
        <v>1.1000000000000001</v>
      </c>
      <c r="B225" s="549"/>
      <c r="C225" s="516" t="s">
        <v>907</v>
      </c>
      <c r="D225" s="553" t="s">
        <v>1115</v>
      </c>
      <c r="E225" s="526"/>
      <c r="F225" s="548"/>
      <c r="G225" s="526"/>
      <c r="H225" s="526"/>
      <c r="I225" s="526"/>
      <c r="J225" s="526"/>
      <c r="K225" s="526"/>
      <c r="L225" s="526"/>
      <c r="M225" s="526"/>
      <c r="N225" s="528"/>
      <c r="O225" s="528"/>
      <c r="P225" s="528"/>
      <c r="Q225" s="528"/>
      <c r="R225" s="528"/>
      <c r="S225" s="528"/>
      <c r="T225" s="528"/>
      <c r="U225" s="528"/>
      <c r="V225" s="528"/>
      <c r="W225" s="528"/>
      <c r="X225" s="528"/>
      <c r="Y225" s="528"/>
      <c r="AA225" s="551"/>
      <c r="AB225" s="551"/>
      <c r="AC225" s="551"/>
      <c r="AD225" s="551"/>
      <c r="AE225" s="551"/>
      <c r="AF225" s="551"/>
      <c r="AG225" s="551"/>
      <c r="AH225" s="552"/>
    </row>
    <row r="226" spans="1:34" s="550" customFormat="1">
      <c r="A226" s="523"/>
      <c r="B226" s="549"/>
      <c r="C226" s="516"/>
      <c r="D226" s="553" t="s">
        <v>1116</v>
      </c>
      <c r="E226" s="526"/>
      <c r="F226" s="548"/>
      <c r="G226" s="526"/>
      <c r="H226" s="526"/>
      <c r="I226" s="526"/>
      <c r="J226" s="526"/>
      <c r="K226" s="526"/>
      <c r="L226" s="526"/>
      <c r="M226" s="526"/>
      <c r="N226" s="528"/>
      <c r="O226" s="528"/>
      <c r="P226" s="528"/>
      <c r="Q226" s="528"/>
      <c r="R226" s="528"/>
      <c r="S226" s="528"/>
      <c r="T226" s="528"/>
      <c r="U226" s="528"/>
      <c r="V226" s="528"/>
      <c r="W226" s="528"/>
      <c r="X226" s="528"/>
      <c r="Y226" s="528"/>
      <c r="AA226" s="551"/>
      <c r="AB226" s="551"/>
      <c r="AC226" s="551"/>
      <c r="AD226" s="551"/>
      <c r="AE226" s="551"/>
      <c r="AF226" s="551"/>
      <c r="AG226" s="551"/>
      <c r="AH226" s="552"/>
    </row>
    <row r="227" spans="1:34" s="550" customFormat="1">
      <c r="A227" s="523"/>
      <c r="B227" s="549"/>
      <c r="C227" s="516"/>
      <c r="D227" s="553" t="s">
        <v>1117</v>
      </c>
      <c r="E227" s="526"/>
      <c r="F227" s="548"/>
      <c r="G227" s="526"/>
      <c r="H227" s="526"/>
      <c r="I227" s="526"/>
      <c r="J227" s="526"/>
      <c r="K227" s="526"/>
      <c r="L227" s="526"/>
      <c r="M227" s="526"/>
      <c r="N227" s="528"/>
      <c r="O227" s="528"/>
      <c r="P227" s="528"/>
      <c r="Q227" s="528"/>
      <c r="R227" s="528"/>
      <c r="S227" s="528"/>
      <c r="T227" s="528"/>
      <c r="U227" s="528"/>
      <c r="V227" s="528"/>
      <c r="W227" s="528"/>
      <c r="X227" s="528"/>
      <c r="Y227" s="528"/>
      <c r="AA227" s="551"/>
      <c r="AB227" s="551"/>
      <c r="AC227" s="551"/>
      <c r="AD227" s="551"/>
      <c r="AE227" s="551"/>
      <c r="AF227" s="551"/>
      <c r="AG227" s="551"/>
      <c r="AH227" s="552"/>
    </row>
    <row r="228" spans="1:34" s="550" customFormat="1">
      <c r="A228" s="523"/>
      <c r="B228" s="549"/>
      <c r="C228" s="516"/>
      <c r="D228" s="553" t="s">
        <v>1118</v>
      </c>
      <c r="E228" s="526"/>
      <c r="F228" s="548"/>
      <c r="G228" s="526"/>
      <c r="H228" s="526"/>
      <c r="I228" s="526"/>
      <c r="J228" s="526"/>
      <c r="K228" s="526"/>
      <c r="L228" s="526"/>
      <c r="M228" s="526"/>
      <c r="N228" s="528"/>
      <c r="O228" s="528"/>
      <c r="P228" s="528"/>
      <c r="Q228" s="528"/>
      <c r="R228" s="528"/>
      <c r="S228" s="528"/>
      <c r="T228" s="528"/>
      <c r="U228" s="528"/>
      <c r="V228" s="528"/>
      <c r="W228" s="528"/>
      <c r="X228" s="528"/>
      <c r="Y228" s="528"/>
      <c r="AA228" s="551"/>
      <c r="AB228" s="551"/>
      <c r="AC228" s="551"/>
      <c r="AD228" s="551"/>
      <c r="AE228" s="551"/>
      <c r="AF228" s="551"/>
      <c r="AG228" s="551"/>
      <c r="AH228" s="552"/>
    </row>
    <row r="229" spans="1:34" s="550" customFormat="1">
      <c r="A229" s="523"/>
      <c r="B229" s="549"/>
      <c r="C229" s="516"/>
      <c r="D229" s="553" t="s">
        <v>1119</v>
      </c>
      <c r="E229" s="526"/>
      <c r="F229" s="548"/>
      <c r="G229" s="526"/>
      <c r="H229" s="526"/>
      <c r="I229" s="526"/>
      <c r="J229" s="526"/>
      <c r="K229" s="526"/>
      <c r="L229" s="526"/>
      <c r="M229" s="526"/>
      <c r="N229" s="528"/>
      <c r="O229" s="528"/>
      <c r="P229" s="528"/>
      <c r="Q229" s="528"/>
      <c r="R229" s="528"/>
      <c r="S229" s="528"/>
      <c r="T229" s="528"/>
      <c r="U229" s="528"/>
      <c r="V229" s="528"/>
      <c r="W229" s="528"/>
      <c r="X229" s="528"/>
      <c r="Y229" s="528"/>
      <c r="AA229" s="551"/>
      <c r="AB229" s="551"/>
      <c r="AC229" s="551"/>
      <c r="AD229" s="551"/>
      <c r="AE229" s="551"/>
      <c r="AF229" s="551"/>
      <c r="AG229" s="551"/>
      <c r="AH229" s="552"/>
    </row>
    <row r="230" spans="1:34" s="550" customFormat="1">
      <c r="A230" s="523"/>
      <c r="B230" s="549"/>
      <c r="C230" s="516"/>
      <c r="D230" s="553" t="s">
        <v>1120</v>
      </c>
      <c r="E230" s="526"/>
      <c r="F230" s="548"/>
      <c r="G230" s="526"/>
      <c r="H230" s="526"/>
      <c r="I230" s="526"/>
      <c r="J230" s="526"/>
      <c r="K230" s="526"/>
      <c r="L230" s="526"/>
      <c r="M230" s="526"/>
      <c r="N230" s="528"/>
      <c r="O230" s="528"/>
      <c r="P230" s="528"/>
      <c r="Q230" s="528"/>
      <c r="R230" s="528"/>
      <c r="S230" s="528"/>
      <c r="T230" s="528"/>
      <c r="U230" s="528"/>
      <c r="V230" s="528"/>
      <c r="W230" s="528"/>
      <c r="X230" s="528"/>
      <c r="Y230" s="528"/>
      <c r="AA230" s="551"/>
      <c r="AB230" s="551"/>
      <c r="AC230" s="551"/>
      <c r="AD230" s="551"/>
      <c r="AE230" s="551"/>
      <c r="AF230" s="551"/>
      <c r="AG230" s="551"/>
      <c r="AH230" s="552"/>
    </row>
    <row r="231" spans="1:34" s="550" customFormat="1">
      <c r="A231" s="523"/>
      <c r="B231" s="549"/>
      <c r="C231" s="516"/>
      <c r="D231" s="553" t="s">
        <v>1121</v>
      </c>
      <c r="E231" s="526"/>
      <c r="F231" s="548"/>
      <c r="G231" s="526"/>
      <c r="H231" s="526"/>
      <c r="I231" s="526"/>
      <c r="J231" s="526"/>
      <c r="K231" s="526"/>
      <c r="L231" s="526"/>
      <c r="M231" s="526"/>
      <c r="N231" s="528"/>
      <c r="O231" s="528"/>
      <c r="P231" s="528"/>
      <c r="Q231" s="528"/>
      <c r="R231" s="528"/>
      <c r="S231" s="528"/>
      <c r="T231" s="528"/>
      <c r="U231" s="528"/>
      <c r="V231" s="528"/>
      <c r="W231" s="528"/>
      <c r="X231" s="528"/>
      <c r="Y231" s="528"/>
      <c r="AA231" s="551"/>
      <c r="AB231" s="551"/>
      <c r="AC231" s="551"/>
      <c r="AD231" s="551"/>
      <c r="AE231" s="551"/>
      <c r="AF231" s="551"/>
      <c r="AG231" s="551"/>
      <c r="AH231" s="552"/>
    </row>
    <row r="232" spans="1:34" s="550" customFormat="1">
      <c r="A232" s="523"/>
      <c r="B232" s="549"/>
      <c r="C232" s="516"/>
      <c r="D232" s="553" t="s">
        <v>1122</v>
      </c>
      <c r="E232" s="526"/>
      <c r="F232" s="548"/>
      <c r="G232" s="526"/>
      <c r="H232" s="526"/>
      <c r="I232" s="526"/>
      <c r="J232" s="526"/>
      <c r="K232" s="526"/>
      <c r="L232" s="526"/>
      <c r="M232" s="526"/>
      <c r="N232" s="528"/>
      <c r="O232" s="528"/>
      <c r="P232" s="528"/>
      <c r="Q232" s="528"/>
      <c r="R232" s="528"/>
      <c r="S232" s="528"/>
      <c r="T232" s="528"/>
      <c r="U232" s="528"/>
      <c r="V232" s="528"/>
      <c r="W232" s="528"/>
      <c r="X232" s="528"/>
      <c r="Y232" s="528"/>
      <c r="AA232" s="551"/>
      <c r="AB232" s="551"/>
      <c r="AC232" s="551"/>
      <c r="AD232" s="551"/>
      <c r="AE232" s="551"/>
      <c r="AF232" s="551"/>
      <c r="AG232" s="551"/>
      <c r="AH232" s="552"/>
    </row>
    <row r="233" spans="1:34" s="550" customFormat="1">
      <c r="A233" s="523"/>
      <c r="B233" s="549"/>
      <c r="C233" s="516"/>
      <c r="D233" s="553" t="s">
        <v>1123</v>
      </c>
      <c r="E233" s="526"/>
      <c r="F233" s="548"/>
      <c r="G233" s="526"/>
      <c r="H233" s="526"/>
      <c r="I233" s="526"/>
      <c r="J233" s="526"/>
      <c r="K233" s="526"/>
      <c r="L233" s="526"/>
      <c r="M233" s="526"/>
      <c r="N233" s="528"/>
      <c r="O233" s="528"/>
      <c r="P233" s="528"/>
      <c r="Q233" s="528"/>
      <c r="R233" s="528"/>
      <c r="S233" s="528"/>
      <c r="T233" s="528"/>
      <c r="U233" s="528"/>
      <c r="V233" s="528"/>
      <c r="W233" s="528"/>
      <c r="X233" s="528"/>
      <c r="Y233" s="528"/>
      <c r="AA233" s="551"/>
      <c r="AB233" s="551"/>
      <c r="AC233" s="551"/>
      <c r="AD233" s="551"/>
      <c r="AE233" s="551"/>
      <c r="AF233" s="551"/>
      <c r="AG233" s="551"/>
      <c r="AH233" s="552"/>
    </row>
    <row r="234" spans="1:34" s="550" customFormat="1">
      <c r="A234" s="523"/>
      <c r="B234" s="549"/>
      <c r="C234" s="516"/>
      <c r="D234" s="553" t="s">
        <v>1124</v>
      </c>
      <c r="E234" s="526"/>
      <c r="F234" s="548"/>
      <c r="G234" s="526"/>
      <c r="H234" s="526"/>
      <c r="I234" s="526"/>
      <c r="J234" s="526"/>
      <c r="K234" s="526"/>
      <c r="L234" s="526"/>
      <c r="M234" s="526"/>
      <c r="N234" s="528"/>
      <c r="O234" s="528"/>
      <c r="P234" s="528"/>
      <c r="Q234" s="528"/>
      <c r="R234" s="528"/>
      <c r="S234" s="528"/>
      <c r="T234" s="528"/>
      <c r="U234" s="528"/>
      <c r="V234" s="528"/>
      <c r="W234" s="528"/>
      <c r="X234" s="528"/>
      <c r="Y234" s="528"/>
      <c r="AA234" s="551"/>
      <c r="AB234" s="551"/>
      <c r="AC234" s="551"/>
      <c r="AD234" s="551"/>
      <c r="AE234" s="551"/>
      <c r="AF234" s="551"/>
      <c r="AG234" s="551"/>
      <c r="AH234" s="552"/>
    </row>
    <row r="235" spans="1:34" s="550" customFormat="1">
      <c r="A235" s="523"/>
      <c r="B235" s="549"/>
      <c r="C235" s="516"/>
      <c r="D235" s="553" t="s">
        <v>1125</v>
      </c>
      <c r="E235" s="526"/>
      <c r="F235" s="548"/>
      <c r="G235" s="526"/>
      <c r="H235" s="526"/>
      <c r="I235" s="526"/>
      <c r="J235" s="526"/>
      <c r="K235" s="526"/>
      <c r="L235" s="526"/>
      <c r="M235" s="526"/>
      <c r="N235" s="528"/>
      <c r="O235" s="528"/>
      <c r="P235" s="528"/>
      <c r="Q235" s="528"/>
      <c r="R235" s="528"/>
      <c r="S235" s="528"/>
      <c r="T235" s="528"/>
      <c r="U235" s="528"/>
      <c r="V235" s="528"/>
      <c r="W235" s="528"/>
      <c r="X235" s="528"/>
      <c r="Y235" s="528"/>
      <c r="AA235" s="551"/>
      <c r="AB235" s="551"/>
      <c r="AC235" s="551"/>
      <c r="AD235" s="551"/>
      <c r="AE235" s="551"/>
      <c r="AF235" s="551"/>
      <c r="AG235" s="551"/>
      <c r="AH235" s="552"/>
    </row>
    <row r="236" spans="1:34" s="550" customFormat="1">
      <c r="A236" s="523"/>
      <c r="B236" s="549"/>
      <c r="C236" s="516"/>
      <c r="D236" s="553" t="s">
        <v>1126</v>
      </c>
      <c r="E236" s="526"/>
      <c r="F236" s="548"/>
      <c r="G236" s="526"/>
      <c r="H236" s="526"/>
      <c r="I236" s="526"/>
      <c r="J236" s="526"/>
      <c r="K236" s="526"/>
      <c r="L236" s="526"/>
      <c r="M236" s="526"/>
      <c r="N236" s="528"/>
      <c r="O236" s="528"/>
      <c r="P236" s="528"/>
      <c r="Q236" s="528"/>
      <c r="R236" s="528"/>
      <c r="S236" s="528"/>
      <c r="T236" s="528"/>
      <c r="U236" s="528"/>
      <c r="V236" s="528"/>
      <c r="W236" s="528"/>
      <c r="X236" s="528"/>
      <c r="Y236" s="528"/>
      <c r="AA236" s="551"/>
      <c r="AB236" s="551"/>
      <c r="AC236" s="551"/>
      <c r="AD236" s="551"/>
      <c r="AE236" s="551"/>
      <c r="AF236" s="551"/>
      <c r="AG236" s="551"/>
      <c r="AH236" s="552"/>
    </row>
    <row r="237" spans="1:34" s="550" customFormat="1">
      <c r="A237" s="523"/>
      <c r="B237" s="549"/>
      <c r="C237" s="516"/>
      <c r="D237" s="553" t="s">
        <v>1127</v>
      </c>
      <c r="E237" s="526"/>
      <c r="F237" s="548"/>
      <c r="G237" s="526"/>
      <c r="H237" s="526"/>
      <c r="I237" s="526"/>
      <c r="J237" s="526"/>
      <c r="K237" s="526"/>
      <c r="L237" s="526"/>
      <c r="M237" s="526"/>
      <c r="N237" s="528"/>
      <c r="O237" s="528"/>
      <c r="P237" s="528"/>
      <c r="Q237" s="528"/>
      <c r="R237" s="528"/>
      <c r="S237" s="528"/>
      <c r="T237" s="528"/>
      <c r="U237" s="528"/>
      <c r="V237" s="528"/>
      <c r="W237" s="528"/>
      <c r="X237" s="528"/>
      <c r="Y237" s="528"/>
      <c r="AA237" s="551"/>
      <c r="AB237" s="551"/>
      <c r="AC237" s="551"/>
      <c r="AD237" s="551"/>
      <c r="AE237" s="551"/>
      <c r="AF237" s="551"/>
      <c r="AG237" s="551"/>
      <c r="AH237" s="552"/>
    </row>
    <row r="238" spans="1:34" s="550" customFormat="1">
      <c r="A238" s="523"/>
      <c r="B238" s="549"/>
      <c r="C238" s="516"/>
      <c r="D238" s="553" t="s">
        <v>1128</v>
      </c>
      <c r="E238" s="526"/>
      <c r="F238" s="548"/>
      <c r="G238" s="526"/>
      <c r="H238" s="526"/>
      <c r="I238" s="526"/>
      <c r="J238" s="526"/>
      <c r="K238" s="526"/>
      <c r="L238" s="526"/>
      <c r="M238" s="526"/>
      <c r="N238" s="528"/>
      <c r="O238" s="528"/>
      <c r="P238" s="528"/>
      <c r="Q238" s="528"/>
      <c r="R238" s="528"/>
      <c r="S238" s="528"/>
      <c r="T238" s="528"/>
      <c r="U238" s="528"/>
      <c r="V238" s="528"/>
      <c r="W238" s="528"/>
      <c r="X238" s="528"/>
      <c r="Y238" s="528"/>
      <c r="AA238" s="551"/>
      <c r="AB238" s="551"/>
      <c r="AC238" s="551"/>
      <c r="AD238" s="551"/>
      <c r="AE238" s="551"/>
      <c r="AF238" s="551"/>
      <c r="AG238" s="551"/>
      <c r="AH238" s="552"/>
    </row>
    <row r="239" spans="1:34" s="550" customFormat="1">
      <c r="A239" s="523"/>
      <c r="B239" s="549"/>
      <c r="C239" s="516"/>
      <c r="D239" s="553" t="s">
        <v>1129</v>
      </c>
      <c r="E239" s="513" t="s">
        <v>551</v>
      </c>
      <c r="F239" s="547">
        <v>1</v>
      </c>
      <c r="G239" s="513">
        <v>995461</v>
      </c>
      <c r="H239" s="532" t="s">
        <v>138</v>
      </c>
      <c r="I239" s="527">
        <v>18</v>
      </c>
      <c r="J239" s="532" t="s">
        <v>138</v>
      </c>
      <c r="K239" s="533"/>
      <c r="L239" s="534">
        <f t="shared" si="6"/>
        <v>1.8000000000000002E-3</v>
      </c>
      <c r="M239" s="535" t="str">
        <f t="shared" si="7"/>
        <v>0.01</v>
      </c>
      <c r="N239" s="528"/>
      <c r="O239" s="528"/>
      <c r="P239" s="528"/>
      <c r="Q239" s="528"/>
      <c r="R239" s="528"/>
      <c r="S239" s="528"/>
      <c r="T239" s="528"/>
      <c r="U239" s="528"/>
      <c r="V239" s="528"/>
      <c r="W239" s="528"/>
      <c r="X239" s="528"/>
      <c r="Y239" s="528"/>
      <c r="AA239" s="551"/>
      <c r="AB239" s="551"/>
      <c r="AC239" s="551"/>
      <c r="AD239" s="551"/>
      <c r="AE239" s="551"/>
      <c r="AF239" s="551"/>
      <c r="AG239" s="551"/>
      <c r="AH239" s="552"/>
    </row>
    <row r="240" spans="1:34" s="550" customFormat="1">
      <c r="A240" s="523">
        <v>1.2</v>
      </c>
      <c r="B240" s="549"/>
      <c r="C240" s="516" t="s">
        <v>907</v>
      </c>
      <c r="D240" s="553" t="s">
        <v>1130</v>
      </c>
      <c r="E240" s="526"/>
      <c r="F240" s="548"/>
      <c r="G240" s="526"/>
      <c r="H240" s="526"/>
      <c r="I240" s="526"/>
      <c r="J240" s="526"/>
      <c r="K240" s="526"/>
      <c r="L240" s="526"/>
      <c r="M240" s="526"/>
      <c r="N240" s="528"/>
      <c r="O240" s="528"/>
      <c r="P240" s="528"/>
      <c r="Q240" s="528"/>
      <c r="R240" s="528"/>
      <c r="S240" s="528"/>
      <c r="T240" s="528"/>
      <c r="U240" s="528"/>
      <c r="V240" s="528"/>
      <c r="W240" s="528"/>
      <c r="X240" s="528"/>
      <c r="Y240" s="528"/>
      <c r="AA240" s="551"/>
      <c r="AB240" s="551"/>
      <c r="AC240" s="551"/>
      <c r="AD240" s="551"/>
      <c r="AE240" s="551"/>
      <c r="AF240" s="551"/>
      <c r="AG240" s="551"/>
      <c r="AH240" s="552"/>
    </row>
    <row r="241" spans="1:34" s="550" customFormat="1">
      <c r="A241" s="523"/>
      <c r="B241" s="549"/>
      <c r="C241" s="516"/>
      <c r="D241" s="553" t="s">
        <v>1116</v>
      </c>
      <c r="E241" s="526"/>
      <c r="F241" s="548"/>
      <c r="G241" s="526"/>
      <c r="H241" s="526"/>
      <c r="I241" s="526"/>
      <c r="J241" s="526"/>
      <c r="K241" s="526"/>
      <c r="L241" s="526"/>
      <c r="M241" s="526"/>
      <c r="N241" s="528"/>
      <c r="O241" s="528"/>
      <c r="P241" s="528"/>
      <c r="Q241" s="528"/>
      <c r="R241" s="528"/>
      <c r="S241" s="528"/>
      <c r="T241" s="528"/>
      <c r="U241" s="528"/>
      <c r="V241" s="528"/>
      <c r="W241" s="528"/>
      <c r="X241" s="528"/>
      <c r="Y241" s="528"/>
      <c r="AA241" s="551"/>
      <c r="AB241" s="551"/>
      <c r="AC241" s="551"/>
      <c r="AD241" s="551"/>
      <c r="AE241" s="551"/>
      <c r="AF241" s="551"/>
      <c r="AG241" s="551"/>
      <c r="AH241" s="552"/>
    </row>
    <row r="242" spans="1:34" s="550" customFormat="1">
      <c r="A242" s="523"/>
      <c r="B242" s="549"/>
      <c r="C242" s="516"/>
      <c r="D242" s="553" t="s">
        <v>1131</v>
      </c>
      <c r="E242" s="526"/>
      <c r="F242" s="548"/>
      <c r="G242" s="526"/>
      <c r="H242" s="526"/>
      <c r="I242" s="526"/>
      <c r="J242" s="526"/>
      <c r="K242" s="526"/>
      <c r="L242" s="526"/>
      <c r="M242" s="526"/>
      <c r="N242" s="528"/>
      <c r="O242" s="528"/>
      <c r="P242" s="528"/>
      <c r="Q242" s="528"/>
      <c r="R242" s="528"/>
      <c r="S242" s="528"/>
      <c r="T242" s="528"/>
      <c r="U242" s="528"/>
      <c r="V242" s="528"/>
      <c r="W242" s="528"/>
      <c r="X242" s="528"/>
      <c r="Y242" s="528"/>
      <c r="AA242" s="551"/>
      <c r="AB242" s="551"/>
      <c r="AC242" s="551"/>
      <c r="AD242" s="551"/>
      <c r="AE242" s="551"/>
      <c r="AF242" s="551"/>
      <c r="AG242" s="551"/>
      <c r="AH242" s="552"/>
    </row>
    <row r="243" spans="1:34" s="550" customFormat="1">
      <c r="A243" s="523"/>
      <c r="B243" s="549"/>
      <c r="C243" s="516"/>
      <c r="D243" s="553" t="s">
        <v>1118</v>
      </c>
      <c r="E243" s="526"/>
      <c r="F243" s="548"/>
      <c r="G243" s="526"/>
      <c r="H243" s="526"/>
      <c r="I243" s="526"/>
      <c r="J243" s="526"/>
      <c r="K243" s="526"/>
      <c r="L243" s="526"/>
      <c r="M243" s="526"/>
      <c r="N243" s="528"/>
      <c r="O243" s="528"/>
      <c r="P243" s="528"/>
      <c r="Q243" s="528"/>
      <c r="R243" s="528"/>
      <c r="S243" s="528"/>
      <c r="T243" s="528"/>
      <c r="U243" s="528"/>
      <c r="V243" s="528"/>
      <c r="W243" s="528"/>
      <c r="X243" s="528"/>
      <c r="Y243" s="528"/>
      <c r="AA243" s="551"/>
      <c r="AB243" s="551"/>
      <c r="AC243" s="551"/>
      <c r="AD243" s="551"/>
      <c r="AE243" s="551"/>
      <c r="AF243" s="551"/>
      <c r="AG243" s="551"/>
      <c r="AH243" s="552"/>
    </row>
    <row r="244" spans="1:34" s="550" customFormat="1">
      <c r="A244" s="523"/>
      <c r="B244" s="549"/>
      <c r="C244" s="516"/>
      <c r="D244" s="553" t="s">
        <v>1119</v>
      </c>
      <c r="E244" s="526"/>
      <c r="F244" s="548"/>
      <c r="G244" s="526"/>
      <c r="H244" s="526"/>
      <c r="I244" s="526"/>
      <c r="J244" s="526"/>
      <c r="K244" s="526"/>
      <c r="L244" s="526"/>
      <c r="M244" s="526"/>
      <c r="N244" s="528"/>
      <c r="O244" s="528"/>
      <c r="P244" s="528"/>
      <c r="Q244" s="528"/>
      <c r="R244" s="528"/>
      <c r="S244" s="528"/>
      <c r="T244" s="528"/>
      <c r="U244" s="528"/>
      <c r="V244" s="528"/>
      <c r="W244" s="528"/>
      <c r="X244" s="528"/>
      <c r="Y244" s="528"/>
      <c r="AA244" s="551"/>
      <c r="AB244" s="551"/>
      <c r="AC244" s="551"/>
      <c r="AD244" s="551"/>
      <c r="AE244" s="551"/>
      <c r="AF244" s="551"/>
      <c r="AG244" s="551"/>
      <c r="AH244" s="552"/>
    </row>
    <row r="245" spans="1:34" s="550" customFormat="1">
      <c r="A245" s="523"/>
      <c r="B245" s="549"/>
      <c r="C245" s="516"/>
      <c r="D245" s="553" t="s">
        <v>1120</v>
      </c>
      <c r="E245" s="526"/>
      <c r="F245" s="548"/>
      <c r="G245" s="526"/>
      <c r="H245" s="526"/>
      <c r="I245" s="526"/>
      <c r="J245" s="526"/>
      <c r="K245" s="526"/>
      <c r="L245" s="526"/>
      <c r="M245" s="526"/>
      <c r="N245" s="528"/>
      <c r="O245" s="528"/>
      <c r="P245" s="528"/>
      <c r="Q245" s="528"/>
      <c r="R245" s="528"/>
      <c r="S245" s="528"/>
      <c r="T245" s="528"/>
      <c r="U245" s="528"/>
      <c r="V245" s="528"/>
      <c r="W245" s="528"/>
      <c r="X245" s="528"/>
      <c r="Y245" s="528"/>
      <c r="AA245" s="551"/>
      <c r="AB245" s="551"/>
      <c r="AC245" s="551"/>
      <c r="AD245" s="551"/>
      <c r="AE245" s="551"/>
      <c r="AF245" s="551"/>
      <c r="AG245" s="551"/>
      <c r="AH245" s="552"/>
    </row>
    <row r="246" spans="1:34" s="550" customFormat="1">
      <c r="A246" s="523"/>
      <c r="B246" s="549"/>
      <c r="C246" s="516"/>
      <c r="D246" s="553" t="s">
        <v>1121</v>
      </c>
      <c r="E246" s="526"/>
      <c r="F246" s="548"/>
      <c r="G246" s="526"/>
      <c r="H246" s="526"/>
      <c r="I246" s="526"/>
      <c r="J246" s="526"/>
      <c r="K246" s="526"/>
      <c r="L246" s="526"/>
      <c r="M246" s="526"/>
      <c r="N246" s="528"/>
      <c r="O246" s="528"/>
      <c r="P246" s="528"/>
      <c r="Q246" s="528"/>
      <c r="R246" s="528"/>
      <c r="S246" s="528"/>
      <c r="T246" s="528"/>
      <c r="U246" s="528"/>
      <c r="V246" s="528"/>
      <c r="W246" s="528"/>
      <c r="X246" s="528"/>
      <c r="Y246" s="528"/>
      <c r="AA246" s="551"/>
      <c r="AB246" s="551"/>
      <c r="AC246" s="551"/>
      <c r="AD246" s="551"/>
      <c r="AE246" s="551"/>
      <c r="AF246" s="551"/>
      <c r="AG246" s="551"/>
      <c r="AH246" s="552"/>
    </row>
    <row r="247" spans="1:34" s="550" customFormat="1">
      <c r="A247" s="523"/>
      <c r="B247" s="549"/>
      <c r="C247" s="516"/>
      <c r="D247" s="553" t="s">
        <v>1132</v>
      </c>
      <c r="E247" s="526"/>
      <c r="F247" s="548"/>
      <c r="G247" s="526"/>
      <c r="H247" s="526"/>
      <c r="I247" s="526"/>
      <c r="J247" s="526"/>
      <c r="K247" s="526"/>
      <c r="L247" s="526"/>
      <c r="M247" s="526"/>
      <c r="N247" s="528"/>
      <c r="O247" s="528"/>
      <c r="P247" s="528"/>
      <c r="Q247" s="528"/>
      <c r="R247" s="528"/>
      <c r="S247" s="528"/>
      <c r="T247" s="528"/>
      <c r="U247" s="528"/>
      <c r="V247" s="528"/>
      <c r="W247" s="528"/>
      <c r="X247" s="528"/>
      <c r="Y247" s="528"/>
      <c r="AA247" s="551"/>
      <c r="AB247" s="551"/>
      <c r="AC247" s="551"/>
      <c r="AD247" s="551"/>
      <c r="AE247" s="551"/>
      <c r="AF247" s="551"/>
      <c r="AG247" s="551"/>
      <c r="AH247" s="552"/>
    </row>
    <row r="248" spans="1:34" s="550" customFormat="1">
      <c r="A248" s="523"/>
      <c r="B248" s="549"/>
      <c r="C248" s="516"/>
      <c r="D248" s="553" t="s">
        <v>1123</v>
      </c>
      <c r="E248" s="526"/>
      <c r="F248" s="548"/>
      <c r="G248" s="526"/>
      <c r="H248" s="526"/>
      <c r="I248" s="526"/>
      <c r="J248" s="526"/>
      <c r="K248" s="526"/>
      <c r="L248" s="526"/>
      <c r="M248" s="526"/>
      <c r="N248" s="528"/>
      <c r="O248" s="528"/>
      <c r="P248" s="528"/>
      <c r="Q248" s="528"/>
      <c r="R248" s="528"/>
      <c r="S248" s="528"/>
      <c r="T248" s="528"/>
      <c r="U248" s="528"/>
      <c r="V248" s="528"/>
      <c r="W248" s="528"/>
      <c r="X248" s="528"/>
      <c r="Y248" s="528"/>
      <c r="AA248" s="551"/>
      <c r="AB248" s="551"/>
      <c r="AC248" s="551"/>
      <c r="AD248" s="551"/>
      <c r="AE248" s="551"/>
      <c r="AF248" s="551"/>
      <c r="AG248" s="551"/>
      <c r="AH248" s="552"/>
    </row>
    <row r="249" spans="1:34" s="550" customFormat="1">
      <c r="A249" s="523"/>
      <c r="B249" s="549"/>
      <c r="C249" s="516"/>
      <c r="D249" s="553" t="s">
        <v>1133</v>
      </c>
      <c r="E249" s="526"/>
      <c r="F249" s="548"/>
      <c r="G249" s="526"/>
      <c r="H249" s="526"/>
      <c r="I249" s="526"/>
      <c r="J249" s="526"/>
      <c r="K249" s="526"/>
      <c r="L249" s="526"/>
      <c r="M249" s="526"/>
      <c r="N249" s="528"/>
      <c r="O249" s="528"/>
      <c r="P249" s="528"/>
      <c r="Q249" s="528"/>
      <c r="R249" s="528"/>
      <c r="S249" s="528"/>
      <c r="T249" s="528"/>
      <c r="U249" s="528"/>
      <c r="V249" s="528"/>
      <c r="W249" s="528"/>
      <c r="X249" s="528"/>
      <c r="Y249" s="528"/>
      <c r="AA249" s="551"/>
      <c r="AB249" s="551"/>
      <c r="AC249" s="551"/>
      <c r="AD249" s="551"/>
      <c r="AE249" s="551"/>
      <c r="AF249" s="551"/>
      <c r="AG249" s="551"/>
      <c r="AH249" s="552"/>
    </row>
    <row r="250" spans="1:34" s="550" customFormat="1">
      <c r="A250" s="523"/>
      <c r="B250" s="549"/>
      <c r="C250" s="516"/>
      <c r="D250" s="553" t="s">
        <v>1134</v>
      </c>
      <c r="E250" s="526"/>
      <c r="F250" s="548"/>
      <c r="G250" s="526"/>
      <c r="H250" s="526"/>
      <c r="I250" s="526"/>
      <c r="J250" s="526"/>
      <c r="K250" s="526"/>
      <c r="L250" s="526"/>
      <c r="M250" s="526"/>
      <c r="N250" s="528"/>
      <c r="O250" s="528"/>
      <c r="P250" s="528"/>
      <c r="Q250" s="528"/>
      <c r="R250" s="528"/>
      <c r="S250" s="528"/>
      <c r="T250" s="528"/>
      <c r="U250" s="528"/>
      <c r="V250" s="528"/>
      <c r="W250" s="528"/>
      <c r="X250" s="528"/>
      <c r="Y250" s="528"/>
      <c r="AA250" s="551"/>
      <c r="AB250" s="551"/>
      <c r="AC250" s="551"/>
      <c r="AD250" s="551"/>
      <c r="AE250" s="551"/>
      <c r="AF250" s="551"/>
      <c r="AG250" s="551"/>
      <c r="AH250" s="552"/>
    </row>
    <row r="251" spans="1:34" s="550" customFormat="1">
      <c r="A251" s="523"/>
      <c r="B251" s="549"/>
      <c r="C251" s="516"/>
      <c r="D251" s="553" t="s">
        <v>1129</v>
      </c>
      <c r="E251" s="513" t="s">
        <v>551</v>
      </c>
      <c r="F251" s="547">
        <v>1</v>
      </c>
      <c r="G251" s="513">
        <v>995461</v>
      </c>
      <c r="H251" s="532" t="s">
        <v>138</v>
      </c>
      <c r="I251" s="527">
        <v>18</v>
      </c>
      <c r="J251" s="532" t="s">
        <v>138</v>
      </c>
      <c r="K251" s="533"/>
      <c r="L251" s="534">
        <f t="shared" si="6"/>
        <v>1.8000000000000002E-3</v>
      </c>
      <c r="M251" s="535" t="str">
        <f t="shared" si="7"/>
        <v>0.01</v>
      </c>
      <c r="N251" s="528"/>
      <c r="O251" s="528"/>
      <c r="P251" s="528"/>
      <c r="Q251" s="528"/>
      <c r="R251" s="528"/>
      <c r="S251" s="528"/>
      <c r="T251" s="528"/>
      <c r="U251" s="528"/>
      <c r="V251" s="528"/>
      <c r="W251" s="528"/>
      <c r="X251" s="528"/>
      <c r="Y251" s="528"/>
      <c r="AA251" s="551"/>
      <c r="AB251" s="551"/>
      <c r="AC251" s="551"/>
      <c r="AD251" s="551"/>
      <c r="AE251" s="551"/>
      <c r="AF251" s="551"/>
      <c r="AG251" s="551"/>
      <c r="AH251" s="552"/>
    </row>
    <row r="252" spans="1:34" s="550" customFormat="1">
      <c r="A252" s="523"/>
      <c r="B252" s="549"/>
      <c r="C252" s="516"/>
      <c r="D252" s="553"/>
      <c r="E252" s="526"/>
      <c r="F252" s="548"/>
      <c r="G252" s="526"/>
      <c r="H252" s="526"/>
      <c r="I252" s="526"/>
      <c r="J252" s="526"/>
      <c r="K252" s="526"/>
      <c r="L252" s="526"/>
      <c r="M252" s="526"/>
      <c r="N252" s="528"/>
      <c r="O252" s="528"/>
      <c r="P252" s="528"/>
      <c r="Q252" s="528"/>
      <c r="R252" s="528"/>
      <c r="S252" s="528"/>
      <c r="T252" s="528"/>
      <c r="U252" s="528"/>
      <c r="V252" s="528"/>
      <c r="W252" s="528"/>
      <c r="X252" s="528"/>
      <c r="Y252" s="528"/>
      <c r="AA252" s="551"/>
      <c r="AB252" s="551"/>
      <c r="AC252" s="551"/>
      <c r="AD252" s="551"/>
      <c r="AE252" s="551"/>
      <c r="AF252" s="551"/>
      <c r="AG252" s="551"/>
      <c r="AH252" s="552"/>
    </row>
    <row r="253" spans="1:34" ht="40.5" customHeight="1">
      <c r="A253" s="524"/>
      <c r="B253" s="489"/>
      <c r="C253" s="514"/>
      <c r="D253" s="656" t="s">
        <v>499</v>
      </c>
      <c r="E253" s="657"/>
      <c r="F253" s="657"/>
      <c r="G253" s="657"/>
      <c r="H253" s="657"/>
      <c r="I253" s="657"/>
      <c r="J253" s="657"/>
      <c r="K253" s="658"/>
      <c r="L253" s="529">
        <f>SUM(L18:L252)</f>
        <v>0.27179999999999993</v>
      </c>
      <c r="M253" s="529">
        <f>SUM(M18:M252)</f>
        <v>0</v>
      </c>
      <c r="AD253" s="490"/>
      <c r="AE253" s="350" t="e">
        <f>ROUND(SUM(#REF!),0)</f>
        <v>#REF!</v>
      </c>
    </row>
    <row r="254" spans="1:34" ht="20.25">
      <c r="A254" s="525"/>
      <c r="B254" s="344"/>
      <c r="C254" s="515"/>
      <c r="D254" s="345"/>
      <c r="E254" s="345"/>
      <c r="F254" s="345"/>
      <c r="G254" s="344"/>
      <c r="H254" s="344"/>
      <c r="I254" s="344"/>
      <c r="J254" s="344"/>
      <c r="K254" s="344"/>
      <c r="L254" s="491"/>
      <c r="M254" s="348"/>
      <c r="AD254" s="490"/>
      <c r="AE254" s="350"/>
    </row>
    <row r="255" spans="1:34" ht="45" customHeight="1">
      <c r="A255" s="670" t="s">
        <v>606</v>
      </c>
      <c r="B255" s="671"/>
      <c r="C255" s="671"/>
      <c r="D255" s="671"/>
      <c r="E255" s="671"/>
      <c r="F255" s="671"/>
      <c r="G255" s="671"/>
      <c r="H255" s="671"/>
      <c r="I255" s="671"/>
      <c r="J255" s="671"/>
      <c r="K255" s="671"/>
      <c r="L255" s="672"/>
      <c r="M255" s="348"/>
      <c r="AD255" s="490"/>
      <c r="AE255" s="350"/>
    </row>
    <row r="256" spans="1:34" ht="20.25">
      <c r="A256" s="525"/>
      <c r="B256" s="344"/>
      <c r="C256" s="515"/>
      <c r="D256" s="345"/>
      <c r="E256" s="345"/>
      <c r="F256" s="345"/>
      <c r="G256" s="346"/>
      <c r="H256" s="346"/>
      <c r="I256" s="346"/>
      <c r="J256" s="346"/>
      <c r="K256" s="346"/>
      <c r="L256" s="491"/>
      <c r="M256" s="348"/>
      <c r="AD256" s="490"/>
      <c r="AE256" s="350"/>
    </row>
    <row r="257" spans="1:31" ht="20.25">
      <c r="A257" s="525"/>
      <c r="B257" s="344"/>
      <c r="C257" s="515"/>
      <c r="D257" s="345"/>
      <c r="E257" s="345"/>
      <c r="F257" s="345"/>
      <c r="G257" s="346"/>
      <c r="H257" s="346"/>
      <c r="I257" s="346"/>
      <c r="J257" s="346"/>
      <c r="K257" s="346"/>
      <c r="L257" s="491"/>
      <c r="M257" s="348"/>
      <c r="AD257" s="490"/>
      <c r="AE257" s="350"/>
    </row>
    <row r="258" spans="1:31" ht="33.6" customHeight="1">
      <c r="A258" s="539" t="s">
        <v>110</v>
      </c>
      <c r="B258" s="540"/>
      <c r="C258" s="539"/>
      <c r="D258" s="347" t="str">
        <f>IF('[2]Names of Bidder'!D21=0,"",'[2]Names of Bidder'!D21)</f>
        <v/>
      </c>
      <c r="E258" s="492"/>
      <c r="F258" s="492"/>
      <c r="G258" s="347"/>
      <c r="H258" s="347"/>
      <c r="I258" s="347"/>
      <c r="J258" s="347"/>
      <c r="L258" s="349" t="s">
        <v>113</v>
      </c>
      <c r="M258" s="493" t="str">
        <f>IF('[2]Names of Bidder'!D18=0,"",'[2]Names of Bidder'!D18)</f>
        <v/>
      </c>
    </row>
    <row r="259" spans="1:31" ht="33.6" customHeight="1">
      <c r="A259" s="539" t="s">
        <v>112</v>
      </c>
      <c r="B259" s="540"/>
      <c r="C259" s="539"/>
      <c r="D259" s="347" t="str">
        <f>IF('[2]Names of Bidder'!D22=0,"",'[2]Names of Bidder'!D22)</f>
        <v/>
      </c>
      <c r="E259" s="492"/>
      <c r="F259" s="492"/>
      <c r="G259" s="347"/>
      <c r="H259" s="347"/>
      <c r="I259" s="347"/>
      <c r="J259" s="347"/>
      <c r="L259" s="349" t="s">
        <v>114</v>
      </c>
      <c r="M259" s="493" t="str">
        <f>IF('[2]Names of Bidder'!D19=0,"",'[2]Names of Bidder'!D19)</f>
        <v/>
      </c>
    </row>
    <row r="260" spans="1:31" ht="33.6" customHeight="1">
      <c r="A260" s="495"/>
      <c r="B260" s="128"/>
      <c r="C260" s="495"/>
      <c r="D260" s="494"/>
      <c r="E260" s="494"/>
      <c r="F260" s="494"/>
      <c r="G260" s="108"/>
      <c r="H260" s="108"/>
      <c r="I260" s="108"/>
      <c r="J260" s="108"/>
    </row>
  </sheetData>
  <sheetProtection algorithmName="SHA-512" hashValue="BjP4EhZvlC+VyswxqPSisyDYdKy5dqXj0l7h7Uyt18G/EpNwny3uQUxxZ19lP8ZgQykICWgJm4KKKIGVctJeGw==" saltValue="FoKsltupjGixXSNMj4dFwg==" spinCount="100000" sheet="1" formatColumns="0" formatRows="0" selectLockedCells="1"/>
  <autoFilter ref="A15:M253" xr:uid="{DFC91DFB-BD37-4D75-93A9-1086CBC855A5}"/>
  <mergeCells count="8">
    <mergeCell ref="D253:K253"/>
    <mergeCell ref="A255:L255"/>
    <mergeCell ref="A1:I1"/>
    <mergeCell ref="J1:M1"/>
    <mergeCell ref="A3:M3"/>
    <mergeCell ref="A4:M4"/>
    <mergeCell ref="A14:F14"/>
    <mergeCell ref="I14:M14"/>
  </mergeCells>
  <dataValidations count="2">
    <dataValidation operator="greaterThan" allowBlank="1" showInputMessage="1" showErrorMessage="1" sqref="L251 L21:L24 L27:L39 L41 L43:L47 L49:L50 L52:L53 L55 L57:L58 L60:L61 L63:L64 L66:L69 L71:L74 L76:L77 L79:L80 L82:L85 L87 L89 L91 L93 L95:L96 L98:L101 L103:L106 L108:L111 L113:L116 L118:L121 L123:L137 L139:L142 L144:L146 L149:L158 L162:L175 L177 L180:L199 L203:L206 L219 L239 L19" xr:uid="{6DE46922-9759-4DAF-8B56-AD17D3445C66}"/>
    <dataValidation type="list" allowBlank="1" showInputMessage="1" showErrorMessage="1" sqref="J251 J21:J24 J27:J39 J41 J43:J47 J49:J50 J52:J53 J55 J57:J58 J60:J61 J63:J64 J66:J69 J71:J74 J76:J77 J79:J80 J82:J85 J87 J89 J91 J93 J95:J96 J98:J101 J103:J106 J108:J111 J113:J116 J118:J121 J123:J137 J139:J142 J144:J146 J149:J158 J162:J175 J177 J180:J199 J203:J206 J219 J239 J19" xr:uid="{88FD6DE7-3249-490C-A775-2073AF227F64}">
      <formula1>"Confirmed, 0,5,12,18,28"</formula1>
    </dataValidation>
  </dataValidations>
  <printOptions horizontalCentered="1"/>
  <pageMargins left="0.51181102362204722" right="0.27559055118110237" top="0.39370078740157483" bottom="0.39370078740157483" header="0.27559055118110237" footer="0.23622047244094491"/>
  <pageSetup paperSize="9" scale="22" orientation="landscape" horizontalDpi="300" verticalDpi="300" r:id="rId1"/>
  <headerFooter alignWithMargins="0">
    <oddFooter>&amp;R&amp;"Book Antiqua,Bold"&amp;10Schedule-3/ 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34</vt:i4>
      </vt:variant>
    </vt:vector>
  </HeadingPairs>
  <TitlesOfParts>
    <vt:vector size="58" baseType="lpstr">
      <vt:lpstr>Basic Data</vt:lpstr>
      <vt:lpstr>Cover</vt:lpstr>
      <vt:lpstr>Instructions</vt:lpstr>
      <vt:lpstr>Names of Bidder</vt:lpstr>
      <vt:lpstr>Sch-1 Dis</vt:lpstr>
      <vt:lpstr>Sch-2 Dis</vt:lpstr>
      <vt:lpstr>Sch-1A (Civil Works) </vt:lpstr>
      <vt:lpstr>Sch-1B (Plumbing Works)</vt:lpstr>
      <vt:lpstr>Sch-1C (Electrical Works)</vt:lpstr>
      <vt:lpstr>Sch-1D (FIRE FIGHTING WORKS)</vt:lpstr>
      <vt:lpstr>Sch-1E (HVAC)</vt:lpstr>
      <vt:lpstr>Sch-2 </vt:lpstr>
      <vt:lpstr>Sch-4 Dis</vt:lpstr>
      <vt:lpstr>Sch-3</vt:lpstr>
      <vt:lpstr>Sch-5 After Discount</vt:lpstr>
      <vt:lpstr>Sch-6 Dis</vt:lpstr>
      <vt:lpstr>Discount</vt:lpstr>
      <vt:lpstr>Octroi</vt:lpstr>
      <vt:lpstr>Entry Tax</vt:lpstr>
      <vt:lpstr>Other Taxes &amp; Duties</vt:lpstr>
      <vt:lpstr>Bid Form 2nd Envelope</vt:lpstr>
      <vt:lpstr>Q &amp; C</vt:lpstr>
      <vt:lpstr>T &amp; D</vt:lpstr>
      <vt:lpstr>N to W</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'Q &amp; C'!Print_Area</vt:lpstr>
      <vt:lpstr>'Sch-1 Dis'!Print_Area</vt:lpstr>
      <vt:lpstr>'Sch-1A (Civil Works) '!Print_Area</vt:lpstr>
      <vt:lpstr>'Sch-1B (Plumbing Works)'!Print_Area</vt:lpstr>
      <vt:lpstr>'Sch-1C (Electrical Works)'!Print_Area</vt:lpstr>
      <vt:lpstr>'Sch-1D (FIRE FIGHTING WORKS)'!Print_Area</vt:lpstr>
      <vt:lpstr>'Sch-1E (HVAC)'!Print_Area</vt:lpstr>
      <vt:lpstr>'Sch-2 '!Print_Area</vt:lpstr>
      <vt:lpstr>'Sch-2 Dis'!Print_Area</vt:lpstr>
      <vt:lpstr>'Sch-3'!Print_Area</vt:lpstr>
      <vt:lpstr>'Sch-4 Dis'!Print_Area</vt:lpstr>
      <vt:lpstr>'Sch-5 After Discount'!Print_Area</vt:lpstr>
      <vt:lpstr>'Sch-6 Dis'!Print_Area</vt:lpstr>
      <vt:lpstr>'T &amp; D'!Print_Area</vt:lpstr>
      <vt:lpstr>'Sch-1 Dis'!Print_Titles</vt:lpstr>
      <vt:lpstr>'Sch-1A (Civil Works) '!Print_Titles</vt:lpstr>
      <vt:lpstr>'Sch-1B (Plumbing Works)'!Print_Titles</vt:lpstr>
      <vt:lpstr>'Sch-1C (Electrical Works)'!Print_Titles</vt:lpstr>
      <vt:lpstr>'Sch-1D (FIRE FIGHTING WORKS)'!Print_Titles</vt:lpstr>
      <vt:lpstr>'Sch-1E (HVAC)'!Print_Titles</vt:lpstr>
      <vt:lpstr>'Sch-2 '!Print_Titles</vt:lpstr>
      <vt:lpstr>'Sch-2 Dis'!Print_Titles</vt:lpstr>
      <vt:lpstr>'Sch-3'!Print_Titles</vt:lpstr>
      <vt:lpstr>'Sch-4 Dis'!Print_Titles</vt:lpstr>
      <vt:lpstr>'Sch-5 After Discount'!Print_Titles</vt:lpstr>
      <vt:lpstr>'Sch-6 Dis'!Print_Titles</vt:lpstr>
    </vt:vector>
  </TitlesOfParts>
  <Company>POWERGRID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Udugundla Harish {उदुगुन्ड्ला हरीश}</cp:lastModifiedBy>
  <cp:lastPrinted>2021-03-16T16:35:05Z</cp:lastPrinted>
  <dcterms:created xsi:type="dcterms:W3CDTF">2001-07-26T10:23:15Z</dcterms:created>
  <dcterms:modified xsi:type="dcterms:W3CDTF">2024-08-14T06:44:46Z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1033-11.2.0.9255</vt:lpwstr>
  </property>
</Properties>
</file>