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codeName="ThisWorkbook" hidePivotFieldList="1" defaultThemeVersion="124226"/>
  <mc:AlternateContent xmlns:mc="http://schemas.openxmlformats.org/markup-compatibility/2006">
    <mc:Choice Requires="x15">
      <x15ac:absPath xmlns:x15ac="http://schemas.microsoft.com/office/spreadsheetml/2010/11/ac" url="X:\62_765kV AIS SS-108 Kurnool-III (New) (18 months)\02_Bidding Documents\SS-108 Bidding Documents\"/>
    </mc:Choice>
  </mc:AlternateContent>
  <xr:revisionPtr revIDLastSave="0" documentId="13_ncr:1_{820AB873-734B-4BC9-932A-19C8C50B5226}" xr6:coauthVersionLast="36" xr6:coauthVersionMax="36" xr10:uidLastSave="{00000000-0000-0000-0000-000000000000}"/>
  <workbookProtection workbookAlgorithmName="SHA-512" workbookHashValue="SlrwIZSNhHBoazR7/MW26NATcs6BR3uOXO/TRNQJc4ftCmblEGSpZz9mfmfYjqBzVIXomzr79+htJyVng1pnqA==" workbookSaltValue="4JV9O4yS6OzMEshKcJGoQg==" workbookSpinCount="100000" revisionsAlgorithmName="SHA-512" revisionsHashValue="6LsMsKla4evhxFPbj2heLJCYL4EtqjeB2M0Y7fNYl2fCrzFFUQHtCfoqHWi2aqiZnflDHJPKRmYt4fYaeeMn3A==" revisionsSaltValue="OgU2LUKBmmNkhpqqwDhbCg==" revisionsSpinCount="100000" lockStructure="1" lockRevision="1"/>
  <bookViews>
    <workbookView xWindow="0" yWindow="0" windowWidth="21570" windowHeight="7380" tabRatio="714"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'Sch-1'!$A$21:$AY$296</definedName>
    <definedName name="_xlnm._FilterDatabase" localSheetId="5" hidden="1">'Sch-1 dis'!$A$16:$B$21</definedName>
    <definedName name="_xlnm._FilterDatabase" localSheetId="6" hidden="1">'Sch-2'!$A$21:$AJ$292</definedName>
    <definedName name="_xlnm._FilterDatabase" localSheetId="7" hidden="1">'Sch-2 Dis'!$A$15:$F$56</definedName>
    <definedName name="_xlnm._FilterDatabase" localSheetId="8" hidden="1">'Sch-3 '!$A$19:$BB$19</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'Sch-1'!$A$1:$N$303</definedName>
    <definedName name="_xlnm.Print_Area" localSheetId="5">'Sch-1 dis'!$A$1:$G$84</definedName>
    <definedName name="_xlnm.Print_Area" localSheetId="6">'Sch-2'!$A$1:$J$303</definedName>
    <definedName name="_xlnm.Print_Area" localSheetId="7">'Sch-2 Dis'!$A$1:$F$62</definedName>
    <definedName name="_xlnm.Print_Area" localSheetId="8">'Sch-3 '!$A$1:$Q$296</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'Sch-1'!$A$1:$O$304</definedName>
    <definedName name="Z_01ACF2E1_8E61_4459_ABC1_B6C183DEED61_.wvu.PrintArea" localSheetId="5" hidden="1">'Sch-1 dis'!$A$1:$G$84</definedName>
    <definedName name="Z_01ACF2E1_8E61_4459_ABC1_B6C183DEED61_.wvu.PrintArea" localSheetId="6" hidden="1">'Sch-2'!$A$1:$J$293</definedName>
    <definedName name="Z_01ACF2E1_8E61_4459_ABC1_B6C183DEED61_.wvu.PrintArea" localSheetId="7" hidden="1">'Sch-2 Dis'!$A$1:$F$55</definedName>
    <definedName name="Z_01ACF2E1_8E61_4459_ABC1_B6C183DEED61_.wvu.PrintArea" localSheetId="8" hidden="1">'Sch-3 '!$A$1:$P$289</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'Sch-2'!$G$21:$J$294</definedName>
    <definedName name="Z_023E95C7_CD0A_46A1_945E_64751E02EBFE_.wvu.FilterData" localSheetId="7" hidden="1">'Sch-2 Dis'!$A$15:$F$56</definedName>
    <definedName name="Z_023E95C7_CD0A_46A1_945E_64751E02EBFE_.wvu.FilterData" localSheetId="8" hidden="1">'Sch-3 '!$A$20:$BB$288</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'Sch-1'!$A$1:$O$303</definedName>
    <definedName name="Z_023E95C7_CD0A_46A1_945E_64751E02EBFE_.wvu.PrintArea" localSheetId="5" hidden="1">'Sch-1 dis'!$A$1:$G$84</definedName>
    <definedName name="Z_023E95C7_CD0A_46A1_945E_64751E02EBFE_.wvu.PrintArea" localSheetId="6" hidden="1">'Sch-2'!$A$1:$J$303</definedName>
    <definedName name="Z_023E95C7_CD0A_46A1_945E_64751E02EBFE_.wvu.PrintArea" localSheetId="7" hidden="1">'Sch-2 Dis'!$A$1:$F$62</definedName>
    <definedName name="Z_023E95C7_CD0A_46A1_945E_64751E02EBFE_.wvu.PrintArea" localSheetId="8" hidden="1">'Sch-3 '!$A$1:$Q$296</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'Sch-1'!$18:$20,'Sch-1'!$296:$296</definedName>
    <definedName name="Z_023E95C7_CD0A_46A1_945E_64751E02EBFE_.wvu.Rows" localSheetId="6" hidden="1">'Sch-2'!$18:$20</definedName>
    <definedName name="Z_023E95C7_CD0A_46A1_945E_64751E02EBFE_.wvu.Rows" localSheetId="8" hidden="1">'Sch-3 '!$18:$18,'Sch-3 '!$291:$291</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'Sch-1'!$A$18:$O$298</definedName>
    <definedName name="Z_14D7F02E_BCCA_4517_ABC7_537FF4AEB67A_.wvu.FilterData" localSheetId="5" hidden="1">'Sch-1 dis'!$A$17:$G$79</definedName>
    <definedName name="Z_14D7F02E_BCCA_4517_ABC7_537FF4AEB67A_.wvu.FilterData" localSheetId="8" hidden="1">'Sch-3 '!$A$16:$P$290</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'Sch-1'!$A$1:$O$304</definedName>
    <definedName name="Z_14D7F02E_BCCA_4517_ABC7_537FF4AEB67A_.wvu.PrintArea" localSheetId="5" hidden="1">'Sch-1 dis'!$A$1:$G$84</definedName>
    <definedName name="Z_14D7F02E_BCCA_4517_ABC7_537FF4AEB67A_.wvu.PrintArea" localSheetId="6" hidden="1">'Sch-2'!$A$1:$J$302</definedName>
    <definedName name="Z_14D7F02E_BCCA_4517_ABC7_537FF4AEB67A_.wvu.PrintArea" localSheetId="7" hidden="1">'Sch-2 Dis'!$A$1:$F$62</definedName>
    <definedName name="Z_14D7F02E_BCCA_4517_ABC7_537FF4AEB67A_.wvu.PrintArea" localSheetId="8" hidden="1">'Sch-3 '!$A$1:$P$297</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'Sch-1'!$A$22:$AY$221</definedName>
    <definedName name="Z_1E0C44A1_9358_4FBD_8C2C_4DB661DA1476_.wvu.FilterData" localSheetId="5" hidden="1">'Sch-1 dis'!$A$16:$B$21</definedName>
    <definedName name="Z_1E0C44A1_9358_4FBD_8C2C_4DB661DA1476_.wvu.FilterData" localSheetId="6" hidden="1">'Sch-2'!$G$21:$J$294</definedName>
    <definedName name="Z_1E0C44A1_9358_4FBD_8C2C_4DB661DA1476_.wvu.FilterData" localSheetId="7" hidden="1">'Sch-2 Dis'!$A$15:$F$56</definedName>
    <definedName name="Z_1E0C44A1_9358_4FBD_8C2C_4DB661DA1476_.wvu.FilterData" localSheetId="8" hidden="1">'Sch-3 '!$A$20:$BB$288</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'Sch-1'!$A$1:$O$303</definedName>
    <definedName name="Z_1E0C44A1_9358_4FBD_8C2C_4DB661DA1476_.wvu.PrintArea" localSheetId="5" hidden="1">'Sch-1 dis'!$A$1:$G$84</definedName>
    <definedName name="Z_1E0C44A1_9358_4FBD_8C2C_4DB661DA1476_.wvu.PrintArea" localSheetId="6" hidden="1">'Sch-2'!$A$1:$J$303</definedName>
    <definedName name="Z_1E0C44A1_9358_4FBD_8C2C_4DB661DA1476_.wvu.PrintArea" localSheetId="7" hidden="1">'Sch-2 Dis'!$A$1:$F$62</definedName>
    <definedName name="Z_1E0C44A1_9358_4FBD_8C2C_4DB661DA1476_.wvu.PrintArea" localSheetId="8" hidden="1">'Sch-3 '!$A$1:$Q$296</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'Sch-1'!$A$18:$O$221</definedName>
    <definedName name="Z_223BC0FC_814D_40F0_9795_CE82A16FF3A5_.wvu.FilterData" localSheetId="5" hidden="1">'Sch-1 dis'!$A$16:$B$21</definedName>
    <definedName name="Z_223BC0FC_814D_40F0_9795_CE82A16FF3A5_.wvu.FilterData" localSheetId="6" hidden="1">'Sch-2'!$G$21:$J$294</definedName>
    <definedName name="Z_223BC0FC_814D_40F0_9795_CE82A16FF3A5_.wvu.FilterData" localSheetId="7" hidden="1">'Sch-2 Dis'!$A$15:$F$56</definedName>
    <definedName name="Z_223BC0FC_814D_40F0_9795_CE82A16FF3A5_.wvu.FilterData" localSheetId="8" hidden="1">'Sch-3 '!$A$19:$P$290</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'Sch-1'!$A$1:$O$303</definedName>
    <definedName name="Z_223BC0FC_814D_40F0_9795_CE82A16FF3A5_.wvu.PrintArea" localSheetId="5" hidden="1">'Sch-1 dis'!$A$1:$G$84</definedName>
    <definedName name="Z_223BC0FC_814D_40F0_9795_CE82A16FF3A5_.wvu.PrintArea" localSheetId="6" hidden="1">'Sch-2'!$A$1:$J$301</definedName>
    <definedName name="Z_223BC0FC_814D_40F0_9795_CE82A16FF3A5_.wvu.PrintArea" localSheetId="7" hidden="1">'Sch-2 Dis'!$A$1:$F$62</definedName>
    <definedName name="Z_223BC0FC_814D_40F0_9795_CE82A16FF3A5_.wvu.PrintArea" localSheetId="8" hidden="1">'Sch-3 '!$A$1:$P$296</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'Sch-1'!$A$18:$O$221</definedName>
    <definedName name="Z_27A45B7A_04F2_4516_B80B_5ED0825D4ED3_.wvu.FilterData" localSheetId="5" hidden="1">'Sch-1 dis'!$A$16:$B$21</definedName>
    <definedName name="Z_27A45B7A_04F2_4516_B80B_5ED0825D4ED3_.wvu.FilterData" localSheetId="6" hidden="1">'Sch-2'!$G$21:$J$294</definedName>
    <definedName name="Z_27A45B7A_04F2_4516_B80B_5ED0825D4ED3_.wvu.FilterData" localSheetId="7" hidden="1">'Sch-2 Dis'!$A$15:$F$56</definedName>
    <definedName name="Z_27A45B7A_04F2_4516_B80B_5ED0825D4ED3_.wvu.FilterData" localSheetId="8" hidden="1">'Sch-3 '!$A$19:$P$290</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'Sch-1'!$A$1:$O$304</definedName>
    <definedName name="Z_27A45B7A_04F2_4516_B80B_5ED0825D4ED3_.wvu.PrintArea" localSheetId="5" hidden="1">'Sch-1 dis'!$A$1:$G$84</definedName>
    <definedName name="Z_27A45B7A_04F2_4516_B80B_5ED0825D4ED3_.wvu.PrintArea" localSheetId="6" hidden="1">'Sch-2'!$A$1:$J$302</definedName>
    <definedName name="Z_27A45B7A_04F2_4516_B80B_5ED0825D4ED3_.wvu.PrintArea" localSheetId="7" hidden="1">'Sch-2 Dis'!$A$1:$F$62</definedName>
    <definedName name="Z_27A45B7A_04F2_4516_B80B_5ED0825D4ED3_.wvu.PrintArea" localSheetId="8" hidden="1">'Sch-3 '!$A$1:$P$297</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'Sch-1'!$A$22:$AY$221</definedName>
    <definedName name="Z_498493C3_769C_4143_9114_C68CD1D40B11_.wvu.FilterData" localSheetId="5" hidden="1">'Sch-1 dis'!$A$16:$B$21</definedName>
    <definedName name="Z_498493C3_769C_4143_9114_C68CD1D40B11_.wvu.FilterData" localSheetId="6" hidden="1">'Sch-2'!$G$21:$J$294</definedName>
    <definedName name="Z_498493C3_769C_4143_9114_C68CD1D40B11_.wvu.FilterData" localSheetId="7" hidden="1">'Sch-2 Dis'!$A$15:$F$56</definedName>
    <definedName name="Z_498493C3_769C_4143_9114_C68CD1D40B11_.wvu.FilterData" localSheetId="8" hidden="1">'Sch-3 '!$A$20:$BB$288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'Sch-1'!$A$1:$O$303</definedName>
    <definedName name="Z_498493C3_769C_4143_9114_C68CD1D40B11_.wvu.PrintArea" localSheetId="5" hidden="1">'Sch-1 dis'!$A$1:$G$84</definedName>
    <definedName name="Z_498493C3_769C_4143_9114_C68CD1D40B11_.wvu.PrintArea" localSheetId="6" hidden="1">'Sch-2'!$A$1:$J$303</definedName>
    <definedName name="Z_498493C3_769C_4143_9114_C68CD1D40B11_.wvu.PrintArea" localSheetId="7" hidden="1">'Sch-2 Dis'!$A$1:$F$62</definedName>
    <definedName name="Z_498493C3_769C_4143_9114_C68CD1D40B11_.wvu.PrintArea" localSheetId="8" hidden="1">'Sch-3 '!$A$1:$Q$296</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'Sch-1'!$A$18:$O$221</definedName>
    <definedName name="Z_4AA1107B_A795_4744_B566_827168772C7A_.wvu.FilterData" localSheetId="5" hidden="1">'Sch-1 dis'!$A$16:$B$21</definedName>
    <definedName name="Z_4AA1107B_A795_4744_B566_827168772C7A_.wvu.FilterData" localSheetId="6" hidden="1">'Sch-2'!$G$21:$J$294</definedName>
    <definedName name="Z_4AA1107B_A795_4744_B566_827168772C7A_.wvu.FilterData" localSheetId="7" hidden="1">'Sch-2 Dis'!$A$15:$F$56</definedName>
    <definedName name="Z_4AA1107B_A795_4744_B566_827168772C7A_.wvu.FilterData" localSheetId="8" hidden="1">'Sch-3 '!$A$19:$P$290</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'Sch-1'!$A$1:$O$303</definedName>
    <definedName name="Z_4AA1107B_A795_4744_B566_827168772C7A_.wvu.PrintArea" localSheetId="5" hidden="1">'Sch-1 dis'!$A$1:$G$84</definedName>
    <definedName name="Z_4AA1107B_A795_4744_B566_827168772C7A_.wvu.PrintArea" localSheetId="6" hidden="1">'Sch-2'!$A$1:$J$301</definedName>
    <definedName name="Z_4AA1107B_A795_4744_B566_827168772C7A_.wvu.PrintArea" localSheetId="7" hidden="1">'Sch-2 Dis'!$A$1:$F$62</definedName>
    <definedName name="Z_4AA1107B_A795_4744_B566_827168772C7A_.wvu.PrintArea" localSheetId="8" hidden="1">'Sch-3 '!$A$1:$P$296</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'Sch-1'!$A$1:$O$304</definedName>
    <definedName name="Z_4F65FF32_EC61_4022_A399_2986D7B6B8B3_.wvu.PrintArea" localSheetId="5" hidden="1">'Sch-1 dis'!$A$1:$G$84</definedName>
    <definedName name="Z_4F65FF32_EC61_4022_A399_2986D7B6B8B3_.wvu.PrintArea" localSheetId="6" hidden="1">'Sch-2'!$A$1:$J$293</definedName>
    <definedName name="Z_4F65FF32_EC61_4022_A399_2986D7B6B8B3_.wvu.PrintArea" localSheetId="7" hidden="1">'Sch-2 Dis'!$A$1:$F$55</definedName>
    <definedName name="Z_4F65FF32_EC61_4022_A399_2986D7B6B8B3_.wvu.PrintArea" localSheetId="8" hidden="1">'Sch-3 '!$A$1:$P$289</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'Sch-1'!$329:$395</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'Sch-1'!$A$18:$O$221</definedName>
    <definedName name="Z_7487ED9F_BBED_4B2A_9631_22F1A430946B_.wvu.FilterData" localSheetId="5" hidden="1">'Sch-1 dis'!$A$16:$B$21</definedName>
    <definedName name="Z_7487ED9F_BBED_4B2A_9631_22F1A430946B_.wvu.FilterData" localSheetId="6" hidden="1">'Sch-2'!$G$21:$J$294</definedName>
    <definedName name="Z_7487ED9F_BBED_4B2A_9631_22F1A430946B_.wvu.FilterData" localSheetId="7" hidden="1">'Sch-2 Dis'!$A$15:$F$56</definedName>
    <definedName name="Z_7487ED9F_BBED_4B2A_9631_22F1A430946B_.wvu.FilterData" localSheetId="8" hidden="1">'Sch-3 '!$A$19:$P$290</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'Sch-1'!$A$1:$O$303</definedName>
    <definedName name="Z_7487ED9F_BBED_4B2A_9631_22F1A430946B_.wvu.PrintArea" localSheetId="5" hidden="1">'Sch-1 dis'!$A$1:$G$84</definedName>
    <definedName name="Z_7487ED9F_BBED_4B2A_9631_22F1A430946B_.wvu.PrintArea" localSheetId="6" hidden="1">'Sch-2'!$A$1:$J$301</definedName>
    <definedName name="Z_7487ED9F_BBED_4B2A_9631_22F1A430946B_.wvu.PrintArea" localSheetId="7" hidden="1">'Sch-2 Dis'!$A$1:$F$62</definedName>
    <definedName name="Z_7487ED9F_BBED_4B2A_9631_22F1A430946B_.wvu.PrintArea" localSheetId="8" hidden="1">'Sch-3 '!$A$1:$P$296</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'Sch-2'!$G$21:$J$294</definedName>
    <definedName name="Z_8909CFDD_4F29_4C72_886E_908773EE94A2_.wvu.FilterData" localSheetId="7" hidden="1">'Sch-2 Dis'!$A$15:$F$56</definedName>
    <definedName name="Z_8909CFDD_4F29_4C72_886E_908773EE94A2_.wvu.FilterData" localSheetId="8" hidden="1">'Sch-3 '!$A$20:$BB$288</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'Sch-1'!$A$1:$O$303</definedName>
    <definedName name="Z_8909CFDD_4F29_4C72_886E_908773EE94A2_.wvu.PrintArea" localSheetId="5" hidden="1">'Sch-1 dis'!$A$1:$G$84</definedName>
    <definedName name="Z_8909CFDD_4F29_4C72_886E_908773EE94A2_.wvu.PrintArea" localSheetId="6" hidden="1">'Sch-2'!$A$1:$J$303</definedName>
    <definedName name="Z_8909CFDD_4F29_4C72_886E_908773EE94A2_.wvu.PrintArea" localSheetId="7" hidden="1">'Sch-2 Dis'!$A$1:$F$62</definedName>
    <definedName name="Z_8909CFDD_4F29_4C72_886E_908773EE94A2_.wvu.PrintArea" localSheetId="8" hidden="1">'Sch-3 '!$A$1:$Q$296</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'Sch-1'!$O:$S,'Sch-1'!$AD:$AM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'Sch-1'!$A$21:$AY$296</definedName>
    <definedName name="Z_987A3FAC_920D_4C0C_8129_D8F4AFD7E477_.wvu.FilterData" localSheetId="5" hidden="1">'Sch-1 dis'!$A$16:$B$21</definedName>
    <definedName name="Z_987A3FAC_920D_4C0C_8129_D8F4AFD7E477_.wvu.FilterData" localSheetId="6" hidden="1">'Sch-2'!$A$21:$AJ$292</definedName>
    <definedName name="Z_987A3FAC_920D_4C0C_8129_D8F4AFD7E477_.wvu.FilterData" localSheetId="7" hidden="1">'Sch-2 Dis'!$A$15:$F$56</definedName>
    <definedName name="Z_987A3FAC_920D_4C0C_8129_D8F4AFD7E477_.wvu.FilterData" localSheetId="8" hidden="1">'Sch-3 '!$A$19:$BB$19</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'Sch-1'!$A$1:$N$303</definedName>
    <definedName name="Z_987A3FAC_920D_4C0C_8129_D8F4AFD7E477_.wvu.PrintArea" localSheetId="5" hidden="1">'Sch-1 dis'!$A$1:$G$84</definedName>
    <definedName name="Z_987A3FAC_920D_4C0C_8129_D8F4AFD7E477_.wvu.PrintArea" localSheetId="6" hidden="1">'Sch-2'!$A$1:$J$303</definedName>
    <definedName name="Z_987A3FAC_920D_4C0C_8129_D8F4AFD7E477_.wvu.PrintArea" localSheetId="7" hidden="1">'Sch-2 Dis'!$A$1:$F$62</definedName>
    <definedName name="Z_987A3FAC_920D_4C0C_8129_D8F4AFD7E477_.wvu.PrintArea" localSheetId="8" hidden="1">'Sch-3 '!$A$1:$Q$296</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 hidden="1">Cover!$7:$7</definedName>
    <definedName name="Z_987A3FAC_920D_4C0C_8129_D8F4AFD7E477_.wvu.Rows" localSheetId="18" hidden="1">Discount!$22:$22,Discount!$29:$29,Discount!$32:$34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'!$291:$291</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'Sch-1'!$A$22:$AY$221</definedName>
    <definedName name="Z_A34CC49F_E309_4C23_B4F6_1E3B307C10D1_.wvu.FilterData" localSheetId="5" hidden="1">'Sch-1 dis'!$A$16:$B$21</definedName>
    <definedName name="Z_A34CC49F_E309_4C23_B4F6_1E3B307C10D1_.wvu.FilterData" localSheetId="6" hidden="1">'Sch-2'!$G$21:$J$294</definedName>
    <definedName name="Z_A34CC49F_E309_4C23_B4F6_1E3B307C10D1_.wvu.FilterData" localSheetId="7" hidden="1">'Sch-2 Dis'!$A$15:$F$56</definedName>
    <definedName name="Z_A34CC49F_E309_4C23_B4F6_1E3B307C10D1_.wvu.FilterData" localSheetId="8" hidden="1">'Sch-3 '!$A$20:$BB$288</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'Sch-1'!$A$1:$O$303</definedName>
    <definedName name="Z_A34CC49F_E309_4C23_B4F6_1E3B307C10D1_.wvu.PrintArea" localSheetId="5" hidden="1">'Sch-1 dis'!$A$1:$G$84</definedName>
    <definedName name="Z_A34CC49F_E309_4C23_B4F6_1E3B307C10D1_.wvu.PrintArea" localSheetId="6" hidden="1">'Sch-2'!$A$1:$J$303</definedName>
    <definedName name="Z_A34CC49F_E309_4C23_B4F6_1E3B307C10D1_.wvu.PrintArea" localSheetId="7" hidden="1">'Sch-2 Dis'!$A$1:$F$62</definedName>
    <definedName name="Z_A34CC49F_E309_4C23_B4F6_1E3B307C10D1_.wvu.PrintArea" localSheetId="8" hidden="1">'Sch-3 '!$A$1:$Q$296</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'Sch-1'!$A$22:$AY$221</definedName>
    <definedName name="Z_A41EE4DE_0D82_4A56_8210_F78316511D11_.wvu.FilterData" localSheetId="5" hidden="1">'Sch-1 dis'!$A$16:$B$21</definedName>
    <definedName name="Z_A41EE4DE_0D82_4A56_8210_F78316511D11_.wvu.FilterData" localSheetId="6" hidden="1">'Sch-2'!$G$21:$J$294</definedName>
    <definedName name="Z_A41EE4DE_0D82_4A56_8210_F78316511D11_.wvu.FilterData" localSheetId="7" hidden="1">'Sch-2 Dis'!$A$15:$F$56</definedName>
    <definedName name="Z_A41EE4DE_0D82_4A56_8210_F78316511D11_.wvu.FilterData" localSheetId="8" hidden="1">'Sch-3 '!$A$20:$BB$288</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'Sch-1'!$A$1:$O$303</definedName>
    <definedName name="Z_A41EE4DE_0D82_4A56_8210_F78316511D11_.wvu.PrintArea" localSheetId="5" hidden="1">'Sch-1 dis'!$A$1:$G$84</definedName>
    <definedName name="Z_A41EE4DE_0D82_4A56_8210_F78316511D11_.wvu.PrintArea" localSheetId="6" hidden="1">'Sch-2'!$A$1:$J$303</definedName>
    <definedName name="Z_A41EE4DE_0D82_4A56_8210_F78316511D11_.wvu.PrintArea" localSheetId="7" hidden="1">'Sch-2 Dis'!$A$1:$F$62</definedName>
    <definedName name="Z_A41EE4DE_0D82_4A56_8210_F78316511D11_.wvu.PrintArea" localSheetId="8" hidden="1">'Sch-3 '!$A$1:$Q$296</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'Sch-1'!$A$18:$O$221</definedName>
    <definedName name="Z_A7DBDDEF_9245_44C6_9EBF_032DB6E1C0A2_.wvu.FilterData" localSheetId="5" hidden="1">'Sch-1 dis'!$A$16:$B$21</definedName>
    <definedName name="Z_A7DBDDEF_9245_44C6_9EBF_032DB6E1C0A2_.wvu.FilterData" localSheetId="6" hidden="1">'Sch-2'!$G$21:$J$294</definedName>
    <definedName name="Z_A7DBDDEF_9245_44C6_9EBF_032DB6E1C0A2_.wvu.FilterData" localSheetId="7" hidden="1">'Sch-2 Dis'!$A$15:$F$56</definedName>
    <definedName name="Z_A7DBDDEF_9245_44C6_9EBF_032DB6E1C0A2_.wvu.FilterData" localSheetId="8" hidden="1">'Sch-3 '!$A$19:$P$290</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'Sch-1'!$A$1:$O$303</definedName>
    <definedName name="Z_A7DBDDEF_9245_44C6_9EBF_032DB6E1C0A2_.wvu.PrintArea" localSheetId="5" hidden="1">'Sch-1 dis'!$A$1:$G$84</definedName>
    <definedName name="Z_A7DBDDEF_9245_44C6_9EBF_032DB6E1C0A2_.wvu.PrintArea" localSheetId="6" hidden="1">'Sch-2'!$A$1:$J$301</definedName>
    <definedName name="Z_A7DBDDEF_9245_44C6_9EBF_032DB6E1C0A2_.wvu.PrintArea" localSheetId="7" hidden="1">'Sch-2 Dis'!$A$1:$F$62</definedName>
    <definedName name="Z_A7DBDDEF_9245_44C6_9EBF_032DB6E1C0A2_.wvu.PrintArea" localSheetId="8" hidden="1">'Sch-3 '!$A$1:$P$296</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'Sch-1'!$A$18:$O$221</definedName>
    <definedName name="Z_B23AD343_29DA_4CE0_BD10_47BF44F3782F_.wvu.FilterData" localSheetId="5" hidden="1">'Sch-1 dis'!$A$16:$B$21</definedName>
    <definedName name="Z_B23AD343_29DA_4CE0_BD10_47BF44F3782F_.wvu.FilterData" localSheetId="6" hidden="1">'Sch-2'!$G$21:$J$294</definedName>
    <definedName name="Z_B23AD343_29DA_4CE0_BD10_47BF44F3782F_.wvu.FilterData" localSheetId="7" hidden="1">'Sch-2 Dis'!$A$15:$F$56</definedName>
    <definedName name="Z_B23AD343_29DA_4CE0_BD10_47BF44F3782F_.wvu.FilterData" localSheetId="8" hidden="1">'Sch-3 '!$A$19:$P$290</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'Sch-1'!$A$1:$O$303</definedName>
    <definedName name="Z_B23AD343_29DA_4CE0_BD10_47BF44F3782F_.wvu.PrintArea" localSheetId="5" hidden="1">'Sch-1 dis'!$A$1:$G$84</definedName>
    <definedName name="Z_B23AD343_29DA_4CE0_BD10_47BF44F3782F_.wvu.PrintArea" localSheetId="6" hidden="1">'Sch-2'!$A$1:$J$301</definedName>
    <definedName name="Z_B23AD343_29DA_4CE0_BD10_47BF44F3782F_.wvu.PrintArea" localSheetId="7" hidden="1">'Sch-2 Dis'!$A$1:$F$62</definedName>
    <definedName name="Z_B23AD343_29DA_4CE0_BD10_47BF44F3782F_.wvu.PrintArea" localSheetId="8" hidden="1">'Sch-3 '!$A$1:$P$296</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'Sch-1'!$A$18:$O$221</definedName>
    <definedName name="Z_B3CE7B10_A914_4559_A6DA_AED8C22AFD6D_.wvu.FilterData" localSheetId="5" hidden="1">'Sch-1 dis'!$A$16:$B$21</definedName>
    <definedName name="Z_B3CE7B10_A914_4559_A6DA_AED8C22AFD6D_.wvu.FilterData" localSheetId="6" hidden="1">'Sch-2'!$G$21:$J$294</definedName>
    <definedName name="Z_B3CE7B10_A914_4559_A6DA_AED8C22AFD6D_.wvu.FilterData" localSheetId="7" hidden="1">'Sch-2 Dis'!$A$15:$F$56</definedName>
    <definedName name="Z_B3CE7B10_A914_4559_A6DA_AED8C22AFD6D_.wvu.FilterData" localSheetId="8" hidden="1">'Sch-3 '!$A$19:$P$290</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'Sch-1'!$A$1:$O$303</definedName>
    <definedName name="Z_B3CE7B10_A914_4559_A6DA_AED8C22AFD6D_.wvu.PrintArea" localSheetId="5" hidden="1">'Sch-1 dis'!$A$1:$G$84</definedName>
    <definedName name="Z_B3CE7B10_A914_4559_A6DA_AED8C22AFD6D_.wvu.PrintArea" localSheetId="6" hidden="1">'Sch-2'!$A$1:$J$301</definedName>
    <definedName name="Z_B3CE7B10_A914_4559_A6DA_AED8C22AFD6D_.wvu.PrintArea" localSheetId="7" hidden="1">'Sch-2 Dis'!$A$1:$F$62</definedName>
    <definedName name="Z_B3CE7B10_A914_4559_A6DA_AED8C22AFD6D_.wvu.PrintArea" localSheetId="8" hidden="1">'Sch-3 '!$A$1:$P$296</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'Sch-1'!$A$22:$AZ$295</definedName>
    <definedName name="Z_B835C05C_B615_4DCB_982D_4519616B3CD8_.wvu.FilterData" localSheetId="5" hidden="1">'Sch-1 dis'!$A$16:$B$21</definedName>
    <definedName name="Z_B835C05C_B615_4DCB_982D_4519616B3CD8_.wvu.FilterData" localSheetId="6" hidden="1">'Sch-2'!$G$21:$J$294</definedName>
    <definedName name="Z_B835C05C_B615_4DCB_982D_4519616B3CD8_.wvu.FilterData" localSheetId="7" hidden="1">'Sch-2 Dis'!$A$15:$F$56</definedName>
    <definedName name="Z_B835C05C_B615_4DCB_982D_4519616B3CD8_.wvu.FilterData" localSheetId="8" hidden="1">'Sch-3 '!$A$20:$BB$290</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'Sch-1'!$A$1:$O$303</definedName>
    <definedName name="Z_B835C05C_B615_4DCB_982D_4519616B3CD8_.wvu.PrintArea" localSheetId="5" hidden="1">'Sch-1 dis'!$A$1:$G$84</definedName>
    <definedName name="Z_B835C05C_B615_4DCB_982D_4519616B3CD8_.wvu.PrintArea" localSheetId="6" hidden="1">'Sch-2'!$A$1:$J$301</definedName>
    <definedName name="Z_B835C05C_B615_4DCB_982D_4519616B3CD8_.wvu.PrintArea" localSheetId="7" hidden="1">'Sch-2 Dis'!$A$1:$F$62</definedName>
    <definedName name="Z_B835C05C_B615_4DCB_982D_4519616B3CD8_.wvu.PrintArea" localSheetId="8" hidden="1">'Sch-3 '!$A$1:$P$296</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'Sch-2'!$G$21:$J$294</definedName>
    <definedName name="Z_BB6473B7_092C_417E_97E7_ED0705AE17A0_.wvu.FilterData" localSheetId="7" hidden="1">'Sch-2 Dis'!$A$15:$F$56</definedName>
    <definedName name="Z_BB6473B7_092C_417E_97E7_ED0705AE17A0_.wvu.FilterData" localSheetId="8" hidden="1">'Sch-3 '!$A$20:$BB$288</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'Sch-1'!$A$1:$O$303</definedName>
    <definedName name="Z_BB6473B7_092C_417E_97E7_ED0705AE17A0_.wvu.PrintArea" localSheetId="5" hidden="1">'Sch-1 dis'!$A$1:$G$84</definedName>
    <definedName name="Z_BB6473B7_092C_417E_97E7_ED0705AE17A0_.wvu.PrintArea" localSheetId="6" hidden="1">'Sch-2'!$A$1:$J$303</definedName>
    <definedName name="Z_BB6473B7_092C_417E_97E7_ED0705AE17A0_.wvu.PrintArea" localSheetId="7" hidden="1">'Sch-2 Dis'!$A$1:$F$62</definedName>
    <definedName name="Z_BB6473B7_092C_417E_97E7_ED0705AE17A0_.wvu.PrintArea" localSheetId="8" hidden="1">'Sch-3 '!$A$1:$Q$296</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'Sch-1'!$18:$20,'Sch-1'!$296:$296</definedName>
    <definedName name="Z_BB6473B7_092C_417E_97E7_ED0705AE17A0_.wvu.Rows" localSheetId="6" hidden="1">'Sch-2'!$18:$20</definedName>
    <definedName name="Z_BB6473B7_092C_417E_97E7_ED0705AE17A0_.wvu.Rows" localSheetId="8" hidden="1">'Sch-3 '!$18:$18,'Sch-3 '!$291:$291</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'Sch-1'!$A$22:$AZ$295</definedName>
    <definedName name="Z_C431BC99_7569_44AB_83F6_AB73BDED3783_.wvu.FilterData" localSheetId="5" hidden="1">'Sch-1 dis'!$A$16:$B$21</definedName>
    <definedName name="Z_C431BC99_7569_44AB_83F6_AB73BDED3783_.wvu.FilterData" localSheetId="6" hidden="1">'Sch-2'!$G$21:$J$294</definedName>
    <definedName name="Z_C431BC99_7569_44AB_83F6_AB73BDED3783_.wvu.FilterData" localSheetId="7" hidden="1">'Sch-2 Dis'!$A$15:$F$56</definedName>
    <definedName name="Z_C431BC99_7569_44AB_83F6_AB73BDED3783_.wvu.FilterData" localSheetId="8" hidden="1">'Sch-3 '!$A$20:$BB$290</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'Sch-1'!$A$1:$O$303</definedName>
    <definedName name="Z_C431BC99_7569_44AB_83F6_AB73BDED3783_.wvu.PrintArea" localSheetId="5" hidden="1">'Sch-1 dis'!$A$1:$G$84</definedName>
    <definedName name="Z_C431BC99_7569_44AB_83F6_AB73BDED3783_.wvu.PrintArea" localSheetId="6" hidden="1">'Sch-2'!$A$1:$J$301</definedName>
    <definedName name="Z_C431BC99_7569_44AB_83F6_AB73BDED3783_.wvu.PrintArea" localSheetId="7" hidden="1">'Sch-2 Dis'!$A$1:$F$62</definedName>
    <definedName name="Z_C431BC99_7569_44AB_83F6_AB73BDED3783_.wvu.PrintArea" localSheetId="8" hidden="1">'Sch-3 '!$A$1:$P$296</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'Sch-1'!$A$22:$AY$296</definedName>
    <definedName name="Z_CB55CDDD_15EC_4265_9148_3411BBB26D54_.wvu.FilterData" localSheetId="5" hidden="1">'Sch-1 dis'!$A$16:$B$21</definedName>
    <definedName name="Z_CB55CDDD_15EC_4265_9148_3411BBB26D54_.wvu.FilterData" localSheetId="6" hidden="1">'Sch-2'!$G$21:$J$294</definedName>
    <definedName name="Z_CB55CDDD_15EC_4265_9148_3411BBB26D54_.wvu.FilterData" localSheetId="7" hidden="1">'Sch-2 Dis'!$A$15:$F$56</definedName>
    <definedName name="Z_CB55CDDD_15EC_4265_9148_3411BBB26D54_.wvu.FilterData" localSheetId="8" hidden="1">'Sch-3 '!$A$20:$BB$288</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'Sch-1'!$A$1:$N$303</definedName>
    <definedName name="Z_CB55CDDD_15EC_4265_9148_3411BBB26D54_.wvu.PrintArea" localSheetId="5" hidden="1">'Sch-1 dis'!$A$1:$G$84</definedName>
    <definedName name="Z_CB55CDDD_15EC_4265_9148_3411BBB26D54_.wvu.PrintArea" localSheetId="6" hidden="1">'Sch-2'!$A$1:$J$303</definedName>
    <definedName name="Z_CB55CDDD_15EC_4265_9148_3411BBB26D54_.wvu.PrintArea" localSheetId="7" hidden="1">'Sch-2 Dis'!$A$1:$F$62</definedName>
    <definedName name="Z_CB55CDDD_15EC_4265_9148_3411BBB26D54_.wvu.PrintArea" localSheetId="8" hidden="1">'Sch-3 '!$A$1:$Q$296</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'!$291:$291</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'Sch-1'!$A$18:$O$221</definedName>
    <definedName name="Z_D0757F9E_DF41_4B40_A5E5_F4F8FDD8D61D_.wvu.FilterData" localSheetId="5" hidden="1">'Sch-1 dis'!$A$16:$B$21</definedName>
    <definedName name="Z_D0757F9E_DF41_4B40_A5E5_F4F8FDD8D61D_.wvu.FilterData" localSheetId="6" hidden="1">'Sch-2'!$G$21:$J$294</definedName>
    <definedName name="Z_D0757F9E_DF41_4B40_A5E5_F4F8FDD8D61D_.wvu.FilterData" localSheetId="7" hidden="1">'Sch-2 Dis'!$A$15:$F$56</definedName>
    <definedName name="Z_D0757F9E_DF41_4B40_A5E5_F4F8FDD8D61D_.wvu.FilterData" localSheetId="8" hidden="1">'Sch-3 '!$A$19:$P$290</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'Sch-1'!$A$1:$O$303</definedName>
    <definedName name="Z_D0757F9E_DF41_4B40_A5E5_F4F8FDD8D61D_.wvu.PrintArea" localSheetId="5" hidden="1">'Sch-1 dis'!$A$1:$G$84</definedName>
    <definedName name="Z_D0757F9E_DF41_4B40_A5E5_F4F8FDD8D61D_.wvu.PrintArea" localSheetId="6" hidden="1">'Sch-2'!$A$1:$J$301</definedName>
    <definedName name="Z_D0757F9E_DF41_4B40_A5E5_F4F8FDD8D61D_.wvu.PrintArea" localSheetId="7" hidden="1">'Sch-2 Dis'!$A$1:$F$62</definedName>
    <definedName name="Z_D0757F9E_DF41_4B40_A5E5_F4F8FDD8D61D_.wvu.PrintArea" localSheetId="8" hidden="1">'Sch-3 '!$A$1:$P$296</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'Sch-1'!$A$18:$O$221</definedName>
    <definedName name="Z_D53177B2_31EC_4222_B97A_A37DCFD9E45B_.wvu.FilterData" localSheetId="5" hidden="1">'Sch-1 dis'!$A$16:$B$21</definedName>
    <definedName name="Z_D53177B2_31EC_4222_B97A_A37DCFD9E45B_.wvu.FilterData" localSheetId="6" hidden="1">'Sch-2'!$G$21:$J$294</definedName>
    <definedName name="Z_D53177B2_31EC_4222_B97A_A37DCFD9E45B_.wvu.FilterData" localSheetId="7" hidden="1">'Sch-2 Dis'!$A$15:$F$56</definedName>
    <definedName name="Z_D53177B2_31EC_4222_B97A_A37DCFD9E45B_.wvu.FilterData" localSheetId="8" hidden="1">'Sch-3 '!$A$19:$P$290</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'Sch-1'!$A$1:$O$303</definedName>
    <definedName name="Z_D53177B2_31EC_4222_B97A_A37DCFD9E45B_.wvu.PrintArea" localSheetId="5" hidden="1">'Sch-1 dis'!$A$1:$G$84</definedName>
    <definedName name="Z_D53177B2_31EC_4222_B97A_A37DCFD9E45B_.wvu.PrintArea" localSheetId="6" hidden="1">'Sch-2'!$A$1:$J$301</definedName>
    <definedName name="Z_D53177B2_31EC_4222_B97A_A37DCFD9E45B_.wvu.PrintArea" localSheetId="7" hidden="1">'Sch-2 Dis'!$A$1:$F$62</definedName>
    <definedName name="Z_D53177B2_31EC_4222_B97A_A37DCFD9E45B_.wvu.PrintArea" localSheetId="8" hidden="1">'Sch-3 '!$A$1:$P$296</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'Sch-2'!$G$21:$J$294</definedName>
    <definedName name="Z_D5F8AD2D_F014_4A7B_9CE7_589273BD9F11_.wvu.FilterData" localSheetId="7" hidden="1">'Sch-2 Dis'!$A$15:$F$56</definedName>
    <definedName name="Z_D5F8AD2D_F014_4A7B_9CE7_589273BD9F11_.wvu.FilterData" localSheetId="8" hidden="1">'Sch-3 '!$A$20:$BB$288</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'Sch-1'!$A$1:$N$303</definedName>
    <definedName name="Z_D5F8AD2D_F014_4A7B_9CE7_589273BD9F11_.wvu.PrintArea" localSheetId="5" hidden="1">'Sch-1 dis'!$A$1:$G$84</definedName>
    <definedName name="Z_D5F8AD2D_F014_4A7B_9CE7_589273BD9F11_.wvu.PrintArea" localSheetId="6" hidden="1">'Sch-2'!$A$1:$J$303</definedName>
    <definedName name="Z_D5F8AD2D_F014_4A7B_9CE7_589273BD9F11_.wvu.PrintArea" localSheetId="7" hidden="1">'Sch-2 Dis'!$A$1:$F$62</definedName>
    <definedName name="Z_D5F8AD2D_F014_4A7B_9CE7_589273BD9F11_.wvu.PrintArea" localSheetId="8" hidden="1">'Sch-3 '!$A$1:$Q$296</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'!$291:$291</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'Sch-1'!$A$18:$O$221</definedName>
    <definedName name="Z_E97134B6_5E8D_4951_8DA0_73D065532361_.wvu.FilterData" localSheetId="5" hidden="1">'Sch-1 dis'!$A$16:$B$21</definedName>
    <definedName name="Z_E97134B6_5E8D_4951_8DA0_73D065532361_.wvu.FilterData" localSheetId="6" hidden="1">'Sch-2'!$G$21:$J$294</definedName>
    <definedName name="Z_E97134B6_5E8D_4951_8DA0_73D065532361_.wvu.FilterData" localSheetId="7" hidden="1">'Sch-2 Dis'!$A$15:$F$56</definedName>
    <definedName name="Z_E97134B6_5E8D_4951_8DA0_73D065532361_.wvu.FilterData" localSheetId="8" hidden="1">'Sch-3 '!$A$19:$P$290</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'Sch-1'!$A$1:$O$303</definedName>
    <definedName name="Z_E97134B6_5E8D_4951_8DA0_73D065532361_.wvu.PrintArea" localSheetId="5" hidden="1">'Sch-1 dis'!$A$1:$G$84</definedName>
    <definedName name="Z_E97134B6_5E8D_4951_8DA0_73D065532361_.wvu.PrintArea" localSheetId="6" hidden="1">'Sch-2'!$A$1:$J$301</definedName>
    <definedName name="Z_E97134B6_5E8D_4951_8DA0_73D065532361_.wvu.PrintArea" localSheetId="7" hidden="1">'Sch-2 Dis'!$A$1:$F$62</definedName>
    <definedName name="Z_E97134B6_5E8D_4951_8DA0_73D065532361_.wvu.PrintArea" localSheetId="8" hidden="1">'Sch-3 '!$A$1:$P$296</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'Sch-1'!$A$18:$O$221</definedName>
    <definedName name="Z_E9F4E142_7D26_464D_BECA_4F3806DB1FE1_.wvu.FilterData" localSheetId="5" hidden="1">'Sch-1 dis'!$A$16:$B$21</definedName>
    <definedName name="Z_E9F4E142_7D26_464D_BECA_4F3806DB1FE1_.wvu.FilterData" localSheetId="6" hidden="1">'Sch-2'!$G$21:$J$294</definedName>
    <definedName name="Z_E9F4E142_7D26_464D_BECA_4F3806DB1FE1_.wvu.FilterData" localSheetId="7" hidden="1">'Sch-2 Dis'!$A$15:$F$56</definedName>
    <definedName name="Z_E9F4E142_7D26_464D_BECA_4F3806DB1FE1_.wvu.FilterData" localSheetId="8" hidden="1">'Sch-3 '!$A$19:$P$290</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'Sch-1'!$A$1:$O$303</definedName>
    <definedName name="Z_E9F4E142_7D26_464D_BECA_4F3806DB1FE1_.wvu.PrintArea" localSheetId="5" hidden="1">'Sch-1 dis'!$A$1:$G$84</definedName>
    <definedName name="Z_E9F4E142_7D26_464D_BECA_4F3806DB1FE1_.wvu.PrintArea" localSheetId="6" hidden="1">'Sch-2'!$A$1:$J$301</definedName>
    <definedName name="Z_E9F4E142_7D26_464D_BECA_4F3806DB1FE1_.wvu.PrintArea" localSheetId="7" hidden="1">'Sch-2 Dis'!$A$1:$F$62</definedName>
    <definedName name="Z_E9F4E142_7D26_464D_BECA_4F3806DB1FE1_.wvu.PrintArea" localSheetId="8" hidden="1">'Sch-3 '!$A$1:$P$296</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'Sch-1'!$A$18:$O$221</definedName>
    <definedName name="Z_ECE9294F_C910_4036_88BC_B1F2176FB06B_.wvu.FilterData" localSheetId="5" hidden="1">'Sch-1 dis'!$A$16:$B$21</definedName>
    <definedName name="Z_ECE9294F_C910_4036_88BC_B1F2176FB06B_.wvu.FilterData" localSheetId="6" hidden="1">'Sch-2'!$G$21:$J$294</definedName>
    <definedName name="Z_ECE9294F_C910_4036_88BC_B1F2176FB06B_.wvu.FilterData" localSheetId="7" hidden="1">'Sch-2 Dis'!$A$15:$F$56</definedName>
    <definedName name="Z_ECE9294F_C910_4036_88BC_B1F2176FB06B_.wvu.FilterData" localSheetId="8" hidden="1">'Sch-3 '!$A$19:$P$290</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'Sch-1'!$A$1:$O$303</definedName>
    <definedName name="Z_ECE9294F_C910_4036_88BC_B1F2176FB06B_.wvu.PrintArea" localSheetId="5" hidden="1">'Sch-1 dis'!$A$1:$G$84</definedName>
    <definedName name="Z_ECE9294F_C910_4036_88BC_B1F2176FB06B_.wvu.PrintArea" localSheetId="6" hidden="1">'Sch-2'!$A$1:$J$301</definedName>
    <definedName name="Z_ECE9294F_C910_4036_88BC_B1F2176FB06B_.wvu.PrintArea" localSheetId="7" hidden="1">'Sch-2 Dis'!$A$1:$F$62</definedName>
    <definedName name="Z_ECE9294F_C910_4036_88BC_B1F2176FB06B_.wvu.PrintArea" localSheetId="8" hidden="1">'Sch-3 '!$A$1:$P$296</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'Sch-1'!$A$18:$O$221</definedName>
    <definedName name="Z_EE46BCD1_F715_4FA9_A5FC_1B125AD601E0_.wvu.FilterData" localSheetId="5" hidden="1">'Sch-1 dis'!$A$16:$B$21</definedName>
    <definedName name="Z_EE46BCD1_F715_4FA9_A5FC_1B125AD601E0_.wvu.FilterData" localSheetId="6" hidden="1">'Sch-2'!$G$21:$J$294</definedName>
    <definedName name="Z_EE46BCD1_F715_4FA9_A5FC_1B125AD601E0_.wvu.FilterData" localSheetId="7" hidden="1">'Sch-2 Dis'!$A$15:$F$56</definedName>
    <definedName name="Z_EE46BCD1_F715_4FA9_A5FC_1B125AD601E0_.wvu.FilterData" localSheetId="8" hidden="1">'Sch-3 '!$A$19:$P$290</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'Sch-1'!$A$1:$O$303</definedName>
    <definedName name="Z_EE46BCD1_F715_4FA9_A5FC_1B125AD601E0_.wvu.PrintArea" localSheetId="5" hidden="1">'Sch-1 dis'!$A$1:$G$84</definedName>
    <definedName name="Z_EE46BCD1_F715_4FA9_A5FC_1B125AD601E0_.wvu.PrintArea" localSheetId="6" hidden="1">'Sch-2'!$A$1:$J$301</definedName>
    <definedName name="Z_EE46BCD1_F715_4FA9_A5FC_1B125AD601E0_.wvu.PrintArea" localSheetId="7" hidden="1">'Sch-2 Dis'!$A$1:$F$62</definedName>
    <definedName name="Z_EE46BCD1_F715_4FA9_A5FC_1B125AD601E0_.wvu.PrintArea" localSheetId="8" hidden="1">'Sch-3 '!$A$1:$P$296</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714"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workbook>
</file>

<file path=xl/calcChain.xml><?xml version="1.0" encoding="utf-8"?>
<calcChain xmlns="http://schemas.openxmlformats.org/spreadsheetml/2006/main">
  <c r="P288" i="9" l="1"/>
  <c r="R288" i="9" s="1"/>
  <c r="S288" i="9" s="1"/>
  <c r="Q288" i="9" s="1"/>
  <c r="P287" i="9"/>
  <c r="R287" i="9" s="1"/>
  <c r="S287" i="9" s="1"/>
  <c r="Q287" i="9" s="1"/>
  <c r="P286" i="9"/>
  <c r="R286" i="9" s="1"/>
  <c r="S286" i="9" s="1"/>
  <c r="Q286" i="9" s="1"/>
  <c r="P285" i="9"/>
  <c r="R285" i="9" s="1"/>
  <c r="S285" i="9" s="1"/>
  <c r="Q285" i="9" s="1"/>
  <c r="P284" i="9"/>
  <c r="R284" i="9" s="1"/>
  <c r="S284" i="9" s="1"/>
  <c r="Q284" i="9" s="1"/>
  <c r="P283" i="9"/>
  <c r="R283" i="9" s="1"/>
  <c r="S283" i="9" s="1"/>
  <c r="Q283" i="9" s="1"/>
  <c r="P282" i="9"/>
  <c r="R282" i="9" s="1"/>
  <c r="S282" i="9" s="1"/>
  <c r="Q282" i="9" s="1"/>
  <c r="P281" i="9"/>
  <c r="R281" i="9" s="1"/>
  <c r="S281" i="9" s="1"/>
  <c r="Q281" i="9" s="1"/>
  <c r="P280" i="9"/>
  <c r="R280" i="9" s="1"/>
  <c r="S280" i="9" s="1"/>
  <c r="Q280" i="9" s="1"/>
  <c r="P279" i="9"/>
  <c r="R279" i="9" s="1"/>
  <c r="S279" i="9" s="1"/>
  <c r="Q279" i="9" s="1"/>
  <c r="P278" i="9"/>
  <c r="R278" i="9" s="1"/>
  <c r="S278" i="9" s="1"/>
  <c r="Q278" i="9" s="1"/>
  <c r="P277" i="9"/>
  <c r="R277" i="9" s="1"/>
  <c r="S277" i="9" s="1"/>
  <c r="Q277" i="9" s="1"/>
  <c r="P276" i="9"/>
  <c r="R276" i="9" s="1"/>
  <c r="S276" i="9" s="1"/>
  <c r="Q276" i="9" s="1"/>
  <c r="P275" i="9"/>
  <c r="R275" i="9" s="1"/>
  <c r="S275" i="9" s="1"/>
  <c r="Q275" i="9" s="1"/>
  <c r="P274" i="9"/>
  <c r="R274" i="9" s="1"/>
  <c r="S274" i="9" s="1"/>
  <c r="Q274" i="9" s="1"/>
  <c r="P273" i="9"/>
  <c r="R273" i="9" s="1"/>
  <c r="S273" i="9" s="1"/>
  <c r="Q273" i="9" s="1"/>
  <c r="P272" i="9"/>
  <c r="R272" i="9" s="1"/>
  <c r="S272" i="9" s="1"/>
  <c r="Q272" i="9" s="1"/>
  <c r="P271" i="9"/>
  <c r="R271" i="9" s="1"/>
  <c r="S271" i="9" s="1"/>
  <c r="Q271" i="9" s="1"/>
  <c r="P270" i="9"/>
  <c r="R270" i="9" s="1"/>
  <c r="S270" i="9" s="1"/>
  <c r="Q270" i="9" s="1"/>
  <c r="P269" i="9"/>
  <c r="R269" i="9" s="1"/>
  <c r="S269" i="9" s="1"/>
  <c r="Q269" i="9" s="1"/>
  <c r="P268" i="9"/>
  <c r="R268" i="9" s="1"/>
  <c r="S268" i="9" s="1"/>
  <c r="Q268" i="9" s="1"/>
  <c r="P267" i="9"/>
  <c r="R267" i="9" s="1"/>
  <c r="S267" i="9" s="1"/>
  <c r="Q267" i="9" s="1"/>
  <c r="P266" i="9"/>
  <c r="R266" i="9" s="1"/>
  <c r="S266" i="9" s="1"/>
  <c r="Q266" i="9" s="1"/>
  <c r="P265" i="9"/>
  <c r="R265" i="9" s="1"/>
  <c r="S265" i="9" s="1"/>
  <c r="Q265" i="9" s="1"/>
  <c r="P264" i="9"/>
  <c r="R264" i="9" s="1"/>
  <c r="S264" i="9" s="1"/>
  <c r="Q264" i="9" s="1"/>
  <c r="P263" i="9"/>
  <c r="R263" i="9" s="1"/>
  <c r="S263" i="9" s="1"/>
  <c r="Q263" i="9" s="1"/>
  <c r="P262" i="9"/>
  <c r="R262" i="9" s="1"/>
  <c r="S262" i="9" s="1"/>
  <c r="Q262" i="9" s="1"/>
  <c r="P261" i="9"/>
  <c r="R261" i="9" s="1"/>
  <c r="S261" i="9" s="1"/>
  <c r="Q261" i="9" s="1"/>
  <c r="P260" i="9"/>
  <c r="R260" i="9" s="1"/>
  <c r="S260" i="9" s="1"/>
  <c r="Q260" i="9" s="1"/>
  <c r="P259" i="9"/>
  <c r="R259" i="9" s="1"/>
  <c r="S259" i="9" s="1"/>
  <c r="Q259" i="9" s="1"/>
  <c r="P258" i="9"/>
  <c r="R258" i="9" s="1"/>
  <c r="S258" i="9" s="1"/>
  <c r="Q258" i="9" s="1"/>
  <c r="P257" i="9"/>
  <c r="R257" i="9" s="1"/>
  <c r="S257" i="9" s="1"/>
  <c r="Q257" i="9" s="1"/>
  <c r="P256" i="9"/>
  <c r="R256" i="9" s="1"/>
  <c r="S256" i="9" s="1"/>
  <c r="Q256" i="9" s="1"/>
  <c r="P255" i="9"/>
  <c r="R255" i="9" s="1"/>
  <c r="S255" i="9" s="1"/>
  <c r="Q255" i="9" s="1"/>
  <c r="P254" i="9"/>
  <c r="R254" i="9" s="1"/>
  <c r="S254" i="9" s="1"/>
  <c r="Q254" i="9" s="1"/>
  <c r="P253" i="9"/>
  <c r="R253" i="9" s="1"/>
  <c r="S253" i="9" s="1"/>
  <c r="Q253" i="9" s="1"/>
  <c r="P252" i="9"/>
  <c r="R252" i="9" s="1"/>
  <c r="S252" i="9" s="1"/>
  <c r="Q252" i="9" s="1"/>
  <c r="P251" i="9"/>
  <c r="R251" i="9" s="1"/>
  <c r="S251" i="9" s="1"/>
  <c r="Q251" i="9" s="1"/>
  <c r="P250" i="9"/>
  <c r="R250" i="9" s="1"/>
  <c r="S250" i="9" s="1"/>
  <c r="Q250" i="9" s="1"/>
  <c r="P249" i="9"/>
  <c r="R249" i="9" s="1"/>
  <c r="S249" i="9" s="1"/>
  <c r="Q249" i="9" s="1"/>
  <c r="P248" i="9"/>
  <c r="R248" i="9" s="1"/>
  <c r="S248" i="9" s="1"/>
  <c r="Q248" i="9" s="1"/>
  <c r="P247" i="9"/>
  <c r="R247" i="9" s="1"/>
  <c r="S247" i="9" s="1"/>
  <c r="Q247" i="9" s="1"/>
  <c r="P246" i="9"/>
  <c r="R246" i="9" s="1"/>
  <c r="S246" i="9" s="1"/>
  <c r="Q246" i="9" s="1"/>
  <c r="P245" i="9"/>
  <c r="R245" i="9" s="1"/>
  <c r="S245" i="9" s="1"/>
  <c r="Q245" i="9" s="1"/>
  <c r="P244" i="9"/>
  <c r="R244" i="9" s="1"/>
  <c r="S244" i="9" s="1"/>
  <c r="Q244" i="9" s="1"/>
  <c r="P243" i="9"/>
  <c r="R243" i="9" s="1"/>
  <c r="S243" i="9" s="1"/>
  <c r="Q243" i="9" s="1"/>
  <c r="P242" i="9"/>
  <c r="R242" i="9" s="1"/>
  <c r="S242" i="9" s="1"/>
  <c r="Q242" i="9" s="1"/>
  <c r="P241" i="9"/>
  <c r="R241" i="9" s="1"/>
  <c r="S241" i="9" s="1"/>
  <c r="Q241" i="9" s="1"/>
  <c r="P240" i="9"/>
  <c r="R240" i="9" s="1"/>
  <c r="S240" i="9" s="1"/>
  <c r="Q240" i="9" s="1"/>
  <c r="P239" i="9"/>
  <c r="R239" i="9" s="1"/>
  <c r="S239" i="9" s="1"/>
  <c r="Q239" i="9" s="1"/>
  <c r="P238" i="9"/>
  <c r="R238" i="9" s="1"/>
  <c r="S238" i="9" s="1"/>
  <c r="Q238" i="9" s="1"/>
  <c r="P237" i="9"/>
  <c r="R237" i="9" s="1"/>
  <c r="S237" i="9" s="1"/>
  <c r="Q237" i="9" s="1"/>
  <c r="P236" i="9"/>
  <c r="R236" i="9" s="1"/>
  <c r="S236" i="9" s="1"/>
  <c r="Q236" i="9" s="1"/>
  <c r="P235" i="9"/>
  <c r="R235" i="9" s="1"/>
  <c r="S235" i="9" s="1"/>
  <c r="Q235" i="9" s="1"/>
  <c r="P234" i="9"/>
  <c r="R234" i="9" s="1"/>
  <c r="S234" i="9" s="1"/>
  <c r="Q234" i="9" s="1"/>
  <c r="P233" i="9"/>
  <c r="R233" i="9" s="1"/>
  <c r="S233" i="9" s="1"/>
  <c r="Q233" i="9" s="1"/>
  <c r="P232" i="9"/>
  <c r="R232" i="9" s="1"/>
  <c r="S232" i="9" s="1"/>
  <c r="Q232" i="9" s="1"/>
  <c r="P231" i="9"/>
  <c r="R231" i="9" s="1"/>
  <c r="S231" i="9" s="1"/>
  <c r="Q231" i="9" s="1"/>
  <c r="P230" i="9"/>
  <c r="R230" i="9" s="1"/>
  <c r="S230" i="9" s="1"/>
  <c r="Q230" i="9" s="1"/>
  <c r="P229" i="9"/>
  <c r="R229" i="9" s="1"/>
  <c r="S229" i="9" s="1"/>
  <c r="Q229" i="9" s="1"/>
  <c r="P228" i="9"/>
  <c r="R228" i="9" s="1"/>
  <c r="S228" i="9" s="1"/>
  <c r="Q228" i="9" s="1"/>
  <c r="P227" i="9"/>
  <c r="R227" i="9" s="1"/>
  <c r="S227" i="9" s="1"/>
  <c r="Q227" i="9" s="1"/>
  <c r="P226" i="9"/>
  <c r="R226" i="9" s="1"/>
  <c r="S226" i="9" s="1"/>
  <c r="Q226" i="9" s="1"/>
  <c r="P225" i="9"/>
  <c r="R225" i="9" s="1"/>
  <c r="S225" i="9" s="1"/>
  <c r="Q225" i="9" s="1"/>
  <c r="P224" i="9"/>
  <c r="R224" i="9" s="1"/>
  <c r="S224" i="9" s="1"/>
  <c r="Q224" i="9" s="1"/>
  <c r="P223" i="9"/>
  <c r="R223" i="9" s="1"/>
  <c r="S223" i="9" s="1"/>
  <c r="Q223" i="9" s="1"/>
  <c r="P222" i="9"/>
  <c r="R222" i="9" s="1"/>
  <c r="S222" i="9" s="1"/>
  <c r="Q222" i="9" s="1"/>
  <c r="P221" i="9"/>
  <c r="R221" i="9" s="1"/>
  <c r="S221" i="9" s="1"/>
  <c r="Q221" i="9" s="1"/>
  <c r="P220" i="9"/>
  <c r="R220" i="9" s="1"/>
  <c r="S220" i="9" s="1"/>
  <c r="Q220" i="9" s="1"/>
  <c r="P219" i="9"/>
  <c r="R219" i="9" s="1"/>
  <c r="S219" i="9" s="1"/>
  <c r="Q219" i="9" s="1"/>
  <c r="P218" i="9"/>
  <c r="R218" i="9" s="1"/>
  <c r="S218" i="9" s="1"/>
  <c r="Q218" i="9" s="1"/>
  <c r="P217" i="9"/>
  <c r="R217" i="9" s="1"/>
  <c r="S217" i="9" s="1"/>
  <c r="Q217" i="9" s="1"/>
  <c r="P216" i="9"/>
  <c r="R216" i="9" s="1"/>
  <c r="S216" i="9" s="1"/>
  <c r="Q216" i="9" s="1"/>
  <c r="P215" i="9"/>
  <c r="R215" i="9" s="1"/>
  <c r="S215" i="9" s="1"/>
  <c r="Q215" i="9" s="1"/>
  <c r="P214" i="9"/>
  <c r="R214" i="9" s="1"/>
  <c r="S214" i="9" s="1"/>
  <c r="Q214" i="9" s="1"/>
  <c r="P213" i="9"/>
  <c r="R213" i="9" s="1"/>
  <c r="S213" i="9" s="1"/>
  <c r="Q213" i="9" s="1"/>
  <c r="P212" i="9"/>
  <c r="R212" i="9" s="1"/>
  <c r="S212" i="9" s="1"/>
  <c r="Q212" i="9" s="1"/>
  <c r="P211" i="9"/>
  <c r="R211" i="9" s="1"/>
  <c r="S211" i="9" s="1"/>
  <c r="Q211" i="9" s="1"/>
  <c r="P210" i="9"/>
  <c r="R210" i="9" s="1"/>
  <c r="S210" i="9" s="1"/>
  <c r="Q210" i="9" s="1"/>
  <c r="P209" i="9"/>
  <c r="R209" i="9" s="1"/>
  <c r="S209" i="9" s="1"/>
  <c r="Q209" i="9" s="1"/>
  <c r="P208" i="9"/>
  <c r="R208" i="9" s="1"/>
  <c r="S208" i="9" s="1"/>
  <c r="Q208" i="9" s="1"/>
  <c r="P207" i="9"/>
  <c r="R207" i="9" s="1"/>
  <c r="S207" i="9" s="1"/>
  <c r="Q207" i="9" s="1"/>
  <c r="P206" i="9"/>
  <c r="R206" i="9" s="1"/>
  <c r="S206" i="9" s="1"/>
  <c r="Q206" i="9" s="1"/>
  <c r="P205" i="9"/>
  <c r="R205" i="9" s="1"/>
  <c r="S205" i="9" s="1"/>
  <c r="Q205" i="9" s="1"/>
  <c r="A222" i="7"/>
  <c r="B222" i="7"/>
  <c r="C222" i="7"/>
  <c r="D222" i="7"/>
  <c r="E222" i="7"/>
  <c r="F222" i="7"/>
  <c r="G222" i="7"/>
  <c r="H222" i="7"/>
  <c r="A223" i="7"/>
  <c r="B223" i="7"/>
  <c r="C223" i="7"/>
  <c r="D223" i="7"/>
  <c r="E223" i="7"/>
  <c r="F223" i="7"/>
  <c r="G223" i="7"/>
  <c r="H223" i="7"/>
  <c r="A224" i="7"/>
  <c r="B224" i="7"/>
  <c r="C224" i="7"/>
  <c r="D224" i="7"/>
  <c r="E224" i="7"/>
  <c r="F224" i="7"/>
  <c r="G224" i="7"/>
  <c r="H224" i="7"/>
  <c r="A225" i="7"/>
  <c r="B225" i="7"/>
  <c r="C225" i="7"/>
  <c r="D225" i="7"/>
  <c r="E225" i="7"/>
  <c r="F225" i="7"/>
  <c r="G225" i="7"/>
  <c r="H225" i="7"/>
  <c r="A226" i="7"/>
  <c r="B226" i="7"/>
  <c r="C226" i="7"/>
  <c r="D226" i="7"/>
  <c r="E226" i="7"/>
  <c r="F226" i="7"/>
  <c r="G226" i="7"/>
  <c r="H226" i="7"/>
  <c r="A227" i="7"/>
  <c r="B227" i="7"/>
  <c r="C227" i="7"/>
  <c r="D227" i="7"/>
  <c r="E227" i="7"/>
  <c r="F227" i="7"/>
  <c r="G227" i="7"/>
  <c r="H227" i="7"/>
  <c r="A228" i="7"/>
  <c r="B228" i="7"/>
  <c r="C228" i="7"/>
  <c r="D228" i="7"/>
  <c r="E228" i="7"/>
  <c r="F228" i="7"/>
  <c r="G228" i="7"/>
  <c r="H228" i="7"/>
  <c r="A229" i="7"/>
  <c r="B229" i="7"/>
  <c r="C229" i="7"/>
  <c r="D229" i="7"/>
  <c r="E229" i="7"/>
  <c r="F229" i="7"/>
  <c r="G229" i="7"/>
  <c r="H229" i="7"/>
  <c r="A230" i="7"/>
  <c r="B230" i="7"/>
  <c r="C230" i="7"/>
  <c r="D230" i="7"/>
  <c r="E230" i="7"/>
  <c r="F230" i="7"/>
  <c r="G230" i="7"/>
  <c r="H230" i="7"/>
  <c r="A231" i="7"/>
  <c r="B231" i="7"/>
  <c r="C231" i="7"/>
  <c r="D231" i="7"/>
  <c r="E231" i="7"/>
  <c r="F231" i="7"/>
  <c r="G231" i="7"/>
  <c r="H231" i="7"/>
  <c r="A232" i="7"/>
  <c r="B232" i="7"/>
  <c r="C232" i="7"/>
  <c r="D232" i="7"/>
  <c r="E232" i="7"/>
  <c r="F232" i="7"/>
  <c r="G232" i="7"/>
  <c r="H232" i="7"/>
  <c r="A233" i="7"/>
  <c r="B233" i="7"/>
  <c r="C233" i="7"/>
  <c r="D233" i="7"/>
  <c r="E233" i="7"/>
  <c r="F233" i="7"/>
  <c r="G233" i="7"/>
  <c r="H233" i="7"/>
  <c r="A234" i="7"/>
  <c r="B234" i="7"/>
  <c r="C234" i="7"/>
  <c r="D234" i="7"/>
  <c r="E234" i="7"/>
  <c r="F234" i="7"/>
  <c r="G234" i="7"/>
  <c r="H234" i="7"/>
  <c r="A235" i="7"/>
  <c r="B235" i="7"/>
  <c r="C235" i="7"/>
  <c r="D235" i="7"/>
  <c r="E235" i="7"/>
  <c r="F235" i="7"/>
  <c r="G235" i="7"/>
  <c r="H235" i="7"/>
  <c r="A236" i="7"/>
  <c r="B236" i="7"/>
  <c r="C236" i="7"/>
  <c r="D236" i="7"/>
  <c r="E236" i="7"/>
  <c r="F236" i="7"/>
  <c r="G236" i="7"/>
  <c r="H236" i="7"/>
  <c r="A237" i="7"/>
  <c r="B237" i="7"/>
  <c r="C237" i="7"/>
  <c r="D237" i="7"/>
  <c r="E237" i="7"/>
  <c r="F237" i="7"/>
  <c r="G237" i="7"/>
  <c r="H237" i="7"/>
  <c r="A238" i="7"/>
  <c r="B238" i="7"/>
  <c r="C238" i="7"/>
  <c r="D238" i="7"/>
  <c r="E238" i="7"/>
  <c r="F238" i="7"/>
  <c r="G238" i="7"/>
  <c r="H238" i="7"/>
  <c r="A239" i="7"/>
  <c r="B239" i="7"/>
  <c r="C239" i="7"/>
  <c r="D239" i="7"/>
  <c r="E239" i="7"/>
  <c r="F239" i="7"/>
  <c r="G239" i="7"/>
  <c r="H239" i="7"/>
  <c r="A240" i="7"/>
  <c r="B240" i="7"/>
  <c r="C240" i="7"/>
  <c r="D240" i="7"/>
  <c r="E240" i="7"/>
  <c r="F240" i="7"/>
  <c r="G240" i="7"/>
  <c r="H240" i="7"/>
  <c r="A241" i="7"/>
  <c r="B241" i="7"/>
  <c r="C241" i="7"/>
  <c r="D241" i="7"/>
  <c r="E241" i="7"/>
  <c r="F241" i="7"/>
  <c r="G241" i="7"/>
  <c r="H241" i="7"/>
  <c r="A242" i="7"/>
  <c r="B242" i="7"/>
  <c r="C242" i="7"/>
  <c r="D242" i="7"/>
  <c r="E242" i="7"/>
  <c r="F242" i="7"/>
  <c r="G242" i="7"/>
  <c r="H242" i="7"/>
  <c r="A243" i="7"/>
  <c r="B243" i="7"/>
  <c r="C243" i="7"/>
  <c r="D243" i="7"/>
  <c r="E243" i="7"/>
  <c r="F243" i="7"/>
  <c r="G243" i="7"/>
  <c r="H243" i="7"/>
  <c r="A244" i="7"/>
  <c r="B244" i="7"/>
  <c r="C244" i="7"/>
  <c r="D244" i="7"/>
  <c r="E244" i="7"/>
  <c r="F244" i="7"/>
  <c r="G244" i="7"/>
  <c r="H244" i="7"/>
  <c r="A245" i="7"/>
  <c r="B245" i="7"/>
  <c r="C245" i="7"/>
  <c r="D245" i="7"/>
  <c r="E245" i="7"/>
  <c r="F245" i="7"/>
  <c r="G245" i="7"/>
  <c r="H245" i="7"/>
  <c r="A246" i="7"/>
  <c r="B246" i="7"/>
  <c r="C246" i="7"/>
  <c r="D246" i="7"/>
  <c r="E246" i="7"/>
  <c r="F246" i="7"/>
  <c r="G246" i="7"/>
  <c r="H246" i="7"/>
  <c r="A247" i="7"/>
  <c r="B247" i="7"/>
  <c r="C247" i="7"/>
  <c r="D247" i="7"/>
  <c r="E247" i="7"/>
  <c r="F247" i="7"/>
  <c r="G247" i="7"/>
  <c r="H247" i="7"/>
  <c r="A248" i="7"/>
  <c r="B248" i="7"/>
  <c r="C248" i="7"/>
  <c r="D248" i="7"/>
  <c r="E248" i="7"/>
  <c r="F248" i="7"/>
  <c r="G248" i="7"/>
  <c r="H248" i="7"/>
  <c r="A249" i="7"/>
  <c r="B249" i="7"/>
  <c r="C249" i="7"/>
  <c r="D249" i="7"/>
  <c r="E249" i="7"/>
  <c r="F249" i="7"/>
  <c r="G249" i="7"/>
  <c r="H249" i="7"/>
  <c r="A250" i="7"/>
  <c r="B250" i="7"/>
  <c r="C250" i="7"/>
  <c r="D250" i="7"/>
  <c r="E250" i="7"/>
  <c r="F250" i="7"/>
  <c r="G250" i="7"/>
  <c r="H250" i="7"/>
  <c r="A251" i="7"/>
  <c r="B251" i="7"/>
  <c r="C251" i="7"/>
  <c r="D251" i="7"/>
  <c r="E251" i="7"/>
  <c r="F251" i="7"/>
  <c r="G251" i="7"/>
  <c r="H251" i="7"/>
  <c r="A252" i="7"/>
  <c r="B252" i="7"/>
  <c r="C252" i="7"/>
  <c r="D252" i="7"/>
  <c r="E252" i="7"/>
  <c r="F252" i="7"/>
  <c r="G252" i="7"/>
  <c r="H252" i="7"/>
  <c r="A253" i="7"/>
  <c r="B253" i="7"/>
  <c r="C253" i="7"/>
  <c r="D253" i="7"/>
  <c r="E253" i="7"/>
  <c r="F253" i="7"/>
  <c r="G253" i="7"/>
  <c r="H253" i="7"/>
  <c r="A254" i="7"/>
  <c r="B254" i="7"/>
  <c r="C254" i="7"/>
  <c r="D254" i="7"/>
  <c r="E254" i="7"/>
  <c r="F254" i="7"/>
  <c r="G254" i="7"/>
  <c r="H254" i="7"/>
  <c r="A255" i="7"/>
  <c r="B255" i="7"/>
  <c r="C255" i="7"/>
  <c r="D255" i="7"/>
  <c r="E255" i="7"/>
  <c r="F255" i="7"/>
  <c r="G255" i="7"/>
  <c r="H255" i="7"/>
  <c r="A256" i="7"/>
  <c r="B256" i="7"/>
  <c r="C256" i="7"/>
  <c r="D256" i="7"/>
  <c r="E256" i="7"/>
  <c r="F256" i="7"/>
  <c r="G256" i="7"/>
  <c r="H256" i="7"/>
  <c r="A257" i="7"/>
  <c r="B257" i="7"/>
  <c r="C257" i="7"/>
  <c r="D257" i="7"/>
  <c r="E257" i="7"/>
  <c r="F257" i="7"/>
  <c r="G257" i="7"/>
  <c r="H257" i="7"/>
  <c r="A258" i="7"/>
  <c r="B258" i="7"/>
  <c r="C258" i="7"/>
  <c r="D258" i="7"/>
  <c r="E258" i="7"/>
  <c r="F258" i="7"/>
  <c r="G258" i="7"/>
  <c r="H258" i="7"/>
  <c r="A259" i="7"/>
  <c r="B259" i="7"/>
  <c r="C259" i="7"/>
  <c r="D259" i="7"/>
  <c r="E259" i="7"/>
  <c r="F259" i="7"/>
  <c r="G259" i="7"/>
  <c r="H259" i="7"/>
  <c r="A260" i="7"/>
  <c r="B260" i="7"/>
  <c r="C260" i="7"/>
  <c r="D260" i="7"/>
  <c r="E260" i="7"/>
  <c r="F260" i="7"/>
  <c r="G260" i="7"/>
  <c r="H260" i="7"/>
  <c r="A261" i="7"/>
  <c r="B261" i="7"/>
  <c r="C261" i="7"/>
  <c r="D261" i="7"/>
  <c r="E261" i="7"/>
  <c r="F261" i="7"/>
  <c r="G261" i="7"/>
  <c r="H261" i="7"/>
  <c r="A262" i="7"/>
  <c r="B262" i="7"/>
  <c r="C262" i="7"/>
  <c r="D262" i="7"/>
  <c r="E262" i="7"/>
  <c r="F262" i="7"/>
  <c r="G262" i="7"/>
  <c r="H262" i="7"/>
  <c r="A263" i="7"/>
  <c r="B263" i="7"/>
  <c r="C263" i="7"/>
  <c r="D263" i="7"/>
  <c r="E263" i="7"/>
  <c r="F263" i="7"/>
  <c r="G263" i="7"/>
  <c r="H263" i="7"/>
  <c r="A264" i="7"/>
  <c r="B264" i="7"/>
  <c r="C264" i="7"/>
  <c r="D264" i="7"/>
  <c r="E264" i="7"/>
  <c r="F264" i="7"/>
  <c r="G264" i="7"/>
  <c r="H264" i="7"/>
  <c r="A265" i="7"/>
  <c r="B265" i="7"/>
  <c r="C265" i="7"/>
  <c r="D265" i="7"/>
  <c r="E265" i="7"/>
  <c r="F265" i="7"/>
  <c r="G265" i="7"/>
  <c r="H265" i="7"/>
  <c r="A266" i="7"/>
  <c r="B266" i="7"/>
  <c r="C266" i="7"/>
  <c r="D266" i="7"/>
  <c r="E266" i="7"/>
  <c r="F266" i="7"/>
  <c r="G266" i="7"/>
  <c r="H266" i="7"/>
  <c r="A267" i="7"/>
  <c r="B267" i="7"/>
  <c r="C267" i="7"/>
  <c r="D267" i="7"/>
  <c r="E267" i="7"/>
  <c r="F267" i="7"/>
  <c r="G267" i="7"/>
  <c r="H267" i="7"/>
  <c r="A268" i="7"/>
  <c r="B268" i="7"/>
  <c r="C268" i="7"/>
  <c r="D268" i="7"/>
  <c r="E268" i="7"/>
  <c r="F268" i="7"/>
  <c r="G268" i="7"/>
  <c r="H268" i="7"/>
  <c r="A269" i="7"/>
  <c r="B269" i="7"/>
  <c r="C269" i="7"/>
  <c r="D269" i="7"/>
  <c r="E269" i="7"/>
  <c r="F269" i="7"/>
  <c r="G269" i="7"/>
  <c r="H269" i="7"/>
  <c r="A270" i="7"/>
  <c r="B270" i="7"/>
  <c r="C270" i="7"/>
  <c r="D270" i="7"/>
  <c r="E270" i="7"/>
  <c r="F270" i="7"/>
  <c r="G270" i="7"/>
  <c r="H270" i="7"/>
  <c r="A271" i="7"/>
  <c r="B271" i="7"/>
  <c r="C271" i="7"/>
  <c r="D271" i="7"/>
  <c r="E271" i="7"/>
  <c r="F271" i="7"/>
  <c r="G271" i="7"/>
  <c r="H271" i="7"/>
  <c r="A272" i="7"/>
  <c r="B272" i="7"/>
  <c r="C272" i="7"/>
  <c r="D272" i="7"/>
  <c r="E272" i="7"/>
  <c r="F272" i="7"/>
  <c r="G272" i="7"/>
  <c r="H272" i="7"/>
  <c r="A273" i="7"/>
  <c r="B273" i="7"/>
  <c r="C273" i="7"/>
  <c r="D273" i="7"/>
  <c r="E273" i="7"/>
  <c r="F273" i="7"/>
  <c r="G273" i="7"/>
  <c r="H273" i="7"/>
  <c r="A274" i="7"/>
  <c r="B274" i="7"/>
  <c r="C274" i="7"/>
  <c r="D274" i="7"/>
  <c r="E274" i="7"/>
  <c r="F274" i="7"/>
  <c r="G274" i="7"/>
  <c r="H274" i="7"/>
  <c r="A275" i="7"/>
  <c r="B275" i="7"/>
  <c r="C275" i="7"/>
  <c r="D275" i="7"/>
  <c r="E275" i="7"/>
  <c r="F275" i="7"/>
  <c r="G275" i="7"/>
  <c r="H275" i="7"/>
  <c r="A276" i="7"/>
  <c r="B276" i="7"/>
  <c r="C276" i="7"/>
  <c r="D276" i="7"/>
  <c r="E276" i="7"/>
  <c r="F276" i="7"/>
  <c r="G276" i="7"/>
  <c r="H276" i="7"/>
  <c r="A277" i="7"/>
  <c r="B277" i="7"/>
  <c r="C277" i="7"/>
  <c r="D277" i="7"/>
  <c r="E277" i="7"/>
  <c r="F277" i="7"/>
  <c r="G277" i="7"/>
  <c r="H277" i="7"/>
  <c r="A278" i="7"/>
  <c r="B278" i="7"/>
  <c r="C278" i="7"/>
  <c r="D278" i="7"/>
  <c r="E278" i="7"/>
  <c r="F278" i="7"/>
  <c r="G278" i="7"/>
  <c r="H278" i="7"/>
  <c r="A279" i="7"/>
  <c r="B279" i="7"/>
  <c r="C279" i="7"/>
  <c r="D279" i="7"/>
  <c r="E279" i="7"/>
  <c r="F279" i="7"/>
  <c r="G279" i="7"/>
  <c r="H279" i="7"/>
  <c r="A280" i="7"/>
  <c r="B280" i="7"/>
  <c r="C280" i="7"/>
  <c r="D280" i="7"/>
  <c r="E280" i="7"/>
  <c r="F280" i="7"/>
  <c r="G280" i="7"/>
  <c r="H280" i="7"/>
  <c r="A281" i="7"/>
  <c r="B281" i="7"/>
  <c r="C281" i="7"/>
  <c r="D281" i="7"/>
  <c r="E281" i="7"/>
  <c r="F281" i="7"/>
  <c r="G281" i="7"/>
  <c r="H281" i="7"/>
  <c r="A282" i="7"/>
  <c r="B282" i="7"/>
  <c r="C282" i="7"/>
  <c r="D282" i="7"/>
  <c r="E282" i="7"/>
  <c r="F282" i="7"/>
  <c r="G282" i="7"/>
  <c r="H282" i="7"/>
  <c r="A283" i="7"/>
  <c r="B283" i="7"/>
  <c r="C283" i="7"/>
  <c r="D283" i="7"/>
  <c r="E283" i="7"/>
  <c r="F283" i="7"/>
  <c r="G283" i="7"/>
  <c r="H283" i="7"/>
  <c r="A284" i="7"/>
  <c r="B284" i="7"/>
  <c r="C284" i="7"/>
  <c r="D284" i="7"/>
  <c r="E284" i="7"/>
  <c r="F284" i="7"/>
  <c r="G284" i="7"/>
  <c r="H284" i="7"/>
  <c r="A285" i="7"/>
  <c r="B285" i="7"/>
  <c r="C285" i="7"/>
  <c r="D285" i="7"/>
  <c r="E285" i="7"/>
  <c r="F285" i="7"/>
  <c r="G285" i="7"/>
  <c r="H285" i="7"/>
  <c r="A286" i="7"/>
  <c r="B286" i="7"/>
  <c r="C286" i="7"/>
  <c r="D286" i="7"/>
  <c r="E286" i="7"/>
  <c r="F286" i="7"/>
  <c r="G286" i="7"/>
  <c r="H286" i="7"/>
  <c r="A287" i="7"/>
  <c r="B287" i="7"/>
  <c r="C287" i="7"/>
  <c r="D287" i="7"/>
  <c r="E287" i="7"/>
  <c r="F287" i="7"/>
  <c r="G287" i="7"/>
  <c r="H287" i="7"/>
  <c r="A288" i="7"/>
  <c r="B288" i="7"/>
  <c r="C288" i="7"/>
  <c r="D288" i="7"/>
  <c r="E288" i="7"/>
  <c r="F288" i="7"/>
  <c r="G288" i="7"/>
  <c r="H288" i="7"/>
  <c r="A289" i="7"/>
  <c r="B289" i="7"/>
  <c r="C289" i="7"/>
  <c r="D289" i="7"/>
  <c r="E289" i="7"/>
  <c r="F289" i="7"/>
  <c r="G289" i="7"/>
  <c r="H289" i="7"/>
  <c r="A290" i="7"/>
  <c r="B290" i="7"/>
  <c r="C290" i="7"/>
  <c r="D290" i="7"/>
  <c r="E290" i="7"/>
  <c r="F290" i="7"/>
  <c r="G290" i="7"/>
  <c r="H290" i="7"/>
  <c r="A291" i="7"/>
  <c r="B291" i="7"/>
  <c r="C291" i="7"/>
  <c r="D291" i="7"/>
  <c r="E291" i="7"/>
  <c r="F291" i="7"/>
  <c r="G291" i="7"/>
  <c r="H291" i="7"/>
  <c r="A292" i="7"/>
  <c r="B292" i="7"/>
  <c r="C292" i="7"/>
  <c r="D292" i="7"/>
  <c r="E292" i="7"/>
  <c r="F292" i="7"/>
  <c r="G292" i="7"/>
  <c r="H292"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A149" i="7"/>
  <c r="B149" i="7"/>
  <c r="C149" i="7"/>
  <c r="D149" i="7"/>
  <c r="E149" i="7"/>
  <c r="F149" i="7"/>
  <c r="G149" i="7"/>
  <c r="H149" i="7"/>
  <c r="A150" i="7"/>
  <c r="B150" i="7"/>
  <c r="C150" i="7"/>
  <c r="D150" i="7"/>
  <c r="E150" i="7"/>
  <c r="F150" i="7"/>
  <c r="G150" i="7"/>
  <c r="H150" i="7"/>
  <c r="A151" i="7"/>
  <c r="B151" i="7"/>
  <c r="C151" i="7"/>
  <c r="D151" i="7"/>
  <c r="E151" i="7"/>
  <c r="F151" i="7"/>
  <c r="G151" i="7"/>
  <c r="H151" i="7"/>
  <c r="A152" i="7"/>
  <c r="B152" i="7"/>
  <c r="C152" i="7"/>
  <c r="D152" i="7"/>
  <c r="E152" i="7"/>
  <c r="F152" i="7"/>
  <c r="G152" i="7"/>
  <c r="H152" i="7"/>
  <c r="A153" i="7"/>
  <c r="B153" i="7"/>
  <c r="C153" i="7"/>
  <c r="D153" i="7"/>
  <c r="E153" i="7"/>
  <c r="F153" i="7"/>
  <c r="G153" i="7"/>
  <c r="H153" i="7"/>
  <c r="A154" i="7"/>
  <c r="B154" i="7"/>
  <c r="C154" i="7"/>
  <c r="D154" i="7"/>
  <c r="E154" i="7"/>
  <c r="F154" i="7"/>
  <c r="G154" i="7"/>
  <c r="H154" i="7"/>
  <c r="A155" i="7"/>
  <c r="B155" i="7"/>
  <c r="C155" i="7"/>
  <c r="D155" i="7"/>
  <c r="E155" i="7"/>
  <c r="F155" i="7"/>
  <c r="G155" i="7"/>
  <c r="H155" i="7"/>
  <c r="A156" i="7"/>
  <c r="B156" i="7"/>
  <c r="C156" i="7"/>
  <c r="D156" i="7"/>
  <c r="E156" i="7"/>
  <c r="F156" i="7"/>
  <c r="G156" i="7"/>
  <c r="H156" i="7"/>
  <c r="A157" i="7"/>
  <c r="B157" i="7"/>
  <c r="C157" i="7"/>
  <c r="D157" i="7"/>
  <c r="E157" i="7"/>
  <c r="F157" i="7"/>
  <c r="G157" i="7"/>
  <c r="H157" i="7"/>
  <c r="A158" i="7"/>
  <c r="B158" i="7"/>
  <c r="C158" i="7"/>
  <c r="D158" i="7"/>
  <c r="E158" i="7"/>
  <c r="F158" i="7"/>
  <c r="G158" i="7"/>
  <c r="H158" i="7"/>
  <c r="A159" i="7"/>
  <c r="B159" i="7"/>
  <c r="C159" i="7"/>
  <c r="D159" i="7"/>
  <c r="E159" i="7"/>
  <c r="F159" i="7"/>
  <c r="G159" i="7"/>
  <c r="H159" i="7"/>
  <c r="A160" i="7"/>
  <c r="B160" i="7"/>
  <c r="C160" i="7"/>
  <c r="D160" i="7"/>
  <c r="E160" i="7"/>
  <c r="F160" i="7"/>
  <c r="G160" i="7"/>
  <c r="H160" i="7"/>
  <c r="A161" i="7"/>
  <c r="B161" i="7"/>
  <c r="C161" i="7"/>
  <c r="D161" i="7"/>
  <c r="E161" i="7"/>
  <c r="F161" i="7"/>
  <c r="G161" i="7"/>
  <c r="H161" i="7"/>
  <c r="A162" i="7"/>
  <c r="B162" i="7"/>
  <c r="C162" i="7"/>
  <c r="D162" i="7"/>
  <c r="E162" i="7"/>
  <c r="F162" i="7"/>
  <c r="G162" i="7"/>
  <c r="H162" i="7"/>
  <c r="A163" i="7"/>
  <c r="B163" i="7"/>
  <c r="C163" i="7"/>
  <c r="D163" i="7"/>
  <c r="E163" i="7"/>
  <c r="F163" i="7"/>
  <c r="G163" i="7"/>
  <c r="H163" i="7"/>
  <c r="A164" i="7"/>
  <c r="B164" i="7"/>
  <c r="C164" i="7"/>
  <c r="D164" i="7"/>
  <c r="E164" i="7"/>
  <c r="F164" i="7"/>
  <c r="G164" i="7"/>
  <c r="H164" i="7"/>
  <c r="A165" i="7"/>
  <c r="B165" i="7"/>
  <c r="C165" i="7"/>
  <c r="D165" i="7"/>
  <c r="E165" i="7"/>
  <c r="F165" i="7"/>
  <c r="G165" i="7"/>
  <c r="H165" i="7"/>
  <c r="A166" i="7"/>
  <c r="B166" i="7"/>
  <c r="C166" i="7"/>
  <c r="D166" i="7"/>
  <c r="E166" i="7"/>
  <c r="F166" i="7"/>
  <c r="G166" i="7"/>
  <c r="H166" i="7"/>
  <c r="A167" i="7"/>
  <c r="B167" i="7"/>
  <c r="C167" i="7"/>
  <c r="D167" i="7"/>
  <c r="E167" i="7"/>
  <c r="F167" i="7"/>
  <c r="G167" i="7"/>
  <c r="H167" i="7"/>
  <c r="A168" i="7"/>
  <c r="B168" i="7"/>
  <c r="C168" i="7"/>
  <c r="D168" i="7"/>
  <c r="E168" i="7"/>
  <c r="F168" i="7"/>
  <c r="G168" i="7"/>
  <c r="H168" i="7"/>
  <c r="A169" i="7"/>
  <c r="B169" i="7"/>
  <c r="C169" i="7"/>
  <c r="D169" i="7"/>
  <c r="E169" i="7"/>
  <c r="F169" i="7"/>
  <c r="G169" i="7"/>
  <c r="H169" i="7"/>
  <c r="A170" i="7"/>
  <c r="B170" i="7"/>
  <c r="C170" i="7"/>
  <c r="D170" i="7"/>
  <c r="E170" i="7"/>
  <c r="F170" i="7"/>
  <c r="G170" i="7"/>
  <c r="H170" i="7"/>
  <c r="A171" i="7"/>
  <c r="B171" i="7"/>
  <c r="C171" i="7"/>
  <c r="D171" i="7"/>
  <c r="E171" i="7"/>
  <c r="F171" i="7"/>
  <c r="G171" i="7"/>
  <c r="H171" i="7"/>
  <c r="A172" i="7"/>
  <c r="B172" i="7"/>
  <c r="C172" i="7"/>
  <c r="D172" i="7"/>
  <c r="E172" i="7"/>
  <c r="F172" i="7"/>
  <c r="G172" i="7"/>
  <c r="H172" i="7"/>
  <c r="A173" i="7"/>
  <c r="B173" i="7"/>
  <c r="C173" i="7"/>
  <c r="D173" i="7"/>
  <c r="E173" i="7"/>
  <c r="F173" i="7"/>
  <c r="G173" i="7"/>
  <c r="H173" i="7"/>
  <c r="A174" i="7"/>
  <c r="B174" i="7"/>
  <c r="C174" i="7"/>
  <c r="D174" i="7"/>
  <c r="E174" i="7"/>
  <c r="F174" i="7"/>
  <c r="G174" i="7"/>
  <c r="H174" i="7"/>
  <c r="A175" i="7"/>
  <c r="B175" i="7"/>
  <c r="C175" i="7"/>
  <c r="D175" i="7"/>
  <c r="E175" i="7"/>
  <c r="F175" i="7"/>
  <c r="G175" i="7"/>
  <c r="H175" i="7"/>
  <c r="A176" i="7"/>
  <c r="B176" i="7"/>
  <c r="C176" i="7"/>
  <c r="D176" i="7"/>
  <c r="E176" i="7"/>
  <c r="F176" i="7"/>
  <c r="G176" i="7"/>
  <c r="H176" i="7"/>
  <c r="A177" i="7"/>
  <c r="B177" i="7"/>
  <c r="C177" i="7"/>
  <c r="D177" i="7"/>
  <c r="E177" i="7"/>
  <c r="F177" i="7"/>
  <c r="G177" i="7"/>
  <c r="H177" i="7"/>
  <c r="A178" i="7"/>
  <c r="B178" i="7"/>
  <c r="C178" i="7"/>
  <c r="D178" i="7"/>
  <c r="E178" i="7"/>
  <c r="F178" i="7"/>
  <c r="G178" i="7"/>
  <c r="H178" i="7"/>
  <c r="A179" i="7"/>
  <c r="B179" i="7"/>
  <c r="C179" i="7"/>
  <c r="D179" i="7"/>
  <c r="E179" i="7"/>
  <c r="F179" i="7"/>
  <c r="G179" i="7"/>
  <c r="H179" i="7"/>
  <c r="A180" i="7"/>
  <c r="B180" i="7"/>
  <c r="C180" i="7"/>
  <c r="D180" i="7"/>
  <c r="E180" i="7"/>
  <c r="F180" i="7"/>
  <c r="G180" i="7"/>
  <c r="H180" i="7"/>
  <c r="A181" i="7"/>
  <c r="B181" i="7"/>
  <c r="C181" i="7"/>
  <c r="D181" i="7"/>
  <c r="E181" i="7"/>
  <c r="F181" i="7"/>
  <c r="G181" i="7"/>
  <c r="H181" i="7"/>
  <c r="A182" i="7"/>
  <c r="B182" i="7"/>
  <c r="C182" i="7"/>
  <c r="D182" i="7"/>
  <c r="E182" i="7"/>
  <c r="F182" i="7"/>
  <c r="G182" i="7"/>
  <c r="H182" i="7"/>
  <c r="A183" i="7"/>
  <c r="B183" i="7"/>
  <c r="C183" i="7"/>
  <c r="D183" i="7"/>
  <c r="E183" i="7"/>
  <c r="F183" i="7"/>
  <c r="G183" i="7"/>
  <c r="H183" i="7"/>
  <c r="A184" i="7"/>
  <c r="B184" i="7"/>
  <c r="C184" i="7"/>
  <c r="D184" i="7"/>
  <c r="E184" i="7"/>
  <c r="F184" i="7"/>
  <c r="G184" i="7"/>
  <c r="H184" i="7"/>
  <c r="A185" i="7"/>
  <c r="B185" i="7"/>
  <c r="C185" i="7"/>
  <c r="D185" i="7"/>
  <c r="E185" i="7"/>
  <c r="F185" i="7"/>
  <c r="G185" i="7"/>
  <c r="H185" i="7"/>
  <c r="A186" i="7"/>
  <c r="B186" i="7"/>
  <c r="C186" i="7"/>
  <c r="D186" i="7"/>
  <c r="E186" i="7"/>
  <c r="F186" i="7"/>
  <c r="G186" i="7"/>
  <c r="H186" i="7"/>
  <c r="A187" i="7"/>
  <c r="B187" i="7"/>
  <c r="C187" i="7"/>
  <c r="D187" i="7"/>
  <c r="E187" i="7"/>
  <c r="F187" i="7"/>
  <c r="G187" i="7"/>
  <c r="H187" i="7"/>
  <c r="A188" i="7"/>
  <c r="B188" i="7"/>
  <c r="C188" i="7"/>
  <c r="D188" i="7"/>
  <c r="E188" i="7"/>
  <c r="F188" i="7"/>
  <c r="G188" i="7"/>
  <c r="H188" i="7"/>
  <c r="A189" i="7"/>
  <c r="B189" i="7"/>
  <c r="C189" i="7"/>
  <c r="D189" i="7"/>
  <c r="E189" i="7"/>
  <c r="F189" i="7"/>
  <c r="G189" i="7"/>
  <c r="H189" i="7"/>
  <c r="A190" i="7"/>
  <c r="B190" i="7"/>
  <c r="C190" i="7"/>
  <c r="D190" i="7"/>
  <c r="E190" i="7"/>
  <c r="F190" i="7"/>
  <c r="G190" i="7"/>
  <c r="H190" i="7"/>
  <c r="A191" i="7"/>
  <c r="B191" i="7"/>
  <c r="C191" i="7"/>
  <c r="D191" i="7"/>
  <c r="E191" i="7"/>
  <c r="F191" i="7"/>
  <c r="G191" i="7"/>
  <c r="H191" i="7"/>
  <c r="A192" i="7"/>
  <c r="B192" i="7"/>
  <c r="C192" i="7"/>
  <c r="D192" i="7"/>
  <c r="E192" i="7"/>
  <c r="F192" i="7"/>
  <c r="G192" i="7"/>
  <c r="H192" i="7"/>
  <c r="A193" i="7"/>
  <c r="B193" i="7"/>
  <c r="C193" i="7"/>
  <c r="D193" i="7"/>
  <c r="E193" i="7"/>
  <c r="F193" i="7"/>
  <c r="G193" i="7"/>
  <c r="H193" i="7"/>
  <c r="A194" i="7"/>
  <c r="B194" i="7"/>
  <c r="C194" i="7"/>
  <c r="D194" i="7"/>
  <c r="E194" i="7"/>
  <c r="F194" i="7"/>
  <c r="G194" i="7"/>
  <c r="H194" i="7"/>
  <c r="A195" i="7"/>
  <c r="B195" i="7"/>
  <c r="C195" i="7"/>
  <c r="D195" i="7"/>
  <c r="E195" i="7"/>
  <c r="F195" i="7"/>
  <c r="G195" i="7"/>
  <c r="H195" i="7"/>
  <c r="A196" i="7"/>
  <c r="B196" i="7"/>
  <c r="C196" i="7"/>
  <c r="D196" i="7"/>
  <c r="E196" i="7"/>
  <c r="F196" i="7"/>
  <c r="G196" i="7"/>
  <c r="H196" i="7"/>
  <c r="A197" i="7"/>
  <c r="B197" i="7"/>
  <c r="C197" i="7"/>
  <c r="D197" i="7"/>
  <c r="E197" i="7"/>
  <c r="F197" i="7"/>
  <c r="G197" i="7"/>
  <c r="H197" i="7"/>
  <c r="A198" i="7"/>
  <c r="B198" i="7"/>
  <c r="C198" i="7"/>
  <c r="D198" i="7"/>
  <c r="E198" i="7"/>
  <c r="F198" i="7"/>
  <c r="G198" i="7"/>
  <c r="H198" i="7"/>
  <c r="A199" i="7"/>
  <c r="B199" i="7"/>
  <c r="C199" i="7"/>
  <c r="D199" i="7"/>
  <c r="E199" i="7"/>
  <c r="F199" i="7"/>
  <c r="G199" i="7"/>
  <c r="H199" i="7"/>
  <c r="A200" i="7"/>
  <c r="B200" i="7"/>
  <c r="C200" i="7"/>
  <c r="D200" i="7"/>
  <c r="E200" i="7"/>
  <c r="F200" i="7"/>
  <c r="G200" i="7"/>
  <c r="H200" i="7"/>
  <c r="A201" i="7"/>
  <c r="B201" i="7"/>
  <c r="C201" i="7"/>
  <c r="D201" i="7"/>
  <c r="E201" i="7"/>
  <c r="F201" i="7"/>
  <c r="G201" i="7"/>
  <c r="H201" i="7"/>
  <c r="A202" i="7"/>
  <c r="B202" i="7"/>
  <c r="C202" i="7"/>
  <c r="D202" i="7"/>
  <c r="E202" i="7"/>
  <c r="F202" i="7"/>
  <c r="G202" i="7"/>
  <c r="H202" i="7"/>
  <c r="A203" i="7"/>
  <c r="B203" i="7"/>
  <c r="C203" i="7"/>
  <c r="D203" i="7"/>
  <c r="E203" i="7"/>
  <c r="F203" i="7"/>
  <c r="G203" i="7"/>
  <c r="H203" i="7"/>
  <c r="A204" i="7"/>
  <c r="B204" i="7"/>
  <c r="C204" i="7"/>
  <c r="D204" i="7"/>
  <c r="E204" i="7"/>
  <c r="F204" i="7"/>
  <c r="G204" i="7"/>
  <c r="H204" i="7"/>
  <c r="A205" i="7"/>
  <c r="B205" i="7"/>
  <c r="C205" i="7"/>
  <c r="D205" i="7"/>
  <c r="E205" i="7"/>
  <c r="F205" i="7"/>
  <c r="G205" i="7"/>
  <c r="H205" i="7"/>
  <c r="A206" i="7"/>
  <c r="B206" i="7"/>
  <c r="C206" i="7"/>
  <c r="D206" i="7"/>
  <c r="E206" i="7"/>
  <c r="F206" i="7"/>
  <c r="G206" i="7"/>
  <c r="H206" i="7"/>
  <c r="A207" i="7"/>
  <c r="B207" i="7"/>
  <c r="C207" i="7"/>
  <c r="D207" i="7"/>
  <c r="E207" i="7"/>
  <c r="F207" i="7"/>
  <c r="G207" i="7"/>
  <c r="H207" i="7"/>
  <c r="A208" i="7"/>
  <c r="B208" i="7"/>
  <c r="C208" i="7"/>
  <c r="D208" i="7"/>
  <c r="E208" i="7"/>
  <c r="F208" i="7"/>
  <c r="G208" i="7"/>
  <c r="H208" i="7"/>
  <c r="A209" i="7"/>
  <c r="B209" i="7"/>
  <c r="C209" i="7"/>
  <c r="D209" i="7"/>
  <c r="E209" i="7"/>
  <c r="F209" i="7"/>
  <c r="G209" i="7"/>
  <c r="H209" i="7"/>
  <c r="A210" i="7"/>
  <c r="B210" i="7"/>
  <c r="C210" i="7"/>
  <c r="D210" i="7"/>
  <c r="E210" i="7"/>
  <c r="F210" i="7"/>
  <c r="G210" i="7"/>
  <c r="H210" i="7"/>
  <c r="A211" i="7"/>
  <c r="B211" i="7"/>
  <c r="C211" i="7"/>
  <c r="D211" i="7"/>
  <c r="E211" i="7"/>
  <c r="F211" i="7"/>
  <c r="G211" i="7"/>
  <c r="H211" i="7"/>
  <c r="A212" i="7"/>
  <c r="B212" i="7"/>
  <c r="C212" i="7"/>
  <c r="D212" i="7"/>
  <c r="E212" i="7"/>
  <c r="F212" i="7"/>
  <c r="G212" i="7"/>
  <c r="H212" i="7"/>
  <c r="A213" i="7"/>
  <c r="B213" i="7"/>
  <c r="C213" i="7"/>
  <c r="D213" i="7"/>
  <c r="E213" i="7"/>
  <c r="F213" i="7"/>
  <c r="G213" i="7"/>
  <c r="H213" i="7"/>
  <c r="A214" i="7"/>
  <c r="B214" i="7"/>
  <c r="C214" i="7"/>
  <c r="D214" i="7"/>
  <c r="E214" i="7"/>
  <c r="F214" i="7"/>
  <c r="G214" i="7"/>
  <c r="H214" i="7"/>
  <c r="A215" i="7"/>
  <c r="B215" i="7"/>
  <c r="C215" i="7"/>
  <c r="D215" i="7"/>
  <c r="E215" i="7"/>
  <c r="F215" i="7"/>
  <c r="G215" i="7"/>
  <c r="H215" i="7"/>
  <c r="A216" i="7"/>
  <c r="B216" i="7"/>
  <c r="C216" i="7"/>
  <c r="D216" i="7"/>
  <c r="E216" i="7"/>
  <c r="F216" i="7"/>
  <c r="G216" i="7"/>
  <c r="H216" i="7"/>
  <c r="A217" i="7"/>
  <c r="B217" i="7"/>
  <c r="C217" i="7"/>
  <c r="D217" i="7"/>
  <c r="E217" i="7"/>
  <c r="F217" i="7"/>
  <c r="G217" i="7"/>
  <c r="H217" i="7"/>
  <c r="A218" i="7"/>
  <c r="B218" i="7"/>
  <c r="C218" i="7"/>
  <c r="D218" i="7"/>
  <c r="E218" i="7"/>
  <c r="F218" i="7"/>
  <c r="G218" i="7"/>
  <c r="H218" i="7"/>
  <c r="A219" i="7"/>
  <c r="B219" i="7"/>
  <c r="C219" i="7"/>
  <c r="D219" i="7"/>
  <c r="E219" i="7"/>
  <c r="F219" i="7"/>
  <c r="G219" i="7"/>
  <c r="H219" i="7"/>
  <c r="A220" i="7"/>
  <c r="B220" i="7"/>
  <c r="C220" i="7"/>
  <c r="D220" i="7"/>
  <c r="E220" i="7"/>
  <c r="F220" i="7"/>
  <c r="G220" i="7"/>
  <c r="H220" i="7"/>
  <c r="A221" i="7"/>
  <c r="B221" i="7"/>
  <c r="C221" i="7"/>
  <c r="D221" i="7"/>
  <c r="E221" i="7"/>
  <c r="F221" i="7"/>
  <c r="G221" i="7"/>
  <c r="H221" i="7"/>
  <c r="A23" i="7"/>
  <c r="B23" i="7"/>
  <c r="C23" i="7"/>
  <c r="D23" i="7"/>
  <c r="E23" i="7"/>
  <c r="F23" i="7"/>
  <c r="G23" i="7"/>
  <c r="H23" i="7"/>
  <c r="A24" i="7"/>
  <c r="B24" i="7"/>
  <c r="C24" i="7"/>
  <c r="D24" i="7"/>
  <c r="E24" i="7"/>
  <c r="F24" i="7"/>
  <c r="G24" i="7"/>
  <c r="H24" i="7"/>
  <c r="A25" i="7"/>
  <c r="B25" i="7"/>
  <c r="C25" i="7"/>
  <c r="D25" i="7"/>
  <c r="E25" i="7"/>
  <c r="F25" i="7"/>
  <c r="G25" i="7"/>
  <c r="H25" i="7"/>
  <c r="A26" i="7"/>
  <c r="B26" i="7"/>
  <c r="C26" i="7"/>
  <c r="D26" i="7"/>
  <c r="E26" i="7"/>
  <c r="F26" i="7"/>
  <c r="G26" i="7"/>
  <c r="H26" i="7"/>
  <c r="A27" i="7"/>
  <c r="B27" i="7"/>
  <c r="C27" i="7"/>
  <c r="D27" i="7"/>
  <c r="E27" i="7"/>
  <c r="F27" i="7"/>
  <c r="G27" i="7"/>
  <c r="H27" i="7"/>
  <c r="A28" i="7"/>
  <c r="B28" i="7"/>
  <c r="C28" i="7"/>
  <c r="D28" i="7"/>
  <c r="E28" i="7"/>
  <c r="F28" i="7"/>
  <c r="G28" i="7"/>
  <c r="H28" i="7"/>
  <c r="A29" i="7"/>
  <c r="B29" i="7"/>
  <c r="C29" i="7"/>
  <c r="D29" i="7"/>
  <c r="E29" i="7"/>
  <c r="F29" i="7"/>
  <c r="G29" i="7"/>
  <c r="H29" i="7"/>
  <c r="A30" i="7"/>
  <c r="B30" i="7"/>
  <c r="C30" i="7"/>
  <c r="D30" i="7"/>
  <c r="E30" i="7"/>
  <c r="F30" i="7"/>
  <c r="G30" i="7"/>
  <c r="H30" i="7"/>
  <c r="A31" i="7"/>
  <c r="B31" i="7"/>
  <c r="C31" i="7"/>
  <c r="D31" i="7"/>
  <c r="E31" i="7"/>
  <c r="F31" i="7"/>
  <c r="G31" i="7"/>
  <c r="H31" i="7"/>
  <c r="A32" i="7"/>
  <c r="B32" i="7"/>
  <c r="C32" i="7"/>
  <c r="D32" i="7"/>
  <c r="E32" i="7"/>
  <c r="F32" i="7"/>
  <c r="G32" i="7"/>
  <c r="H32" i="7"/>
  <c r="A33" i="7"/>
  <c r="B33" i="7"/>
  <c r="C33" i="7"/>
  <c r="D33" i="7"/>
  <c r="E33" i="7"/>
  <c r="F33" i="7"/>
  <c r="G33" i="7"/>
  <c r="H33" i="7"/>
  <c r="A34" i="7"/>
  <c r="B34" i="7"/>
  <c r="C34" i="7"/>
  <c r="D34" i="7"/>
  <c r="E34" i="7"/>
  <c r="F34" i="7"/>
  <c r="G34" i="7"/>
  <c r="H34" i="7"/>
  <c r="A35" i="7"/>
  <c r="B35" i="7"/>
  <c r="C35" i="7"/>
  <c r="D35" i="7"/>
  <c r="E35" i="7"/>
  <c r="F35" i="7"/>
  <c r="G35" i="7"/>
  <c r="H35" i="7"/>
  <c r="A36" i="7"/>
  <c r="B36" i="7"/>
  <c r="C36" i="7"/>
  <c r="D36" i="7"/>
  <c r="E36" i="7"/>
  <c r="F36" i="7"/>
  <c r="G36" i="7"/>
  <c r="H36" i="7"/>
  <c r="A37" i="7"/>
  <c r="B37" i="7"/>
  <c r="C37" i="7"/>
  <c r="D37" i="7"/>
  <c r="E37" i="7"/>
  <c r="F37" i="7"/>
  <c r="G37" i="7"/>
  <c r="H37" i="7"/>
  <c r="A38" i="7"/>
  <c r="B38" i="7"/>
  <c r="C38" i="7"/>
  <c r="D38" i="7"/>
  <c r="E38" i="7"/>
  <c r="F38" i="7"/>
  <c r="G38" i="7"/>
  <c r="H38" i="7"/>
  <c r="A39" i="7"/>
  <c r="B39" i="7"/>
  <c r="C39" i="7"/>
  <c r="D39" i="7"/>
  <c r="E39" i="7"/>
  <c r="F39" i="7"/>
  <c r="G39" i="7"/>
  <c r="H39" i="7"/>
  <c r="A40" i="7"/>
  <c r="B40" i="7"/>
  <c r="C40" i="7"/>
  <c r="D40" i="7"/>
  <c r="E40" i="7"/>
  <c r="F40" i="7"/>
  <c r="G40" i="7"/>
  <c r="H40" i="7"/>
  <c r="A41" i="7"/>
  <c r="B41" i="7"/>
  <c r="C41" i="7"/>
  <c r="D41" i="7"/>
  <c r="E41" i="7"/>
  <c r="F41" i="7"/>
  <c r="G41" i="7"/>
  <c r="H41" i="7"/>
  <c r="A42" i="7"/>
  <c r="B42" i="7"/>
  <c r="C42" i="7"/>
  <c r="D42" i="7"/>
  <c r="E42" i="7"/>
  <c r="F42" i="7"/>
  <c r="G42" i="7"/>
  <c r="H42" i="7"/>
  <c r="A43" i="7"/>
  <c r="B43" i="7"/>
  <c r="C43" i="7"/>
  <c r="D43" i="7"/>
  <c r="E43" i="7"/>
  <c r="F43" i="7"/>
  <c r="G43" i="7"/>
  <c r="H43" i="7"/>
  <c r="A44" i="7"/>
  <c r="B44" i="7"/>
  <c r="C44" i="7"/>
  <c r="D44" i="7"/>
  <c r="E44" i="7"/>
  <c r="F44" i="7"/>
  <c r="G44" i="7"/>
  <c r="H44" i="7"/>
  <c r="A45" i="7"/>
  <c r="B45" i="7"/>
  <c r="C45" i="7"/>
  <c r="D45" i="7"/>
  <c r="E45" i="7"/>
  <c r="F45" i="7"/>
  <c r="G45" i="7"/>
  <c r="H45" i="7"/>
  <c r="A46" i="7"/>
  <c r="B46" i="7"/>
  <c r="C46" i="7"/>
  <c r="D46" i="7"/>
  <c r="E46" i="7"/>
  <c r="F46" i="7"/>
  <c r="G46" i="7"/>
  <c r="H46" i="7"/>
  <c r="A47" i="7"/>
  <c r="B47" i="7"/>
  <c r="C47" i="7"/>
  <c r="D47" i="7"/>
  <c r="E47" i="7"/>
  <c r="F47" i="7"/>
  <c r="G47" i="7"/>
  <c r="H47" i="7"/>
  <c r="A48" i="7"/>
  <c r="B48" i="7"/>
  <c r="C48" i="7"/>
  <c r="D48" i="7"/>
  <c r="E48" i="7"/>
  <c r="F48" i="7"/>
  <c r="G48" i="7"/>
  <c r="H48" i="7"/>
  <c r="A49" i="7"/>
  <c r="B49" i="7"/>
  <c r="C49" i="7"/>
  <c r="D49" i="7"/>
  <c r="E49" i="7"/>
  <c r="F49" i="7"/>
  <c r="G49" i="7"/>
  <c r="H49" i="7"/>
  <c r="A50" i="7"/>
  <c r="B50" i="7"/>
  <c r="C50" i="7"/>
  <c r="D50" i="7"/>
  <c r="E50" i="7"/>
  <c r="F50" i="7"/>
  <c r="G50" i="7"/>
  <c r="H50" i="7"/>
  <c r="A51" i="7"/>
  <c r="B51" i="7"/>
  <c r="C51" i="7"/>
  <c r="D51" i="7"/>
  <c r="E51" i="7"/>
  <c r="F51" i="7"/>
  <c r="G51" i="7"/>
  <c r="H51" i="7"/>
  <c r="A52" i="7"/>
  <c r="B52" i="7"/>
  <c r="C52" i="7"/>
  <c r="D52" i="7"/>
  <c r="E52" i="7"/>
  <c r="F52" i="7"/>
  <c r="G52" i="7"/>
  <c r="H52" i="7"/>
  <c r="A53" i="7"/>
  <c r="B53" i="7"/>
  <c r="C53" i="7"/>
  <c r="D53" i="7"/>
  <c r="E53" i="7"/>
  <c r="F53" i="7"/>
  <c r="G53" i="7"/>
  <c r="H53" i="7"/>
  <c r="A54" i="7"/>
  <c r="B54" i="7"/>
  <c r="C54" i="7"/>
  <c r="D54" i="7"/>
  <c r="E54" i="7"/>
  <c r="F54" i="7"/>
  <c r="G54" i="7"/>
  <c r="H54" i="7"/>
  <c r="A55" i="7"/>
  <c r="B55" i="7"/>
  <c r="C55" i="7"/>
  <c r="D55" i="7"/>
  <c r="E55" i="7"/>
  <c r="F55" i="7"/>
  <c r="G55" i="7"/>
  <c r="H55" i="7"/>
  <c r="A56" i="7"/>
  <c r="B56" i="7"/>
  <c r="C56" i="7"/>
  <c r="D56" i="7"/>
  <c r="E56" i="7"/>
  <c r="F56" i="7"/>
  <c r="G56" i="7"/>
  <c r="H56" i="7"/>
  <c r="A57" i="7"/>
  <c r="B57" i="7"/>
  <c r="C57" i="7"/>
  <c r="D57" i="7"/>
  <c r="E57" i="7"/>
  <c r="F57" i="7"/>
  <c r="G57" i="7"/>
  <c r="H57" i="7"/>
  <c r="A58" i="7"/>
  <c r="B58" i="7"/>
  <c r="C58" i="7"/>
  <c r="D58" i="7"/>
  <c r="E58" i="7"/>
  <c r="F58" i="7"/>
  <c r="G58" i="7"/>
  <c r="H58" i="7"/>
  <c r="A59" i="7"/>
  <c r="B59" i="7"/>
  <c r="C59" i="7"/>
  <c r="D59" i="7"/>
  <c r="E59" i="7"/>
  <c r="F59" i="7"/>
  <c r="G59" i="7"/>
  <c r="H59" i="7"/>
  <c r="A60" i="7"/>
  <c r="B60" i="7"/>
  <c r="C60" i="7"/>
  <c r="D60" i="7"/>
  <c r="E60" i="7"/>
  <c r="F60" i="7"/>
  <c r="G60" i="7"/>
  <c r="H60" i="7"/>
  <c r="A61" i="7"/>
  <c r="B61" i="7"/>
  <c r="C61" i="7"/>
  <c r="D61" i="7"/>
  <c r="E61" i="7"/>
  <c r="F61" i="7"/>
  <c r="G61" i="7"/>
  <c r="H61" i="7"/>
  <c r="A62" i="7"/>
  <c r="B62" i="7"/>
  <c r="C62" i="7"/>
  <c r="D62" i="7"/>
  <c r="E62" i="7"/>
  <c r="F62" i="7"/>
  <c r="G62" i="7"/>
  <c r="H62" i="7"/>
  <c r="A63" i="7"/>
  <c r="B63" i="7"/>
  <c r="C63" i="7"/>
  <c r="D63" i="7"/>
  <c r="E63" i="7"/>
  <c r="F63" i="7"/>
  <c r="G63" i="7"/>
  <c r="H63" i="7"/>
  <c r="A64" i="7"/>
  <c r="B64" i="7"/>
  <c r="C64" i="7"/>
  <c r="D64" i="7"/>
  <c r="E64" i="7"/>
  <c r="F64" i="7"/>
  <c r="G64" i="7"/>
  <c r="H64" i="7"/>
  <c r="A65" i="7"/>
  <c r="B65" i="7"/>
  <c r="C65" i="7"/>
  <c r="D65" i="7"/>
  <c r="E65" i="7"/>
  <c r="F65" i="7"/>
  <c r="G65" i="7"/>
  <c r="H65" i="7"/>
  <c r="A66" i="7"/>
  <c r="B66" i="7"/>
  <c r="C66" i="7"/>
  <c r="D66" i="7"/>
  <c r="E66" i="7"/>
  <c r="F66" i="7"/>
  <c r="G66" i="7"/>
  <c r="H66" i="7"/>
  <c r="A67" i="7"/>
  <c r="B67" i="7"/>
  <c r="C67" i="7"/>
  <c r="D67" i="7"/>
  <c r="E67" i="7"/>
  <c r="F67" i="7"/>
  <c r="G67" i="7"/>
  <c r="H67" i="7"/>
  <c r="A68" i="7"/>
  <c r="B68" i="7"/>
  <c r="C68" i="7"/>
  <c r="D68" i="7"/>
  <c r="E68" i="7"/>
  <c r="F68" i="7"/>
  <c r="G68" i="7"/>
  <c r="H68" i="7"/>
  <c r="A69" i="7"/>
  <c r="B69" i="7"/>
  <c r="C69" i="7"/>
  <c r="D69" i="7"/>
  <c r="E69" i="7"/>
  <c r="F69" i="7"/>
  <c r="G69" i="7"/>
  <c r="H69" i="7"/>
  <c r="A70" i="7"/>
  <c r="B70" i="7"/>
  <c r="C70" i="7"/>
  <c r="D70" i="7"/>
  <c r="E70" i="7"/>
  <c r="F70" i="7"/>
  <c r="G70" i="7"/>
  <c r="H70" i="7"/>
  <c r="A71" i="7"/>
  <c r="B71" i="7"/>
  <c r="C71" i="7"/>
  <c r="D71" i="7"/>
  <c r="E71" i="7"/>
  <c r="F71" i="7"/>
  <c r="G71" i="7"/>
  <c r="H71" i="7"/>
  <c r="A72" i="7"/>
  <c r="B72" i="7"/>
  <c r="C72" i="7"/>
  <c r="D72" i="7"/>
  <c r="E72" i="7"/>
  <c r="F72" i="7"/>
  <c r="G72" i="7"/>
  <c r="H72" i="7"/>
  <c r="A73" i="7"/>
  <c r="B73" i="7"/>
  <c r="C73" i="7"/>
  <c r="D73" i="7"/>
  <c r="E73" i="7"/>
  <c r="F73" i="7"/>
  <c r="G73" i="7"/>
  <c r="H73" i="7"/>
  <c r="A74" i="7"/>
  <c r="B74" i="7"/>
  <c r="C74" i="7"/>
  <c r="D74" i="7"/>
  <c r="E74" i="7"/>
  <c r="F74" i="7"/>
  <c r="G74" i="7"/>
  <c r="H74" i="7"/>
  <c r="A75" i="7"/>
  <c r="B75" i="7"/>
  <c r="C75" i="7"/>
  <c r="D75" i="7"/>
  <c r="E75" i="7"/>
  <c r="F75" i="7"/>
  <c r="G75" i="7"/>
  <c r="H75" i="7"/>
  <c r="A76" i="7"/>
  <c r="B76" i="7"/>
  <c r="C76" i="7"/>
  <c r="D76" i="7"/>
  <c r="E76" i="7"/>
  <c r="F76" i="7"/>
  <c r="G76" i="7"/>
  <c r="H76" i="7"/>
  <c r="A77" i="7"/>
  <c r="B77" i="7"/>
  <c r="C77" i="7"/>
  <c r="D77" i="7"/>
  <c r="E77" i="7"/>
  <c r="F77" i="7"/>
  <c r="G77" i="7"/>
  <c r="H77" i="7"/>
  <c r="A78" i="7"/>
  <c r="B78" i="7"/>
  <c r="C78" i="7"/>
  <c r="D78" i="7"/>
  <c r="E78" i="7"/>
  <c r="F78" i="7"/>
  <c r="G78" i="7"/>
  <c r="H78" i="7"/>
  <c r="A79" i="7"/>
  <c r="B79" i="7"/>
  <c r="C79" i="7"/>
  <c r="D79" i="7"/>
  <c r="E79" i="7"/>
  <c r="F79" i="7"/>
  <c r="G79" i="7"/>
  <c r="H79" i="7"/>
  <c r="A80" i="7"/>
  <c r="B80" i="7"/>
  <c r="C80" i="7"/>
  <c r="D80" i="7"/>
  <c r="E80" i="7"/>
  <c r="F80" i="7"/>
  <c r="G80" i="7"/>
  <c r="H80" i="7"/>
  <c r="A81" i="7"/>
  <c r="B81" i="7"/>
  <c r="C81" i="7"/>
  <c r="D81" i="7"/>
  <c r="E81" i="7"/>
  <c r="F81" i="7"/>
  <c r="G81" i="7"/>
  <c r="H81" i="7"/>
  <c r="A82" i="7"/>
  <c r="B82" i="7"/>
  <c r="C82" i="7"/>
  <c r="D82" i="7"/>
  <c r="E82" i="7"/>
  <c r="F82" i="7"/>
  <c r="G82" i="7"/>
  <c r="H82" i="7"/>
  <c r="A83" i="7"/>
  <c r="B83" i="7"/>
  <c r="C83" i="7"/>
  <c r="D83" i="7"/>
  <c r="E83" i="7"/>
  <c r="F83" i="7"/>
  <c r="G83" i="7"/>
  <c r="H83" i="7"/>
  <c r="A84" i="7"/>
  <c r="B84" i="7"/>
  <c r="C84" i="7"/>
  <c r="D84" i="7"/>
  <c r="E84" i="7"/>
  <c r="F84" i="7"/>
  <c r="G84" i="7"/>
  <c r="H84" i="7"/>
  <c r="A85" i="7"/>
  <c r="B85" i="7"/>
  <c r="C85" i="7"/>
  <c r="D85" i="7"/>
  <c r="E85" i="7"/>
  <c r="F85" i="7"/>
  <c r="G85" i="7"/>
  <c r="H85" i="7"/>
  <c r="A86" i="7"/>
  <c r="B86" i="7"/>
  <c r="C86" i="7"/>
  <c r="D86" i="7"/>
  <c r="E86" i="7"/>
  <c r="F86" i="7"/>
  <c r="G86" i="7"/>
  <c r="H86" i="7"/>
  <c r="A87" i="7"/>
  <c r="B87" i="7"/>
  <c r="C87" i="7"/>
  <c r="D87" i="7"/>
  <c r="E87" i="7"/>
  <c r="F87" i="7"/>
  <c r="G87" i="7"/>
  <c r="H87" i="7"/>
  <c r="A88" i="7"/>
  <c r="B88" i="7"/>
  <c r="C88" i="7"/>
  <c r="D88" i="7"/>
  <c r="E88" i="7"/>
  <c r="F88" i="7"/>
  <c r="G88" i="7"/>
  <c r="H88" i="7"/>
  <c r="A89" i="7"/>
  <c r="B89" i="7"/>
  <c r="C89" i="7"/>
  <c r="D89" i="7"/>
  <c r="E89" i="7"/>
  <c r="F89" i="7"/>
  <c r="G89" i="7"/>
  <c r="H89" i="7"/>
  <c r="A90" i="7"/>
  <c r="B90" i="7"/>
  <c r="C90" i="7"/>
  <c r="D90" i="7"/>
  <c r="E90" i="7"/>
  <c r="F90" i="7"/>
  <c r="G90" i="7"/>
  <c r="H90" i="7"/>
  <c r="A91" i="7"/>
  <c r="B91" i="7"/>
  <c r="C91" i="7"/>
  <c r="D91" i="7"/>
  <c r="E91" i="7"/>
  <c r="F91" i="7"/>
  <c r="G91" i="7"/>
  <c r="H91" i="7"/>
  <c r="A92" i="7"/>
  <c r="B92" i="7"/>
  <c r="C92" i="7"/>
  <c r="D92" i="7"/>
  <c r="E92" i="7"/>
  <c r="F92" i="7"/>
  <c r="G92" i="7"/>
  <c r="H92" i="7"/>
  <c r="A93" i="7"/>
  <c r="B93" i="7"/>
  <c r="C93" i="7"/>
  <c r="D93" i="7"/>
  <c r="E93" i="7"/>
  <c r="F93" i="7"/>
  <c r="G93" i="7"/>
  <c r="H93" i="7"/>
  <c r="A94" i="7"/>
  <c r="B94" i="7"/>
  <c r="C94" i="7"/>
  <c r="D94" i="7"/>
  <c r="E94" i="7"/>
  <c r="F94" i="7"/>
  <c r="G94" i="7"/>
  <c r="H94" i="7"/>
  <c r="A95" i="7"/>
  <c r="B95" i="7"/>
  <c r="C95" i="7"/>
  <c r="D95" i="7"/>
  <c r="E95" i="7"/>
  <c r="F95" i="7"/>
  <c r="G95" i="7"/>
  <c r="H95" i="7"/>
  <c r="A96" i="7"/>
  <c r="B96" i="7"/>
  <c r="C96" i="7"/>
  <c r="D96" i="7"/>
  <c r="E96" i="7"/>
  <c r="F96" i="7"/>
  <c r="G96" i="7"/>
  <c r="H96" i="7"/>
  <c r="A97" i="7"/>
  <c r="B97" i="7"/>
  <c r="C97" i="7"/>
  <c r="D97" i="7"/>
  <c r="E97" i="7"/>
  <c r="F97" i="7"/>
  <c r="G97" i="7"/>
  <c r="H97" i="7"/>
  <c r="A98" i="7"/>
  <c r="B98" i="7"/>
  <c r="C98" i="7"/>
  <c r="D98" i="7"/>
  <c r="E98" i="7"/>
  <c r="F98" i="7"/>
  <c r="G98" i="7"/>
  <c r="H98" i="7"/>
  <c r="A99" i="7"/>
  <c r="B99" i="7"/>
  <c r="C99" i="7"/>
  <c r="D99" i="7"/>
  <c r="E99" i="7"/>
  <c r="F99" i="7"/>
  <c r="G99" i="7"/>
  <c r="H99" i="7"/>
  <c r="A100" i="7"/>
  <c r="B100" i="7"/>
  <c r="C100" i="7"/>
  <c r="D100" i="7"/>
  <c r="E100" i="7"/>
  <c r="F100" i="7"/>
  <c r="G100" i="7"/>
  <c r="H100" i="7"/>
  <c r="A101" i="7"/>
  <c r="B101" i="7"/>
  <c r="C101" i="7"/>
  <c r="D101" i="7"/>
  <c r="E101" i="7"/>
  <c r="F101" i="7"/>
  <c r="G101" i="7"/>
  <c r="H101" i="7"/>
  <c r="A102" i="7"/>
  <c r="B102" i="7"/>
  <c r="C102" i="7"/>
  <c r="D102" i="7"/>
  <c r="E102" i="7"/>
  <c r="F102" i="7"/>
  <c r="G102" i="7"/>
  <c r="H102" i="7"/>
  <c r="A103" i="7"/>
  <c r="B103" i="7"/>
  <c r="C103" i="7"/>
  <c r="D103" i="7"/>
  <c r="E103" i="7"/>
  <c r="F103" i="7"/>
  <c r="G103" i="7"/>
  <c r="H103" i="7"/>
  <c r="A104" i="7"/>
  <c r="B104" i="7"/>
  <c r="C104" i="7"/>
  <c r="D104" i="7"/>
  <c r="E104" i="7"/>
  <c r="F104" i="7"/>
  <c r="G104" i="7"/>
  <c r="H104" i="7"/>
  <c r="A105" i="7"/>
  <c r="B105" i="7"/>
  <c r="C105" i="7"/>
  <c r="D105" i="7"/>
  <c r="E105" i="7"/>
  <c r="F105" i="7"/>
  <c r="G105" i="7"/>
  <c r="H105" i="7"/>
  <c r="A106" i="7"/>
  <c r="B106" i="7"/>
  <c r="C106" i="7"/>
  <c r="D106" i="7"/>
  <c r="E106" i="7"/>
  <c r="F106" i="7"/>
  <c r="G106" i="7"/>
  <c r="H106" i="7"/>
  <c r="A107" i="7"/>
  <c r="B107" i="7"/>
  <c r="C107" i="7"/>
  <c r="D107" i="7"/>
  <c r="E107" i="7"/>
  <c r="F107" i="7"/>
  <c r="G107" i="7"/>
  <c r="H107" i="7"/>
  <c r="A108" i="7"/>
  <c r="B108" i="7"/>
  <c r="C108" i="7"/>
  <c r="D108" i="7"/>
  <c r="E108" i="7"/>
  <c r="F108" i="7"/>
  <c r="G108" i="7"/>
  <c r="H108" i="7"/>
  <c r="A109" i="7"/>
  <c r="B109" i="7"/>
  <c r="C109" i="7"/>
  <c r="D109" i="7"/>
  <c r="E109" i="7"/>
  <c r="F109" i="7"/>
  <c r="G109" i="7"/>
  <c r="H109" i="7"/>
  <c r="A110" i="7"/>
  <c r="B110" i="7"/>
  <c r="C110" i="7"/>
  <c r="D110" i="7"/>
  <c r="E110" i="7"/>
  <c r="F110" i="7"/>
  <c r="G110" i="7"/>
  <c r="H110" i="7"/>
  <c r="A111" i="7"/>
  <c r="B111" i="7"/>
  <c r="C111" i="7"/>
  <c r="D111" i="7"/>
  <c r="E111" i="7"/>
  <c r="F111" i="7"/>
  <c r="G111" i="7"/>
  <c r="H111" i="7"/>
  <c r="A112" i="7"/>
  <c r="B112" i="7"/>
  <c r="C112" i="7"/>
  <c r="D112" i="7"/>
  <c r="E112" i="7"/>
  <c r="F112" i="7"/>
  <c r="G112" i="7"/>
  <c r="H112" i="7"/>
  <c r="A113" i="7"/>
  <c r="B113" i="7"/>
  <c r="C113" i="7"/>
  <c r="D113" i="7"/>
  <c r="E113" i="7"/>
  <c r="F113" i="7"/>
  <c r="G113" i="7"/>
  <c r="H113" i="7"/>
  <c r="A114" i="7"/>
  <c r="B114" i="7"/>
  <c r="C114" i="7"/>
  <c r="D114" i="7"/>
  <c r="E114" i="7"/>
  <c r="F114" i="7"/>
  <c r="G114" i="7"/>
  <c r="H114" i="7"/>
  <c r="A115" i="7"/>
  <c r="B115" i="7"/>
  <c r="C115" i="7"/>
  <c r="D115" i="7"/>
  <c r="E115" i="7"/>
  <c r="F115" i="7"/>
  <c r="G115" i="7"/>
  <c r="H115" i="7"/>
  <c r="A116" i="7"/>
  <c r="B116" i="7"/>
  <c r="C116" i="7"/>
  <c r="D116" i="7"/>
  <c r="E116" i="7"/>
  <c r="F116" i="7"/>
  <c r="G116" i="7"/>
  <c r="H116" i="7"/>
  <c r="A117" i="7"/>
  <c r="B117" i="7"/>
  <c r="C117" i="7"/>
  <c r="D117" i="7"/>
  <c r="E117" i="7"/>
  <c r="F117" i="7"/>
  <c r="G117" i="7"/>
  <c r="H117" i="7"/>
  <c r="A118" i="7"/>
  <c r="B118" i="7"/>
  <c r="C118" i="7"/>
  <c r="D118" i="7"/>
  <c r="E118" i="7"/>
  <c r="F118" i="7"/>
  <c r="G118" i="7"/>
  <c r="H118" i="7"/>
  <c r="A119" i="7"/>
  <c r="B119" i="7"/>
  <c r="C119" i="7"/>
  <c r="D119" i="7"/>
  <c r="E119" i="7"/>
  <c r="F119" i="7"/>
  <c r="G119" i="7"/>
  <c r="H119" i="7"/>
  <c r="A120" i="7"/>
  <c r="B120" i="7"/>
  <c r="C120" i="7"/>
  <c r="D120" i="7"/>
  <c r="E120" i="7"/>
  <c r="F120" i="7"/>
  <c r="G120" i="7"/>
  <c r="H120" i="7"/>
  <c r="A121" i="7"/>
  <c r="B121" i="7"/>
  <c r="C121" i="7"/>
  <c r="D121" i="7"/>
  <c r="E121" i="7"/>
  <c r="F121" i="7"/>
  <c r="G121" i="7"/>
  <c r="H121" i="7"/>
  <c r="A122" i="7"/>
  <c r="B122" i="7"/>
  <c r="C122" i="7"/>
  <c r="D122" i="7"/>
  <c r="E122" i="7"/>
  <c r="F122" i="7"/>
  <c r="G122" i="7"/>
  <c r="H122" i="7"/>
  <c r="A123" i="7"/>
  <c r="B123" i="7"/>
  <c r="C123" i="7"/>
  <c r="D123" i="7"/>
  <c r="E123" i="7"/>
  <c r="F123" i="7"/>
  <c r="G123" i="7"/>
  <c r="H123" i="7"/>
  <c r="A124" i="7"/>
  <c r="B124" i="7"/>
  <c r="C124" i="7"/>
  <c r="D124" i="7"/>
  <c r="E124" i="7"/>
  <c r="F124" i="7"/>
  <c r="G124" i="7"/>
  <c r="H124" i="7"/>
  <c r="A125" i="7"/>
  <c r="B125" i="7"/>
  <c r="C125" i="7"/>
  <c r="D125" i="7"/>
  <c r="E125" i="7"/>
  <c r="F125" i="7"/>
  <c r="G125" i="7"/>
  <c r="H125" i="7"/>
  <c r="A126" i="7"/>
  <c r="B126" i="7"/>
  <c r="C126" i="7"/>
  <c r="D126" i="7"/>
  <c r="E126" i="7"/>
  <c r="F126" i="7"/>
  <c r="G126" i="7"/>
  <c r="H126" i="7"/>
  <c r="A127" i="7"/>
  <c r="B127" i="7"/>
  <c r="C127" i="7"/>
  <c r="D127" i="7"/>
  <c r="E127" i="7"/>
  <c r="F127" i="7"/>
  <c r="G127" i="7"/>
  <c r="H127" i="7"/>
  <c r="A128" i="7"/>
  <c r="B128" i="7"/>
  <c r="C128" i="7"/>
  <c r="D128" i="7"/>
  <c r="E128" i="7"/>
  <c r="F128" i="7"/>
  <c r="G128" i="7"/>
  <c r="H128" i="7"/>
  <c r="A129" i="7"/>
  <c r="B129" i="7"/>
  <c r="C129" i="7"/>
  <c r="D129" i="7"/>
  <c r="E129" i="7"/>
  <c r="F129" i="7"/>
  <c r="G129" i="7"/>
  <c r="H129" i="7"/>
  <c r="A130" i="7"/>
  <c r="B130" i="7"/>
  <c r="C130" i="7"/>
  <c r="D130" i="7"/>
  <c r="E130" i="7"/>
  <c r="F130" i="7"/>
  <c r="G130" i="7"/>
  <c r="H130" i="7"/>
  <c r="A131" i="7"/>
  <c r="B131" i="7"/>
  <c r="C131" i="7"/>
  <c r="D131" i="7"/>
  <c r="E131" i="7"/>
  <c r="F131" i="7"/>
  <c r="G131" i="7"/>
  <c r="H131" i="7"/>
  <c r="A132" i="7"/>
  <c r="B132" i="7"/>
  <c r="C132" i="7"/>
  <c r="D132" i="7"/>
  <c r="E132" i="7"/>
  <c r="F132" i="7"/>
  <c r="G132" i="7"/>
  <c r="H132" i="7"/>
  <c r="A133" i="7"/>
  <c r="B133" i="7"/>
  <c r="C133" i="7"/>
  <c r="D133" i="7"/>
  <c r="E133" i="7"/>
  <c r="F133" i="7"/>
  <c r="G133" i="7"/>
  <c r="H133" i="7"/>
  <c r="A134" i="7"/>
  <c r="B134" i="7"/>
  <c r="C134" i="7"/>
  <c r="D134" i="7"/>
  <c r="E134" i="7"/>
  <c r="F134" i="7"/>
  <c r="G134" i="7"/>
  <c r="H134" i="7"/>
  <c r="A135" i="7"/>
  <c r="B135" i="7"/>
  <c r="C135" i="7"/>
  <c r="D135" i="7"/>
  <c r="E135" i="7"/>
  <c r="F135" i="7"/>
  <c r="G135" i="7"/>
  <c r="H135" i="7"/>
  <c r="A136" i="7"/>
  <c r="B136" i="7"/>
  <c r="C136" i="7"/>
  <c r="D136" i="7"/>
  <c r="E136" i="7"/>
  <c r="F136" i="7"/>
  <c r="G136" i="7"/>
  <c r="H136" i="7"/>
  <c r="A137" i="7"/>
  <c r="B137" i="7"/>
  <c r="C137" i="7"/>
  <c r="D137" i="7"/>
  <c r="E137" i="7"/>
  <c r="F137" i="7"/>
  <c r="G137" i="7"/>
  <c r="H137" i="7"/>
  <c r="A138" i="7"/>
  <c r="B138" i="7"/>
  <c r="C138" i="7"/>
  <c r="D138" i="7"/>
  <c r="E138" i="7"/>
  <c r="F138" i="7"/>
  <c r="G138" i="7"/>
  <c r="H138" i="7"/>
  <c r="A139" i="7"/>
  <c r="B139" i="7"/>
  <c r="C139" i="7"/>
  <c r="D139" i="7"/>
  <c r="E139" i="7"/>
  <c r="F139" i="7"/>
  <c r="G139" i="7"/>
  <c r="H139" i="7"/>
  <c r="A140" i="7"/>
  <c r="B140" i="7"/>
  <c r="C140" i="7"/>
  <c r="D140" i="7"/>
  <c r="E140" i="7"/>
  <c r="F140" i="7"/>
  <c r="G140" i="7"/>
  <c r="H140" i="7"/>
  <c r="A141" i="7"/>
  <c r="B141" i="7"/>
  <c r="C141" i="7"/>
  <c r="D141" i="7"/>
  <c r="E141" i="7"/>
  <c r="F141" i="7"/>
  <c r="G141" i="7"/>
  <c r="H141" i="7"/>
  <c r="A142" i="7"/>
  <c r="B142" i="7"/>
  <c r="C142" i="7"/>
  <c r="D142" i="7"/>
  <c r="E142" i="7"/>
  <c r="F142" i="7"/>
  <c r="G142" i="7"/>
  <c r="H142" i="7"/>
  <c r="A143" i="7"/>
  <c r="B143" i="7"/>
  <c r="C143" i="7"/>
  <c r="D143" i="7"/>
  <c r="E143" i="7"/>
  <c r="F143" i="7"/>
  <c r="G143" i="7"/>
  <c r="H143" i="7"/>
  <c r="A144" i="7"/>
  <c r="B144" i="7"/>
  <c r="C144" i="7"/>
  <c r="D144" i="7"/>
  <c r="E144" i="7"/>
  <c r="F144" i="7"/>
  <c r="G144" i="7"/>
  <c r="H144" i="7"/>
  <c r="A145" i="7"/>
  <c r="B145" i="7"/>
  <c r="C145" i="7"/>
  <c r="D145" i="7"/>
  <c r="E145" i="7"/>
  <c r="F145" i="7"/>
  <c r="G145" i="7"/>
  <c r="H145" i="7"/>
  <c r="A146" i="7"/>
  <c r="B146" i="7"/>
  <c r="C146" i="7"/>
  <c r="D146" i="7"/>
  <c r="E146" i="7"/>
  <c r="F146" i="7"/>
  <c r="G146" i="7"/>
  <c r="H146" i="7"/>
  <c r="A147" i="7"/>
  <c r="B147" i="7"/>
  <c r="C147" i="7"/>
  <c r="D147" i="7"/>
  <c r="E147" i="7"/>
  <c r="F147" i="7"/>
  <c r="G147" i="7"/>
  <c r="H147" i="7"/>
  <c r="A148" i="7"/>
  <c r="B148" i="7"/>
  <c r="C148" i="7"/>
  <c r="D148" i="7"/>
  <c r="E148" i="7"/>
  <c r="F148" i="7"/>
  <c r="G148" i="7"/>
  <c r="H148" i="7"/>
  <c r="G22" i="7"/>
  <c r="H22" i="7"/>
  <c r="F22" i="7"/>
  <c r="B22" i="7"/>
  <c r="C22" i="7"/>
  <c r="D22" i="7"/>
  <c r="E22" i="7"/>
  <c r="A22" i="7"/>
  <c r="N292" i="5"/>
  <c r="Q292" i="5" s="1"/>
  <c r="R292" i="5" s="1"/>
  <c r="O292" i="5" s="1"/>
  <c r="N291" i="5"/>
  <c r="Q291" i="5" s="1"/>
  <c r="R291" i="5" s="1"/>
  <c r="O291" i="5" s="1"/>
  <c r="N290" i="5"/>
  <c r="Q290" i="5" s="1"/>
  <c r="R290" i="5" s="1"/>
  <c r="O290" i="5" s="1"/>
  <c r="N289" i="5"/>
  <c r="Q289" i="5" s="1"/>
  <c r="R289" i="5" s="1"/>
  <c r="O289" i="5" s="1"/>
  <c r="N288" i="5"/>
  <c r="Q288" i="5" s="1"/>
  <c r="R288" i="5" s="1"/>
  <c r="O288" i="5" s="1"/>
  <c r="N287" i="5"/>
  <c r="Q287" i="5" s="1"/>
  <c r="R287" i="5" s="1"/>
  <c r="O287" i="5" s="1"/>
  <c r="Q286" i="5"/>
  <c r="R286" i="5" s="1"/>
  <c r="O286" i="5" s="1"/>
  <c r="N286" i="5"/>
  <c r="N285" i="5"/>
  <c r="Q285" i="5" s="1"/>
  <c r="R285" i="5" s="1"/>
  <c r="O285" i="5" s="1"/>
  <c r="N284" i="5"/>
  <c r="Q284" i="5" s="1"/>
  <c r="R284" i="5" s="1"/>
  <c r="O284" i="5" s="1"/>
  <c r="Q283" i="5"/>
  <c r="R283" i="5" s="1"/>
  <c r="O283" i="5" s="1"/>
  <c r="N283" i="5"/>
  <c r="N282" i="5"/>
  <c r="Q282" i="5" s="1"/>
  <c r="R282" i="5" s="1"/>
  <c r="O282" i="5" s="1"/>
  <c r="N281" i="5"/>
  <c r="Q281" i="5" s="1"/>
  <c r="R281" i="5" s="1"/>
  <c r="O281" i="5" s="1"/>
  <c r="N280" i="5"/>
  <c r="Q280" i="5" s="1"/>
  <c r="R280" i="5" s="1"/>
  <c r="O280" i="5" s="1"/>
  <c r="N279" i="5"/>
  <c r="Q279" i="5" s="1"/>
  <c r="R279" i="5" s="1"/>
  <c r="O279" i="5" s="1"/>
  <c r="N278" i="5"/>
  <c r="Q278" i="5" s="1"/>
  <c r="R278" i="5" s="1"/>
  <c r="O278" i="5" s="1"/>
  <c r="N277" i="5"/>
  <c r="Q277" i="5" s="1"/>
  <c r="R277" i="5" s="1"/>
  <c r="O277" i="5" s="1"/>
  <c r="N276" i="5"/>
  <c r="Q276" i="5" s="1"/>
  <c r="R276" i="5" s="1"/>
  <c r="O276" i="5" s="1"/>
  <c r="N275" i="5"/>
  <c r="Q275" i="5" s="1"/>
  <c r="R275" i="5" s="1"/>
  <c r="O275" i="5" s="1"/>
  <c r="N274" i="5"/>
  <c r="Q274" i="5" s="1"/>
  <c r="R274" i="5" s="1"/>
  <c r="O274" i="5" s="1"/>
  <c r="N273" i="5"/>
  <c r="Q273" i="5" s="1"/>
  <c r="R273" i="5" s="1"/>
  <c r="O273" i="5" s="1"/>
  <c r="N272" i="5"/>
  <c r="Q272" i="5" s="1"/>
  <c r="R272" i="5" s="1"/>
  <c r="O272" i="5" s="1"/>
  <c r="N271" i="5"/>
  <c r="Q271" i="5" s="1"/>
  <c r="R271" i="5" s="1"/>
  <c r="O271" i="5" s="1"/>
  <c r="N270" i="5"/>
  <c r="Q270" i="5" s="1"/>
  <c r="R270" i="5" s="1"/>
  <c r="O270" i="5" s="1"/>
  <c r="N269" i="5"/>
  <c r="Q269" i="5" s="1"/>
  <c r="R269" i="5" s="1"/>
  <c r="O269" i="5" s="1"/>
  <c r="N268" i="5"/>
  <c r="Q268" i="5" s="1"/>
  <c r="R268" i="5" s="1"/>
  <c r="O268" i="5" s="1"/>
  <c r="N267" i="5"/>
  <c r="Q267" i="5" s="1"/>
  <c r="R267" i="5" s="1"/>
  <c r="O267" i="5" s="1"/>
  <c r="N266" i="5"/>
  <c r="Q266" i="5" s="1"/>
  <c r="R266" i="5" s="1"/>
  <c r="O266" i="5" s="1"/>
  <c r="N265" i="5"/>
  <c r="Q265" i="5" s="1"/>
  <c r="R265" i="5" s="1"/>
  <c r="O265" i="5" s="1"/>
  <c r="N264" i="5"/>
  <c r="Q264" i="5" s="1"/>
  <c r="R264" i="5" s="1"/>
  <c r="O264" i="5" s="1"/>
  <c r="N263" i="5"/>
  <c r="Q263" i="5" s="1"/>
  <c r="R263" i="5" s="1"/>
  <c r="O263" i="5" s="1"/>
  <c r="N262" i="5"/>
  <c r="Q262" i="5" s="1"/>
  <c r="R262" i="5" s="1"/>
  <c r="O262" i="5" s="1"/>
  <c r="N261" i="5"/>
  <c r="Q261" i="5" s="1"/>
  <c r="R261" i="5" s="1"/>
  <c r="O261" i="5" s="1"/>
  <c r="N260" i="5"/>
  <c r="Q260" i="5" s="1"/>
  <c r="R260" i="5" s="1"/>
  <c r="O260" i="5" s="1"/>
  <c r="N259" i="5"/>
  <c r="Q259" i="5" s="1"/>
  <c r="R259" i="5" s="1"/>
  <c r="O259" i="5" s="1"/>
  <c r="N258" i="5"/>
  <c r="Q258" i="5" s="1"/>
  <c r="R258" i="5" s="1"/>
  <c r="O258" i="5" s="1"/>
  <c r="N257" i="5"/>
  <c r="Q257" i="5" s="1"/>
  <c r="R257" i="5" s="1"/>
  <c r="O257" i="5" s="1"/>
  <c r="N256" i="5"/>
  <c r="Q256" i="5" s="1"/>
  <c r="R256" i="5" s="1"/>
  <c r="O256" i="5" s="1"/>
  <c r="N255" i="5"/>
  <c r="Q255" i="5" s="1"/>
  <c r="R255" i="5" s="1"/>
  <c r="O255" i="5" s="1"/>
  <c r="N254" i="5"/>
  <c r="Q254" i="5" s="1"/>
  <c r="R254" i="5" s="1"/>
  <c r="O254" i="5" s="1"/>
  <c r="N253" i="5"/>
  <c r="Q253" i="5" s="1"/>
  <c r="R253" i="5" s="1"/>
  <c r="O253" i="5" s="1"/>
  <c r="N252" i="5"/>
  <c r="Q252" i="5" s="1"/>
  <c r="R252" i="5" s="1"/>
  <c r="O252" i="5" s="1"/>
  <c r="N251" i="5"/>
  <c r="Q251" i="5" s="1"/>
  <c r="R251" i="5" s="1"/>
  <c r="O251" i="5" s="1"/>
  <c r="N250" i="5"/>
  <c r="Q250" i="5" s="1"/>
  <c r="R250" i="5" s="1"/>
  <c r="O250" i="5" s="1"/>
  <c r="N249" i="5"/>
  <c r="Q249" i="5" s="1"/>
  <c r="R249" i="5" s="1"/>
  <c r="O249" i="5" s="1"/>
  <c r="N248" i="5"/>
  <c r="Q248" i="5" s="1"/>
  <c r="R248" i="5" s="1"/>
  <c r="O248" i="5" s="1"/>
  <c r="N247" i="5"/>
  <c r="Q247" i="5" s="1"/>
  <c r="R247" i="5" s="1"/>
  <c r="O247" i="5" s="1"/>
  <c r="N246" i="5"/>
  <c r="Q246" i="5" s="1"/>
  <c r="R246" i="5" s="1"/>
  <c r="O246" i="5" s="1"/>
  <c r="N245" i="5"/>
  <c r="Q245" i="5" s="1"/>
  <c r="R245" i="5" s="1"/>
  <c r="O245" i="5" s="1"/>
  <c r="N244" i="5"/>
  <c r="Q244" i="5" s="1"/>
  <c r="R244" i="5" s="1"/>
  <c r="O244" i="5" s="1"/>
  <c r="N243" i="5"/>
  <c r="Q243" i="5" s="1"/>
  <c r="R243" i="5" s="1"/>
  <c r="O243" i="5" s="1"/>
  <c r="N242" i="5"/>
  <c r="Q242" i="5" s="1"/>
  <c r="R242" i="5" s="1"/>
  <c r="O242" i="5" s="1"/>
  <c r="N241" i="5"/>
  <c r="Q241" i="5" s="1"/>
  <c r="R241" i="5" s="1"/>
  <c r="O241" i="5" s="1"/>
  <c r="N240" i="5"/>
  <c r="Q240" i="5" s="1"/>
  <c r="R240" i="5" s="1"/>
  <c r="O240" i="5" s="1"/>
  <c r="N239" i="5"/>
  <c r="Q239" i="5" s="1"/>
  <c r="R239" i="5" s="1"/>
  <c r="O239" i="5" s="1"/>
  <c r="N238" i="5"/>
  <c r="Q238" i="5" s="1"/>
  <c r="R238" i="5" s="1"/>
  <c r="O238" i="5" s="1"/>
  <c r="N237" i="5"/>
  <c r="Q237" i="5" s="1"/>
  <c r="R237" i="5" s="1"/>
  <c r="O237" i="5" s="1"/>
  <c r="N236" i="5"/>
  <c r="Q236" i="5" s="1"/>
  <c r="R236" i="5" s="1"/>
  <c r="O236" i="5" s="1"/>
  <c r="N235" i="5"/>
  <c r="Q235" i="5" s="1"/>
  <c r="R235" i="5" s="1"/>
  <c r="O235" i="5" s="1"/>
  <c r="N234" i="5"/>
  <c r="Q234" i="5" s="1"/>
  <c r="R234" i="5" s="1"/>
  <c r="O234" i="5" s="1"/>
  <c r="N233" i="5"/>
  <c r="Q233" i="5" s="1"/>
  <c r="R233" i="5" s="1"/>
  <c r="O233" i="5" s="1"/>
  <c r="N232" i="5"/>
  <c r="Q232" i="5" s="1"/>
  <c r="R232" i="5" s="1"/>
  <c r="O232" i="5" s="1"/>
  <c r="N231" i="5"/>
  <c r="Q231" i="5" s="1"/>
  <c r="R231" i="5" s="1"/>
  <c r="O231" i="5" s="1"/>
  <c r="N230" i="5"/>
  <c r="Q230" i="5" s="1"/>
  <c r="R230" i="5" s="1"/>
  <c r="O230" i="5" s="1"/>
  <c r="N229" i="5"/>
  <c r="Q229" i="5" s="1"/>
  <c r="R229" i="5" s="1"/>
  <c r="O229" i="5" s="1"/>
  <c r="N228" i="5"/>
  <c r="Q228" i="5" s="1"/>
  <c r="R228" i="5" s="1"/>
  <c r="O228" i="5" s="1"/>
  <c r="N227" i="5"/>
  <c r="Q227" i="5" s="1"/>
  <c r="R227" i="5" s="1"/>
  <c r="O227" i="5" s="1"/>
  <c r="N226" i="5"/>
  <c r="Q226" i="5" s="1"/>
  <c r="R226" i="5" s="1"/>
  <c r="O226" i="5" s="1"/>
  <c r="N225" i="5"/>
  <c r="Q225" i="5" s="1"/>
  <c r="R225" i="5" s="1"/>
  <c r="O225" i="5" s="1"/>
  <c r="N224" i="5"/>
  <c r="Q224" i="5" s="1"/>
  <c r="R224" i="5" s="1"/>
  <c r="O224" i="5" s="1"/>
  <c r="N223" i="5"/>
  <c r="Q223" i="5" s="1"/>
  <c r="R223" i="5" s="1"/>
  <c r="O223" i="5" s="1"/>
  <c r="N222" i="5"/>
  <c r="Q222" i="5" s="1"/>
  <c r="R222" i="5" s="1"/>
  <c r="O222" i="5" s="1"/>
  <c r="P108" i="9" l="1"/>
  <c r="R108" i="9" s="1"/>
  <c r="S108" i="9" l="1"/>
  <c r="Q108" i="9" s="1"/>
  <c r="P170" i="9"/>
  <c r="R170" i="9" s="1"/>
  <c r="J195" i="7"/>
  <c r="N195" i="5"/>
  <c r="Q195" i="5" s="1"/>
  <c r="R195" i="5" l="1"/>
  <c r="O195" i="5" s="1"/>
  <c r="S170" i="9"/>
  <c r="Q170" i="9" s="1"/>
  <c r="P148" i="9"/>
  <c r="R148" i="9" s="1"/>
  <c r="P147" i="9"/>
  <c r="R147" i="9" s="1"/>
  <c r="J148" i="7"/>
  <c r="J147" i="7"/>
  <c r="J146" i="7"/>
  <c r="J145" i="7"/>
  <c r="J144" i="7"/>
  <c r="J143" i="7"/>
  <c r="J142" i="7"/>
  <c r="J141" i="7"/>
  <c r="J140" i="7"/>
  <c r="J139" i="7"/>
  <c r="J138" i="7"/>
  <c r="J137" i="7"/>
  <c r="J136" i="7"/>
  <c r="J135" i="7"/>
  <c r="J134" i="7"/>
  <c r="J133" i="7"/>
  <c r="J132" i="7"/>
  <c r="J131" i="7"/>
  <c r="J130" i="7"/>
  <c r="J129" i="7"/>
  <c r="J128" i="7"/>
  <c r="J127" i="7"/>
  <c r="J126" i="7"/>
  <c r="N148" i="5"/>
  <c r="Q148" i="5" s="1"/>
  <c r="N147" i="5"/>
  <c r="Q147" i="5" s="1"/>
  <c r="N146" i="5"/>
  <c r="Q146" i="5" s="1"/>
  <c r="N145" i="5"/>
  <c r="Q145" i="5" s="1"/>
  <c r="N144" i="5"/>
  <c r="Q144" i="5" s="1"/>
  <c r="N143" i="5"/>
  <c r="Q143" i="5" s="1"/>
  <c r="N142" i="5"/>
  <c r="Q142" i="5" s="1"/>
  <c r="N141" i="5"/>
  <c r="Q141" i="5" s="1"/>
  <c r="N140" i="5"/>
  <c r="Q140" i="5" s="1"/>
  <c r="N139" i="5"/>
  <c r="Q139" i="5" s="1"/>
  <c r="N138" i="5"/>
  <c r="Q138" i="5" s="1"/>
  <c r="N137" i="5"/>
  <c r="Q137" i="5" s="1"/>
  <c r="N136" i="5"/>
  <c r="Q136" i="5" s="1"/>
  <c r="N135" i="5"/>
  <c r="Q135" i="5" s="1"/>
  <c r="N134" i="5"/>
  <c r="Q134" i="5" s="1"/>
  <c r="N133" i="5"/>
  <c r="Q133" i="5" s="1"/>
  <c r="N132" i="5"/>
  <c r="Q132" i="5" s="1"/>
  <c r="N131" i="5"/>
  <c r="Q131" i="5" s="1"/>
  <c r="N130" i="5"/>
  <c r="Q130" i="5" s="1"/>
  <c r="N129" i="5"/>
  <c r="Q129" i="5" s="1"/>
  <c r="N128" i="5"/>
  <c r="Q128" i="5" s="1"/>
  <c r="N127" i="5"/>
  <c r="Q127" i="5" s="1"/>
  <c r="N126" i="5"/>
  <c r="Q126" i="5" s="1"/>
  <c r="R127" i="5" l="1"/>
  <c r="O127" i="5" s="1"/>
  <c r="R139" i="5"/>
  <c r="O139" i="5" s="1"/>
  <c r="R136" i="5"/>
  <c r="O136" i="5" s="1"/>
  <c r="R148" i="5"/>
  <c r="O148" i="5" s="1"/>
  <c r="R131" i="5"/>
  <c r="O131" i="5" s="1"/>
  <c r="R143" i="5"/>
  <c r="O143" i="5" s="1"/>
  <c r="R128" i="5"/>
  <c r="O128" i="5" s="1"/>
  <c r="R140" i="5"/>
  <c r="O140" i="5" s="1"/>
  <c r="R129" i="5"/>
  <c r="O129" i="5" s="1"/>
  <c r="R133" i="5"/>
  <c r="O133" i="5" s="1"/>
  <c r="R137" i="5"/>
  <c r="O137" i="5" s="1"/>
  <c r="R141" i="5"/>
  <c r="O141" i="5" s="1"/>
  <c r="R145" i="5"/>
  <c r="O145" i="5" s="1"/>
  <c r="R135" i="5"/>
  <c r="O135" i="5" s="1"/>
  <c r="R147" i="5"/>
  <c r="O147" i="5" s="1"/>
  <c r="R132" i="5"/>
  <c r="O132" i="5" s="1"/>
  <c r="R144" i="5"/>
  <c r="O144" i="5" s="1"/>
  <c r="R126" i="5"/>
  <c r="O126" i="5" s="1"/>
  <c r="R130" i="5"/>
  <c r="O130" i="5" s="1"/>
  <c r="R134" i="5"/>
  <c r="O134" i="5" s="1"/>
  <c r="R138" i="5"/>
  <c r="O138" i="5" s="1"/>
  <c r="R142" i="5"/>
  <c r="O142" i="5" s="1"/>
  <c r="R146" i="5"/>
  <c r="O146" i="5" s="1"/>
  <c r="S147" i="9"/>
  <c r="Q147" i="9" s="1"/>
  <c r="S148" i="9"/>
  <c r="Q148" i="9" s="1"/>
  <c r="J218" i="7"/>
  <c r="J217" i="7"/>
  <c r="J216" i="7"/>
  <c r="J215" i="7"/>
  <c r="J214" i="7"/>
  <c r="J213" i="7"/>
  <c r="J212" i="7"/>
  <c r="J211" i="7"/>
  <c r="J210" i="7"/>
  <c r="J209" i="7"/>
  <c r="J208" i="7"/>
  <c r="J53" i="7"/>
  <c r="J52" i="7"/>
  <c r="J51" i="7"/>
  <c r="J50" i="7"/>
  <c r="J49" i="7"/>
  <c r="J48" i="7"/>
  <c r="J47" i="7"/>
  <c r="J46" i="7"/>
  <c r="J45" i="7"/>
  <c r="J44" i="7"/>
  <c r="J43" i="7"/>
  <c r="N152" i="5"/>
  <c r="Q152" i="5" s="1"/>
  <c r="N151" i="5"/>
  <c r="Q151" i="5" s="1"/>
  <c r="N167" i="5"/>
  <c r="Q167" i="5" s="1"/>
  <c r="N166" i="5"/>
  <c r="Q166" i="5" s="1"/>
  <c r="N165" i="5"/>
  <c r="Q165" i="5" s="1"/>
  <c r="N164" i="5"/>
  <c r="Q164" i="5" s="1"/>
  <c r="N163" i="5"/>
  <c r="Q163" i="5" s="1"/>
  <c r="N162" i="5"/>
  <c r="Q162" i="5" s="1"/>
  <c r="N161" i="5"/>
  <c r="Q161" i="5" s="1"/>
  <c r="N160" i="5"/>
  <c r="Q160" i="5" s="1"/>
  <c r="N159" i="5"/>
  <c r="Q159" i="5" s="1"/>
  <c r="N124" i="5"/>
  <c r="Q124" i="5" s="1"/>
  <c r="N123" i="5"/>
  <c r="Q123" i="5" s="1"/>
  <c r="N125" i="5"/>
  <c r="Q125" i="5" s="1"/>
  <c r="R162" i="5" l="1"/>
  <c r="O162" i="5" s="1"/>
  <c r="R167" i="5"/>
  <c r="O167" i="5" s="1"/>
  <c r="R166" i="5"/>
  <c r="O166" i="5" s="1"/>
  <c r="R159" i="5"/>
  <c r="O159" i="5" s="1"/>
  <c r="R163" i="5"/>
  <c r="O163" i="5" s="1"/>
  <c r="R160" i="5"/>
  <c r="O160" i="5" s="1"/>
  <c r="R164" i="5"/>
  <c r="O164" i="5" s="1"/>
  <c r="R151" i="5"/>
  <c r="O151" i="5" s="1"/>
  <c r="R161" i="5"/>
  <c r="O161" i="5" s="1"/>
  <c r="R165" i="5"/>
  <c r="O165" i="5" s="1"/>
  <c r="R152" i="5"/>
  <c r="O152" i="5" s="1"/>
  <c r="R124" i="5"/>
  <c r="O124" i="5" s="1"/>
  <c r="R123" i="5"/>
  <c r="O123" i="5" s="1"/>
  <c r="R125" i="5"/>
  <c r="O125" i="5" s="1"/>
  <c r="P145" i="9"/>
  <c r="R145" i="9" s="1"/>
  <c r="S145" i="9" l="1"/>
  <c r="Q145" i="9" s="1"/>
  <c r="P75" i="9" l="1"/>
  <c r="R75" i="9" s="1"/>
  <c r="J74" i="7"/>
  <c r="S75" i="9" l="1"/>
  <c r="Q75" i="9" s="1"/>
  <c r="N63" i="5"/>
  <c r="Q63" i="5" s="1"/>
  <c r="R63" i="5" l="1"/>
  <c r="O63" i="5" s="1"/>
  <c r="P71" i="9"/>
  <c r="R71" i="9" s="1"/>
  <c r="P70" i="9"/>
  <c r="R70" i="9" s="1"/>
  <c r="P69" i="9"/>
  <c r="R69" i="9" s="1"/>
  <c r="P68" i="9"/>
  <c r="R68" i="9" s="1"/>
  <c r="P67" i="9"/>
  <c r="R67" i="9" s="1"/>
  <c r="J122" i="7"/>
  <c r="J121" i="7"/>
  <c r="J120" i="7"/>
  <c r="J119" i="7"/>
  <c r="J118" i="7"/>
  <c r="J117" i="7"/>
  <c r="J116" i="7"/>
  <c r="J115" i="7"/>
  <c r="J114" i="7"/>
  <c r="J113" i="7"/>
  <c r="J112" i="7"/>
  <c r="J111" i="7"/>
  <c r="J110" i="7"/>
  <c r="J109" i="7"/>
  <c r="J108" i="7"/>
  <c r="J107" i="7"/>
  <c r="J106" i="7"/>
  <c r="J105" i="7"/>
  <c r="J104" i="7"/>
  <c r="J103" i="7"/>
  <c r="J102" i="7"/>
  <c r="J85" i="7"/>
  <c r="J84" i="7"/>
  <c r="J83" i="7"/>
  <c r="J82" i="7"/>
  <c r="J81" i="7"/>
  <c r="J80" i="7"/>
  <c r="J79" i="7"/>
  <c r="J78" i="7"/>
  <c r="J77" i="7"/>
  <c r="J76" i="7"/>
  <c r="J75" i="7"/>
  <c r="J73" i="7"/>
  <c r="J72" i="7"/>
  <c r="J71" i="7"/>
  <c r="J70" i="7"/>
  <c r="J69" i="7"/>
  <c r="J68" i="7"/>
  <c r="J67" i="7"/>
  <c r="J66" i="7"/>
  <c r="J65" i="7"/>
  <c r="J64" i="7"/>
  <c r="J63" i="7"/>
  <c r="J62" i="7"/>
  <c r="J61" i="7"/>
  <c r="J60" i="7"/>
  <c r="J59" i="7"/>
  <c r="J58" i="7"/>
  <c r="J57" i="7"/>
  <c r="J56" i="7"/>
  <c r="J55" i="7"/>
  <c r="J54" i="7"/>
  <c r="J42" i="7"/>
  <c r="J101" i="7"/>
  <c r="J100" i="7"/>
  <c r="J99" i="7"/>
  <c r="J98" i="7"/>
  <c r="J97" i="7"/>
  <c r="J96" i="7"/>
  <c r="J95" i="7"/>
  <c r="J94" i="7"/>
  <c r="J93" i="7"/>
  <c r="J92" i="7"/>
  <c r="J91" i="7"/>
  <c r="J90" i="7"/>
  <c r="J89" i="7"/>
  <c r="J88" i="7"/>
  <c r="J87" i="7"/>
  <c r="J86" i="7"/>
  <c r="J125" i="7"/>
  <c r="J124" i="7"/>
  <c r="J123" i="7"/>
  <c r="J40" i="7"/>
  <c r="J39" i="7"/>
  <c r="J30" i="7"/>
  <c r="J29" i="7"/>
  <c r="S69" i="9" l="1"/>
  <c r="Q69" i="9" s="1"/>
  <c r="S67" i="9"/>
  <c r="Q67" i="9" s="1"/>
  <c r="S71" i="9"/>
  <c r="Q71" i="9" s="1"/>
  <c r="S70" i="9"/>
  <c r="Q70" i="9" s="1"/>
  <c r="S68" i="9"/>
  <c r="Q68" i="9" s="1"/>
  <c r="N114" i="5"/>
  <c r="Q114" i="5" s="1"/>
  <c r="N113" i="5"/>
  <c r="Q113" i="5" s="1"/>
  <c r="N112" i="5"/>
  <c r="Q112" i="5" s="1"/>
  <c r="N111" i="5"/>
  <c r="Q111" i="5" s="1"/>
  <c r="N110" i="5"/>
  <c r="Q110" i="5" s="1"/>
  <c r="N109" i="5"/>
  <c r="Q109" i="5" s="1"/>
  <c r="N108" i="5"/>
  <c r="Q108" i="5" s="1"/>
  <c r="N107" i="5"/>
  <c r="Q107" i="5" s="1"/>
  <c r="N106" i="5"/>
  <c r="Q106" i="5" s="1"/>
  <c r="N105" i="5"/>
  <c r="Q105" i="5" s="1"/>
  <c r="N104" i="5"/>
  <c r="Q104" i="5" s="1"/>
  <c r="N103" i="5"/>
  <c r="Q103" i="5" s="1"/>
  <c r="N102" i="5"/>
  <c r="Q102" i="5" s="1"/>
  <c r="N101" i="5"/>
  <c r="Q101" i="5" s="1"/>
  <c r="N100" i="5"/>
  <c r="Q100" i="5" s="1"/>
  <c r="N99" i="5"/>
  <c r="Q99" i="5" s="1"/>
  <c r="N98" i="5"/>
  <c r="Q98" i="5" s="1"/>
  <c r="N97" i="5"/>
  <c r="Q97" i="5" s="1"/>
  <c r="N117" i="5"/>
  <c r="Q117" i="5" s="1"/>
  <c r="N116" i="5"/>
  <c r="Q116" i="5" s="1"/>
  <c r="N115" i="5"/>
  <c r="Q115" i="5" s="1"/>
  <c r="N96" i="5"/>
  <c r="Q96" i="5" s="1"/>
  <c r="N95" i="5"/>
  <c r="Q95" i="5" s="1"/>
  <c r="N94" i="5"/>
  <c r="Q94" i="5" s="1"/>
  <c r="N93" i="5"/>
  <c r="Q93" i="5" s="1"/>
  <c r="N92" i="5"/>
  <c r="Q92" i="5" s="1"/>
  <c r="N91" i="5"/>
  <c r="Q91" i="5" s="1"/>
  <c r="N90" i="5"/>
  <c r="Q90" i="5" s="1"/>
  <c r="N81" i="5"/>
  <c r="Q81" i="5" s="1"/>
  <c r="N80" i="5"/>
  <c r="Q80" i="5" s="1"/>
  <c r="N79" i="5"/>
  <c r="Q79" i="5"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86" i="5"/>
  <c r="Q86" i="5" s="1"/>
  <c r="N85" i="5"/>
  <c r="Q85" i="5" s="1"/>
  <c r="N84" i="5"/>
  <c r="Q84" i="5" s="1"/>
  <c r="N83" i="5"/>
  <c r="Q83" i="5" s="1"/>
  <c r="N82" i="5"/>
  <c r="Q82" i="5" s="1"/>
  <c r="N62" i="5"/>
  <c r="Q62" i="5" s="1"/>
  <c r="N61" i="5"/>
  <c r="Q61" i="5" s="1"/>
  <c r="N60" i="5"/>
  <c r="Q60" i="5" s="1"/>
  <c r="N59" i="5"/>
  <c r="Q59" i="5" s="1"/>
  <c r="N58" i="5"/>
  <c r="Q58" i="5" s="1"/>
  <c r="N57" i="5"/>
  <c r="Q57" i="5" s="1"/>
  <c r="N56" i="5"/>
  <c r="Q56" i="5" s="1"/>
  <c r="N55" i="5"/>
  <c r="Q55" i="5" s="1"/>
  <c r="N120" i="5"/>
  <c r="Q120" i="5" s="1"/>
  <c r="N119" i="5"/>
  <c r="Q119" i="5" s="1"/>
  <c r="N118" i="5"/>
  <c r="Q118" i="5" s="1"/>
  <c r="N89" i="5"/>
  <c r="Q89" i="5" s="1"/>
  <c r="N88" i="5"/>
  <c r="Q88" i="5" s="1"/>
  <c r="N87" i="5"/>
  <c r="Q87" i="5" s="1"/>
  <c r="N54" i="5"/>
  <c r="Q54" i="5" s="1"/>
  <c r="N52" i="5"/>
  <c r="Q52" i="5" s="1"/>
  <c r="N51" i="5"/>
  <c r="Q51" i="5" s="1"/>
  <c r="N50" i="5"/>
  <c r="Q50" i="5" s="1"/>
  <c r="N49" i="5"/>
  <c r="Q49" i="5" s="1"/>
  <c r="N48" i="5"/>
  <c r="Q48" i="5" s="1"/>
  <c r="N47" i="5"/>
  <c r="Q47" i="5" s="1"/>
  <c r="N46" i="5"/>
  <c r="Q46" i="5" s="1"/>
  <c r="N45" i="5"/>
  <c r="Q45" i="5" s="1"/>
  <c r="N122" i="5"/>
  <c r="Q122" i="5" s="1"/>
  <c r="N121" i="5"/>
  <c r="Q121" i="5" s="1"/>
  <c r="N53" i="5"/>
  <c r="Q53" i="5" s="1"/>
  <c r="N44" i="5"/>
  <c r="Q44" i="5" s="1"/>
  <c r="N43" i="5"/>
  <c r="Q43" i="5" s="1"/>
  <c r="R119" i="5" l="1"/>
  <c r="O119" i="5" s="1"/>
  <c r="R65" i="5"/>
  <c r="O65" i="5" s="1"/>
  <c r="R69" i="5"/>
  <c r="O69" i="5" s="1"/>
  <c r="R73" i="5"/>
  <c r="O73" i="5" s="1"/>
  <c r="R77" i="5"/>
  <c r="O77" i="5" s="1"/>
  <c r="R81" i="5"/>
  <c r="O81" i="5" s="1"/>
  <c r="R93" i="5"/>
  <c r="O93" i="5" s="1"/>
  <c r="R115" i="5"/>
  <c r="O115" i="5" s="1"/>
  <c r="R98" i="5"/>
  <c r="O98" i="5" s="1"/>
  <c r="R102" i="5"/>
  <c r="O102" i="5" s="1"/>
  <c r="R106" i="5"/>
  <c r="O106" i="5" s="1"/>
  <c r="R110" i="5"/>
  <c r="O110" i="5" s="1"/>
  <c r="R114" i="5"/>
  <c r="O114" i="5" s="1"/>
  <c r="R50" i="5"/>
  <c r="O50" i="5" s="1"/>
  <c r="R61" i="5"/>
  <c r="O61" i="5" s="1"/>
  <c r="R88" i="5"/>
  <c r="O88" i="5" s="1"/>
  <c r="R62" i="5"/>
  <c r="O62" i="5" s="1"/>
  <c r="R66" i="5"/>
  <c r="O66" i="5" s="1"/>
  <c r="R70" i="5"/>
  <c r="O70" i="5" s="1"/>
  <c r="R74" i="5"/>
  <c r="O74" i="5" s="1"/>
  <c r="R78" i="5"/>
  <c r="O78" i="5" s="1"/>
  <c r="R90" i="5"/>
  <c r="O90" i="5" s="1"/>
  <c r="R94" i="5"/>
  <c r="O94" i="5" s="1"/>
  <c r="R116" i="5"/>
  <c r="O116" i="5" s="1"/>
  <c r="R99" i="5"/>
  <c r="O99" i="5" s="1"/>
  <c r="R103" i="5"/>
  <c r="O103" i="5" s="1"/>
  <c r="R107" i="5"/>
  <c r="O107" i="5" s="1"/>
  <c r="R111" i="5"/>
  <c r="O111" i="5" s="1"/>
  <c r="R53" i="5"/>
  <c r="O53" i="5" s="1"/>
  <c r="R87" i="5"/>
  <c r="O87" i="5" s="1"/>
  <c r="R84" i="5"/>
  <c r="O84" i="5" s="1"/>
  <c r="R47" i="5"/>
  <c r="O47" i="5" s="1"/>
  <c r="R120" i="5"/>
  <c r="O120" i="5" s="1"/>
  <c r="R85" i="5"/>
  <c r="O85" i="5" s="1"/>
  <c r="R122" i="5"/>
  <c r="O122" i="5" s="1"/>
  <c r="R52" i="5"/>
  <c r="O52" i="5" s="1"/>
  <c r="R89" i="5"/>
  <c r="O89" i="5" s="1"/>
  <c r="R55" i="5"/>
  <c r="O55" i="5" s="1"/>
  <c r="R59" i="5"/>
  <c r="O59" i="5" s="1"/>
  <c r="R82" i="5"/>
  <c r="O82" i="5" s="1"/>
  <c r="R86" i="5"/>
  <c r="O86" i="5" s="1"/>
  <c r="R67" i="5"/>
  <c r="O67" i="5" s="1"/>
  <c r="R71" i="5"/>
  <c r="O71" i="5" s="1"/>
  <c r="R75" i="5"/>
  <c r="O75" i="5" s="1"/>
  <c r="R79" i="5"/>
  <c r="O79" i="5" s="1"/>
  <c r="R91" i="5"/>
  <c r="O91" i="5" s="1"/>
  <c r="R95" i="5"/>
  <c r="O95" i="5" s="1"/>
  <c r="R117" i="5"/>
  <c r="O117" i="5" s="1"/>
  <c r="R100" i="5"/>
  <c r="O100" i="5" s="1"/>
  <c r="R104" i="5"/>
  <c r="O104" i="5" s="1"/>
  <c r="R108" i="5"/>
  <c r="O108" i="5" s="1"/>
  <c r="R112" i="5"/>
  <c r="O112" i="5" s="1"/>
  <c r="R46" i="5"/>
  <c r="O46" i="5" s="1"/>
  <c r="R57" i="5"/>
  <c r="O57" i="5" s="1"/>
  <c r="R121" i="5"/>
  <c r="O121" i="5" s="1"/>
  <c r="R51" i="5"/>
  <c r="O51" i="5" s="1"/>
  <c r="R58" i="5"/>
  <c r="O58" i="5" s="1"/>
  <c r="R43" i="5"/>
  <c r="O43" i="5" s="1"/>
  <c r="R48" i="5"/>
  <c r="O48" i="5" s="1"/>
  <c r="R44" i="5"/>
  <c r="O44" i="5" s="1"/>
  <c r="R45" i="5"/>
  <c r="O45" i="5" s="1"/>
  <c r="R49" i="5"/>
  <c r="O49" i="5" s="1"/>
  <c r="R54" i="5"/>
  <c r="O54" i="5" s="1"/>
  <c r="R118" i="5"/>
  <c r="O118" i="5" s="1"/>
  <c r="R56" i="5"/>
  <c r="O56" i="5" s="1"/>
  <c r="R60" i="5"/>
  <c r="O60" i="5" s="1"/>
  <c r="R83" i="5"/>
  <c r="O83" i="5" s="1"/>
  <c r="R64" i="5"/>
  <c r="O64" i="5" s="1"/>
  <c r="R68" i="5"/>
  <c r="O68" i="5" s="1"/>
  <c r="R72" i="5"/>
  <c r="O72" i="5" s="1"/>
  <c r="R76" i="5"/>
  <c r="O76" i="5" s="1"/>
  <c r="R80" i="5"/>
  <c r="O80" i="5" s="1"/>
  <c r="R92" i="5"/>
  <c r="O92" i="5" s="1"/>
  <c r="R96" i="5"/>
  <c r="O96" i="5" s="1"/>
  <c r="R97" i="5"/>
  <c r="O97" i="5" s="1"/>
  <c r="R101" i="5"/>
  <c r="O101" i="5" s="1"/>
  <c r="R105" i="5"/>
  <c r="O105" i="5" s="1"/>
  <c r="R109" i="5"/>
  <c r="O109" i="5" s="1"/>
  <c r="R113" i="5"/>
  <c r="O113" i="5" s="1"/>
  <c r="B10" i="4"/>
  <c r="P204" i="9" l="1"/>
  <c r="R204" i="9" s="1"/>
  <c r="P203" i="9"/>
  <c r="R203" i="9" s="1"/>
  <c r="P202" i="9"/>
  <c r="R202" i="9" s="1"/>
  <c r="P201" i="9"/>
  <c r="R201" i="9" s="1"/>
  <c r="P200" i="9"/>
  <c r="R200" i="9" s="1"/>
  <c r="P199" i="9"/>
  <c r="R199" i="9" s="1"/>
  <c r="P198" i="9"/>
  <c r="R198" i="9" s="1"/>
  <c r="P197" i="9"/>
  <c r="R197" i="9" s="1"/>
  <c r="P196" i="9"/>
  <c r="R196" i="9" s="1"/>
  <c r="P195" i="9"/>
  <c r="R195" i="9" s="1"/>
  <c r="P194" i="9"/>
  <c r="R194" i="9" s="1"/>
  <c r="P193" i="9"/>
  <c r="R193" i="9" s="1"/>
  <c r="P192" i="9"/>
  <c r="R192" i="9" s="1"/>
  <c r="S202" i="9" l="1"/>
  <c r="Q202" i="9" s="1"/>
  <c r="S194" i="9"/>
  <c r="Q194" i="9" s="1"/>
  <c r="S198" i="9"/>
  <c r="Q198" i="9" s="1"/>
  <c r="S195" i="9"/>
  <c r="Q195" i="9" s="1"/>
  <c r="S199" i="9"/>
  <c r="Q199" i="9" s="1"/>
  <c r="S203" i="9"/>
  <c r="Q203" i="9" s="1"/>
  <c r="S192" i="9"/>
  <c r="Q192" i="9" s="1"/>
  <c r="S196" i="9"/>
  <c r="Q196" i="9" s="1"/>
  <c r="S200" i="9"/>
  <c r="Q200" i="9" s="1"/>
  <c r="S204" i="9"/>
  <c r="Q204" i="9" s="1"/>
  <c r="S193" i="9"/>
  <c r="Q193" i="9" s="1"/>
  <c r="S197" i="9"/>
  <c r="Q197" i="9" s="1"/>
  <c r="S201" i="9"/>
  <c r="Q201" i="9" s="1"/>
  <c r="P186" i="9" l="1"/>
  <c r="R186" i="9" s="1"/>
  <c r="P191" i="9"/>
  <c r="R191" i="9" s="1"/>
  <c r="P190" i="9"/>
  <c r="R190" i="9" s="1"/>
  <c r="P189" i="9"/>
  <c r="R189" i="9" s="1"/>
  <c r="P188" i="9"/>
  <c r="R188" i="9" s="1"/>
  <c r="P187" i="9"/>
  <c r="R187" i="9" s="1"/>
  <c r="P185" i="9"/>
  <c r="R185" i="9" s="1"/>
  <c r="P184" i="9"/>
  <c r="R184" i="9" s="1"/>
  <c r="P183" i="9"/>
  <c r="R183" i="9" s="1"/>
  <c r="P182" i="9"/>
  <c r="R182" i="9" s="1"/>
  <c r="P181" i="9"/>
  <c r="R181" i="9" s="1"/>
  <c r="P180" i="9"/>
  <c r="R180" i="9" s="1"/>
  <c r="P179" i="9"/>
  <c r="R179" i="9" s="1"/>
  <c r="P178" i="9"/>
  <c r="R178" i="9" s="1"/>
  <c r="P177" i="9"/>
  <c r="R177" i="9" s="1"/>
  <c r="P176" i="9"/>
  <c r="R176" i="9" s="1"/>
  <c r="P175" i="9"/>
  <c r="R175" i="9" s="1"/>
  <c r="P174" i="9"/>
  <c r="R174" i="9" s="1"/>
  <c r="P173" i="9"/>
  <c r="R173" i="9" s="1"/>
  <c r="P172" i="9"/>
  <c r="R172" i="9" s="1"/>
  <c r="P171" i="9"/>
  <c r="R171" i="9" s="1"/>
  <c r="P169" i="9"/>
  <c r="R169" i="9" s="1"/>
  <c r="P168" i="9"/>
  <c r="R168" i="9" s="1"/>
  <c r="P167" i="9"/>
  <c r="R167" i="9" s="1"/>
  <c r="P166" i="9"/>
  <c r="R166" i="9" s="1"/>
  <c r="P165" i="9"/>
  <c r="R165" i="9" s="1"/>
  <c r="P164" i="9"/>
  <c r="R164" i="9" s="1"/>
  <c r="P163" i="9"/>
  <c r="R163" i="9" s="1"/>
  <c r="P162" i="9"/>
  <c r="R162" i="9" s="1"/>
  <c r="P161" i="9"/>
  <c r="R161" i="9" s="1"/>
  <c r="P160" i="9"/>
  <c r="R160" i="9" s="1"/>
  <c r="P159" i="9"/>
  <c r="R159" i="9" s="1"/>
  <c r="P158" i="9"/>
  <c r="R158" i="9" s="1"/>
  <c r="P157" i="9"/>
  <c r="R157" i="9" s="1"/>
  <c r="P156" i="9"/>
  <c r="R156" i="9" s="1"/>
  <c r="P155" i="9"/>
  <c r="R155" i="9" s="1"/>
  <c r="P154" i="9"/>
  <c r="R154" i="9" s="1"/>
  <c r="P153" i="9"/>
  <c r="R153" i="9" s="1"/>
  <c r="P152" i="9"/>
  <c r="R152" i="9" s="1"/>
  <c r="P151" i="9"/>
  <c r="R151" i="9" s="1"/>
  <c r="P150" i="9"/>
  <c r="R150" i="9" s="1"/>
  <c r="P149" i="9"/>
  <c r="R149" i="9" s="1"/>
  <c r="P146" i="9"/>
  <c r="R146" i="9" s="1"/>
  <c r="P144" i="9"/>
  <c r="R144" i="9" s="1"/>
  <c r="P143" i="9"/>
  <c r="R143" i="9" s="1"/>
  <c r="P142" i="9"/>
  <c r="R142" i="9" s="1"/>
  <c r="P141" i="9"/>
  <c r="R141" i="9" s="1"/>
  <c r="P140" i="9"/>
  <c r="R140" i="9" s="1"/>
  <c r="P139" i="9"/>
  <c r="R139" i="9" s="1"/>
  <c r="P138" i="9"/>
  <c r="R138" i="9" s="1"/>
  <c r="P137" i="9"/>
  <c r="R137" i="9" s="1"/>
  <c r="P136" i="9"/>
  <c r="R136" i="9" s="1"/>
  <c r="P135" i="9"/>
  <c r="R135" i="9" s="1"/>
  <c r="P134" i="9"/>
  <c r="R134" i="9" s="1"/>
  <c r="P133" i="9"/>
  <c r="R133" i="9" s="1"/>
  <c r="P132" i="9"/>
  <c r="R132" i="9" s="1"/>
  <c r="P131" i="9"/>
  <c r="R131" i="9" s="1"/>
  <c r="P130" i="9"/>
  <c r="R130" i="9" s="1"/>
  <c r="P129" i="9"/>
  <c r="R129" i="9" s="1"/>
  <c r="P128" i="9"/>
  <c r="R128" i="9" s="1"/>
  <c r="P127" i="9"/>
  <c r="R127" i="9" s="1"/>
  <c r="P126" i="9"/>
  <c r="R126" i="9" s="1"/>
  <c r="P125" i="9"/>
  <c r="R125" i="9" s="1"/>
  <c r="P124" i="9"/>
  <c r="R124" i="9" s="1"/>
  <c r="P123" i="9"/>
  <c r="R123" i="9" s="1"/>
  <c r="P122" i="9"/>
  <c r="R122" i="9" s="1"/>
  <c r="P121" i="9"/>
  <c r="R121" i="9" s="1"/>
  <c r="P120" i="9"/>
  <c r="R120" i="9" s="1"/>
  <c r="P119" i="9"/>
  <c r="R119" i="9" s="1"/>
  <c r="P118" i="9"/>
  <c r="R118" i="9" s="1"/>
  <c r="P117" i="9"/>
  <c r="R117" i="9" s="1"/>
  <c r="P116" i="9"/>
  <c r="R116" i="9" s="1"/>
  <c r="P115" i="9"/>
  <c r="R115" i="9" s="1"/>
  <c r="P114" i="9"/>
  <c r="R114" i="9" s="1"/>
  <c r="P113" i="9"/>
  <c r="R113" i="9" s="1"/>
  <c r="P112" i="9"/>
  <c r="R112" i="9" s="1"/>
  <c r="P111" i="9"/>
  <c r="R111" i="9" s="1"/>
  <c r="P110" i="9"/>
  <c r="R110" i="9" s="1"/>
  <c r="P109" i="9"/>
  <c r="R109" i="9" s="1"/>
  <c r="P107" i="9"/>
  <c r="R107" i="9" s="1"/>
  <c r="P106" i="9"/>
  <c r="R106" i="9" s="1"/>
  <c r="P105" i="9"/>
  <c r="R105" i="9" s="1"/>
  <c r="P104" i="9"/>
  <c r="R104" i="9" s="1"/>
  <c r="P103" i="9"/>
  <c r="R103" i="9" s="1"/>
  <c r="P102" i="9"/>
  <c r="R102" i="9" s="1"/>
  <c r="P101" i="9"/>
  <c r="R101" i="9" s="1"/>
  <c r="P100" i="9"/>
  <c r="R100" i="9" s="1"/>
  <c r="P99" i="9"/>
  <c r="R99" i="9" s="1"/>
  <c r="P98" i="9"/>
  <c r="R98" i="9" s="1"/>
  <c r="P97" i="9"/>
  <c r="R97" i="9" s="1"/>
  <c r="P96" i="9"/>
  <c r="R96" i="9" s="1"/>
  <c r="P95" i="9"/>
  <c r="R95" i="9" s="1"/>
  <c r="P94" i="9"/>
  <c r="R94" i="9" s="1"/>
  <c r="P93" i="9"/>
  <c r="R93" i="9" s="1"/>
  <c r="P92" i="9"/>
  <c r="R92" i="9" s="1"/>
  <c r="P91" i="9"/>
  <c r="R91" i="9" s="1"/>
  <c r="P90" i="9"/>
  <c r="R90" i="9" s="1"/>
  <c r="P89" i="9"/>
  <c r="R89" i="9" s="1"/>
  <c r="P88" i="9"/>
  <c r="R88" i="9" s="1"/>
  <c r="P87" i="9"/>
  <c r="R87" i="9" s="1"/>
  <c r="P86" i="9"/>
  <c r="R86" i="9" s="1"/>
  <c r="P85" i="9"/>
  <c r="R85" i="9" s="1"/>
  <c r="P84" i="9"/>
  <c r="R84" i="9" s="1"/>
  <c r="P83" i="9"/>
  <c r="R83" i="9" s="1"/>
  <c r="P81" i="9"/>
  <c r="R81" i="9" s="1"/>
  <c r="P80" i="9"/>
  <c r="R80" i="9" s="1"/>
  <c r="P79" i="9"/>
  <c r="R79" i="9" s="1"/>
  <c r="P78" i="9"/>
  <c r="R78" i="9" s="1"/>
  <c r="P77" i="9"/>
  <c r="R77" i="9" s="1"/>
  <c r="P76" i="9"/>
  <c r="R76" i="9" s="1"/>
  <c r="P74" i="9"/>
  <c r="R74" i="9" s="1"/>
  <c r="P73" i="9"/>
  <c r="R73" i="9" s="1"/>
  <c r="P72" i="9"/>
  <c r="R72" i="9" s="1"/>
  <c r="P66" i="9"/>
  <c r="R66" i="9" s="1"/>
  <c r="P65" i="9"/>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J221" i="7"/>
  <c r="J220" i="7"/>
  <c r="J219" i="7"/>
  <c r="J207" i="7"/>
  <c r="J206" i="7"/>
  <c r="J205" i="7"/>
  <c r="J204" i="7"/>
  <c r="J203" i="7"/>
  <c r="J202" i="7"/>
  <c r="J201" i="7"/>
  <c r="J200" i="7"/>
  <c r="J199" i="7"/>
  <c r="J198" i="7"/>
  <c r="J197" i="7"/>
  <c r="J196"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N221" i="5"/>
  <c r="Q221" i="5" s="1"/>
  <c r="N220" i="5"/>
  <c r="Q220" i="5" s="1"/>
  <c r="N219" i="5"/>
  <c r="Q219" i="5" s="1"/>
  <c r="N218" i="5"/>
  <c r="Q218" i="5" s="1"/>
  <c r="N217" i="5"/>
  <c r="Q217" i="5" s="1"/>
  <c r="N216" i="5"/>
  <c r="Q216" i="5" s="1"/>
  <c r="N215" i="5"/>
  <c r="Q215" i="5" s="1"/>
  <c r="N214" i="5"/>
  <c r="Q214" i="5" s="1"/>
  <c r="N213" i="5"/>
  <c r="Q213" i="5" s="1"/>
  <c r="N212" i="5"/>
  <c r="Q212" i="5" s="1"/>
  <c r="N211" i="5"/>
  <c r="Q211" i="5" s="1"/>
  <c r="N210" i="5"/>
  <c r="Q210" i="5" s="1"/>
  <c r="N209" i="5"/>
  <c r="Q209" i="5" s="1"/>
  <c r="N208" i="5"/>
  <c r="Q208" i="5" s="1"/>
  <c r="N207" i="5"/>
  <c r="Q207" i="5" s="1"/>
  <c r="N206" i="5"/>
  <c r="Q206" i="5" s="1"/>
  <c r="N205" i="5"/>
  <c r="Q205" i="5" s="1"/>
  <c r="N204" i="5"/>
  <c r="Q204" i="5" s="1"/>
  <c r="N203" i="5"/>
  <c r="Q203" i="5" s="1"/>
  <c r="N202" i="5"/>
  <c r="Q202" i="5" s="1"/>
  <c r="N201" i="5"/>
  <c r="Q201" i="5" s="1"/>
  <c r="N200" i="5"/>
  <c r="Q200" i="5" s="1"/>
  <c r="N199" i="5"/>
  <c r="Q199" i="5" s="1"/>
  <c r="N198" i="5"/>
  <c r="Q198" i="5" s="1"/>
  <c r="N197" i="5"/>
  <c r="Q197" i="5" s="1"/>
  <c r="N196" i="5"/>
  <c r="Q196" i="5" s="1"/>
  <c r="N194" i="5"/>
  <c r="Q194" i="5" s="1"/>
  <c r="N193" i="5"/>
  <c r="Q193" i="5" s="1"/>
  <c r="N192" i="5"/>
  <c r="Q192" i="5" s="1"/>
  <c r="N191" i="5"/>
  <c r="Q191" i="5" s="1"/>
  <c r="N190" i="5"/>
  <c r="Q190" i="5" s="1"/>
  <c r="N189" i="5"/>
  <c r="Q189" i="5" s="1"/>
  <c r="N188" i="5"/>
  <c r="Q188" i="5" s="1"/>
  <c r="N187" i="5"/>
  <c r="Q187" i="5" s="1"/>
  <c r="N186" i="5"/>
  <c r="Q186" i="5" s="1"/>
  <c r="N185" i="5"/>
  <c r="Q185" i="5" s="1"/>
  <c r="N184" i="5"/>
  <c r="Q184" i="5" s="1"/>
  <c r="N183" i="5"/>
  <c r="Q183" i="5" s="1"/>
  <c r="N182" i="5"/>
  <c r="Q182" i="5" s="1"/>
  <c r="N181" i="5"/>
  <c r="Q181" i="5" s="1"/>
  <c r="N180" i="5"/>
  <c r="Q180" i="5" s="1"/>
  <c r="N179" i="5"/>
  <c r="Q179" i="5" s="1"/>
  <c r="N178" i="5"/>
  <c r="Q178" i="5" s="1"/>
  <c r="N177" i="5"/>
  <c r="Q177" i="5" s="1"/>
  <c r="N176" i="5"/>
  <c r="Q176" i="5" s="1"/>
  <c r="N175" i="5"/>
  <c r="Q175" i="5" s="1"/>
  <c r="N174" i="5"/>
  <c r="Q174" i="5" s="1"/>
  <c r="N173" i="5"/>
  <c r="Q173" i="5" s="1"/>
  <c r="N172" i="5"/>
  <c r="Q172" i="5" s="1"/>
  <c r="N171" i="5"/>
  <c r="Q171" i="5" s="1"/>
  <c r="N170" i="5"/>
  <c r="Q170" i="5" s="1"/>
  <c r="N169" i="5"/>
  <c r="Q169" i="5" s="1"/>
  <c r="N168" i="5"/>
  <c r="Q168" i="5" s="1"/>
  <c r="N158" i="5"/>
  <c r="Q158" i="5" s="1"/>
  <c r="N157" i="5"/>
  <c r="Q157" i="5" s="1"/>
  <c r="N156" i="5"/>
  <c r="Q156" i="5" s="1"/>
  <c r="N155" i="5"/>
  <c r="Q155" i="5" s="1"/>
  <c r="N154" i="5"/>
  <c r="Q154" i="5" s="1"/>
  <c r="N153" i="5"/>
  <c r="Q153" i="5" s="1"/>
  <c r="N150" i="5"/>
  <c r="Q150" i="5" s="1"/>
  <c r="N149" i="5"/>
  <c r="Q149"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P82" i="9"/>
  <c r="R82"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31" i="7"/>
  <c r="J32" i="7"/>
  <c r="J33" i="7"/>
  <c r="J34" i="7"/>
  <c r="J35" i="7"/>
  <c r="J36" i="7"/>
  <c r="J37" i="7"/>
  <c r="J38"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B301" i="5"/>
  <c r="B302" i="5"/>
  <c r="M302" i="5"/>
  <c r="M303" i="5"/>
  <c r="I6" i="4"/>
  <c r="K6" i="4" s="1"/>
  <c r="H39" i="23" s="1"/>
  <c r="L6" i="4"/>
  <c r="AJ2" i="5" s="1"/>
  <c r="M6" i="4"/>
  <c r="N6" i="4" s="1"/>
  <c r="AA6" i="4"/>
  <c r="B7" i="4"/>
  <c r="L8" i="4"/>
  <c r="B9" i="4"/>
  <c r="A6" i="6" s="1"/>
  <c r="B14" i="4"/>
  <c r="B15" i="4"/>
  <c r="H31" i="4"/>
  <c r="G31" i="4" s="1"/>
  <c r="B2" i="2"/>
  <c r="F2" i="2"/>
  <c r="B3" i="2"/>
  <c r="N293" i="5" l="1"/>
  <c r="R150" i="5"/>
  <c r="O150" i="5" s="1"/>
  <c r="R169" i="5"/>
  <c r="O169" i="5" s="1"/>
  <c r="R181" i="5"/>
  <c r="O181" i="5" s="1"/>
  <c r="R193" i="5"/>
  <c r="O193" i="5" s="1"/>
  <c r="R206" i="5"/>
  <c r="O206" i="5" s="1"/>
  <c r="R210" i="5"/>
  <c r="O210" i="5" s="1"/>
  <c r="R153" i="5"/>
  <c r="O153" i="5" s="1"/>
  <c r="R157" i="5"/>
  <c r="O157" i="5" s="1"/>
  <c r="R170" i="5"/>
  <c r="O170" i="5" s="1"/>
  <c r="R174" i="5"/>
  <c r="O174" i="5" s="1"/>
  <c r="R178" i="5"/>
  <c r="O178" i="5" s="1"/>
  <c r="R182" i="5"/>
  <c r="O182" i="5" s="1"/>
  <c r="R186" i="5"/>
  <c r="O186" i="5" s="1"/>
  <c r="R190" i="5"/>
  <c r="O190" i="5" s="1"/>
  <c r="R194" i="5"/>
  <c r="O194" i="5" s="1"/>
  <c r="R199" i="5"/>
  <c r="O199" i="5" s="1"/>
  <c r="R203" i="5"/>
  <c r="O203" i="5" s="1"/>
  <c r="R207" i="5"/>
  <c r="O207" i="5" s="1"/>
  <c r="R211" i="5"/>
  <c r="O211" i="5" s="1"/>
  <c r="R215" i="5"/>
  <c r="O215" i="5" s="1"/>
  <c r="R219" i="5"/>
  <c r="O219" i="5" s="1"/>
  <c r="R173" i="5"/>
  <c r="O173" i="5" s="1"/>
  <c r="R185" i="5"/>
  <c r="O185" i="5" s="1"/>
  <c r="R198" i="5"/>
  <c r="O198" i="5" s="1"/>
  <c r="R214" i="5"/>
  <c r="O214" i="5" s="1"/>
  <c r="R154" i="5"/>
  <c r="O154" i="5" s="1"/>
  <c r="R158" i="5"/>
  <c r="O158" i="5" s="1"/>
  <c r="R171" i="5"/>
  <c r="O171" i="5" s="1"/>
  <c r="R175" i="5"/>
  <c r="O175" i="5" s="1"/>
  <c r="R179" i="5"/>
  <c r="O179" i="5" s="1"/>
  <c r="R183" i="5"/>
  <c r="O183" i="5" s="1"/>
  <c r="R187" i="5"/>
  <c r="O187" i="5" s="1"/>
  <c r="R191" i="5"/>
  <c r="O191" i="5" s="1"/>
  <c r="R196" i="5"/>
  <c r="O196" i="5" s="1"/>
  <c r="R200" i="5"/>
  <c r="O200" i="5" s="1"/>
  <c r="R204" i="5"/>
  <c r="O204" i="5" s="1"/>
  <c r="R208" i="5"/>
  <c r="O208" i="5" s="1"/>
  <c r="R212" i="5"/>
  <c r="O212" i="5" s="1"/>
  <c r="R216" i="5"/>
  <c r="O216" i="5" s="1"/>
  <c r="R220" i="5"/>
  <c r="O220" i="5" s="1"/>
  <c r="R156" i="5"/>
  <c r="O156" i="5" s="1"/>
  <c r="R177" i="5"/>
  <c r="O177" i="5" s="1"/>
  <c r="R189" i="5"/>
  <c r="O189" i="5" s="1"/>
  <c r="R202" i="5"/>
  <c r="O202" i="5" s="1"/>
  <c r="R218" i="5"/>
  <c r="O218" i="5" s="1"/>
  <c r="R149" i="5"/>
  <c r="O149" i="5" s="1"/>
  <c r="R155" i="5"/>
  <c r="O155" i="5" s="1"/>
  <c r="R168" i="5"/>
  <c r="O168" i="5" s="1"/>
  <c r="R172" i="5"/>
  <c r="O172" i="5" s="1"/>
  <c r="R176" i="5"/>
  <c r="O176" i="5" s="1"/>
  <c r="R180" i="5"/>
  <c r="O180" i="5" s="1"/>
  <c r="R184" i="5"/>
  <c r="O184" i="5" s="1"/>
  <c r="R188" i="5"/>
  <c r="O188" i="5" s="1"/>
  <c r="R192" i="5"/>
  <c r="O192" i="5" s="1"/>
  <c r="R197" i="5"/>
  <c r="O197" i="5" s="1"/>
  <c r="R201" i="5"/>
  <c r="O201" i="5" s="1"/>
  <c r="R205" i="5"/>
  <c r="O205" i="5" s="1"/>
  <c r="R209" i="5"/>
  <c r="O209" i="5" s="1"/>
  <c r="R213" i="5"/>
  <c r="O213" i="5" s="1"/>
  <c r="R217" i="5"/>
  <c r="O217" i="5" s="1"/>
  <c r="R221" i="5"/>
  <c r="O221" i="5" s="1"/>
  <c r="R42" i="5"/>
  <c r="O42" i="5" s="1"/>
  <c r="R26" i="5"/>
  <c r="O26" i="5" s="1"/>
  <c r="R39" i="5"/>
  <c r="O39" i="5" s="1"/>
  <c r="R35" i="5"/>
  <c r="O35" i="5" s="1"/>
  <c r="R31" i="5"/>
  <c r="O31" i="5" s="1"/>
  <c r="R27" i="5"/>
  <c r="O27" i="5" s="1"/>
  <c r="R23" i="5"/>
  <c r="O23" i="5" s="1"/>
  <c r="R34" i="5"/>
  <c r="O34" i="5" s="1"/>
  <c r="R38" i="5"/>
  <c r="O38" i="5" s="1"/>
  <c r="R41" i="5"/>
  <c r="O41" i="5" s="1"/>
  <c r="R37" i="5"/>
  <c r="O37" i="5" s="1"/>
  <c r="R33" i="5"/>
  <c r="O33" i="5" s="1"/>
  <c r="R29" i="5"/>
  <c r="O29" i="5" s="1"/>
  <c r="R25" i="5"/>
  <c r="O25" i="5" s="1"/>
  <c r="R30" i="5"/>
  <c r="O30" i="5" s="1"/>
  <c r="R40" i="5"/>
  <c r="O40" i="5" s="1"/>
  <c r="R36" i="5"/>
  <c r="O36" i="5" s="1"/>
  <c r="R32" i="5"/>
  <c r="O32" i="5" s="1"/>
  <c r="R28" i="5"/>
  <c r="O28" i="5" s="1"/>
  <c r="R24" i="5"/>
  <c r="O24" i="5" s="1"/>
  <c r="S151" i="9"/>
  <c r="Q151" i="9" s="1"/>
  <c r="S155" i="9"/>
  <c r="Q155" i="9" s="1"/>
  <c r="S159" i="9"/>
  <c r="Q159" i="9" s="1"/>
  <c r="S163" i="9"/>
  <c r="Q163" i="9" s="1"/>
  <c r="S167" i="9"/>
  <c r="Q167" i="9" s="1"/>
  <c r="S172" i="9"/>
  <c r="Q172" i="9" s="1"/>
  <c r="S176" i="9"/>
  <c r="Q176" i="9" s="1"/>
  <c r="S180" i="9"/>
  <c r="Q180" i="9" s="1"/>
  <c r="S184" i="9"/>
  <c r="Q184" i="9" s="1"/>
  <c r="S189" i="9"/>
  <c r="Q189" i="9" s="1"/>
  <c r="S149" i="9"/>
  <c r="Q149" i="9" s="1"/>
  <c r="S152" i="9"/>
  <c r="Q152" i="9" s="1"/>
  <c r="S156" i="9"/>
  <c r="Q156" i="9" s="1"/>
  <c r="S160" i="9"/>
  <c r="Q160" i="9" s="1"/>
  <c r="S164" i="9"/>
  <c r="Q164" i="9" s="1"/>
  <c r="S168" i="9"/>
  <c r="Q168" i="9" s="1"/>
  <c r="S173" i="9"/>
  <c r="Q173" i="9" s="1"/>
  <c r="S177" i="9"/>
  <c r="Q177" i="9" s="1"/>
  <c r="S181" i="9"/>
  <c r="Q181" i="9" s="1"/>
  <c r="S185" i="9"/>
  <c r="Q185" i="9" s="1"/>
  <c r="S190" i="9"/>
  <c r="Q190" i="9" s="1"/>
  <c r="S150" i="9"/>
  <c r="Q150" i="9" s="1"/>
  <c r="S153" i="9"/>
  <c r="Q153" i="9" s="1"/>
  <c r="S157" i="9"/>
  <c r="Q157" i="9" s="1"/>
  <c r="S161" i="9"/>
  <c r="Q161" i="9" s="1"/>
  <c r="S165" i="9"/>
  <c r="Q165" i="9" s="1"/>
  <c r="S169" i="9"/>
  <c r="Q169" i="9" s="1"/>
  <c r="S174" i="9"/>
  <c r="Q174" i="9" s="1"/>
  <c r="S178" i="9"/>
  <c r="Q178" i="9" s="1"/>
  <c r="S182" i="9"/>
  <c r="Q182" i="9" s="1"/>
  <c r="S187" i="9"/>
  <c r="Q187" i="9" s="1"/>
  <c r="S191" i="9"/>
  <c r="Q191" i="9" s="1"/>
  <c r="S154" i="9"/>
  <c r="Q154" i="9" s="1"/>
  <c r="S158" i="9"/>
  <c r="Q158" i="9" s="1"/>
  <c r="S162" i="9"/>
  <c r="Q162" i="9" s="1"/>
  <c r="S166" i="9"/>
  <c r="Q166" i="9" s="1"/>
  <c r="S171" i="9"/>
  <c r="Q171" i="9" s="1"/>
  <c r="S175" i="9"/>
  <c r="Q175" i="9" s="1"/>
  <c r="S179" i="9"/>
  <c r="Q179" i="9" s="1"/>
  <c r="S183" i="9"/>
  <c r="Q183" i="9" s="1"/>
  <c r="S188" i="9"/>
  <c r="Q188" i="9" s="1"/>
  <c r="S186" i="9"/>
  <c r="Q186" i="9" s="1"/>
  <c r="S96" i="9"/>
  <c r="Q96" i="9" s="1"/>
  <c r="S104" i="9"/>
  <c r="Q104" i="9" s="1"/>
  <c r="S113" i="9"/>
  <c r="Q113" i="9" s="1"/>
  <c r="S121" i="9"/>
  <c r="Q121" i="9" s="1"/>
  <c r="S129" i="9"/>
  <c r="Q129" i="9" s="1"/>
  <c r="S137" i="9"/>
  <c r="Q137" i="9" s="1"/>
  <c r="S146" i="9"/>
  <c r="Q146" i="9" s="1"/>
  <c r="S82" i="9"/>
  <c r="Q82" i="9" s="1"/>
  <c r="S38" i="9"/>
  <c r="Q38" i="9" s="1"/>
  <c r="S30" i="9"/>
  <c r="Q30" i="9" s="1"/>
  <c r="S26" i="9"/>
  <c r="Q26" i="9" s="1"/>
  <c r="S50" i="9"/>
  <c r="Q50" i="9" s="1"/>
  <c r="S58" i="9"/>
  <c r="Q58" i="9" s="1"/>
  <c r="S62" i="9"/>
  <c r="Q62" i="9" s="1"/>
  <c r="S76" i="9"/>
  <c r="Q76" i="9" s="1"/>
  <c r="S85" i="9"/>
  <c r="Q85" i="9" s="1"/>
  <c r="S89" i="9"/>
  <c r="Q89" i="9" s="1"/>
  <c r="S97" i="9"/>
  <c r="Q97" i="9" s="1"/>
  <c r="S105" i="9"/>
  <c r="Q105" i="9" s="1"/>
  <c r="S114" i="9"/>
  <c r="Q114" i="9" s="1"/>
  <c r="S126" i="9"/>
  <c r="Q126" i="9" s="1"/>
  <c r="S134" i="9"/>
  <c r="Q134" i="9" s="1"/>
  <c r="S142" i="9"/>
  <c r="Q142" i="9" s="1"/>
  <c r="S45" i="9"/>
  <c r="Q45" i="9" s="1"/>
  <c r="S41" i="9"/>
  <c r="Q41" i="9" s="1"/>
  <c r="S37" i="9"/>
  <c r="Q37" i="9" s="1"/>
  <c r="S33" i="9"/>
  <c r="Q33" i="9" s="1"/>
  <c r="S29" i="9"/>
  <c r="Q29" i="9" s="1"/>
  <c r="S25" i="9"/>
  <c r="Q25" i="9" s="1"/>
  <c r="S21" i="9"/>
  <c r="Q21" i="9" s="1"/>
  <c r="S47" i="9"/>
  <c r="Q47" i="9" s="1"/>
  <c r="S51" i="9"/>
  <c r="Q51" i="9" s="1"/>
  <c r="S55" i="9"/>
  <c r="Q55" i="9" s="1"/>
  <c r="S59" i="9"/>
  <c r="Q59" i="9" s="1"/>
  <c r="S63" i="9"/>
  <c r="Q63" i="9" s="1"/>
  <c r="S72" i="9"/>
  <c r="Q72" i="9" s="1"/>
  <c r="S77" i="9"/>
  <c r="Q77" i="9" s="1"/>
  <c r="S81" i="9"/>
  <c r="Q81" i="9" s="1"/>
  <c r="S86" i="9"/>
  <c r="Q86" i="9" s="1"/>
  <c r="S90" i="9"/>
  <c r="Q90" i="9" s="1"/>
  <c r="S94" i="9"/>
  <c r="Q94" i="9" s="1"/>
  <c r="S98" i="9"/>
  <c r="Q98" i="9" s="1"/>
  <c r="S102" i="9"/>
  <c r="Q102" i="9" s="1"/>
  <c r="S106" i="9"/>
  <c r="Q106" i="9" s="1"/>
  <c r="S111" i="9"/>
  <c r="Q111" i="9" s="1"/>
  <c r="S115" i="9"/>
  <c r="Q115" i="9" s="1"/>
  <c r="S119" i="9"/>
  <c r="Q119" i="9" s="1"/>
  <c r="S123" i="9"/>
  <c r="Q123" i="9" s="1"/>
  <c r="S127" i="9"/>
  <c r="Q127" i="9" s="1"/>
  <c r="S131" i="9"/>
  <c r="Q131" i="9" s="1"/>
  <c r="S135" i="9"/>
  <c r="Q135" i="9" s="1"/>
  <c r="S139" i="9"/>
  <c r="Q139" i="9" s="1"/>
  <c r="S143" i="9"/>
  <c r="Q143" i="9" s="1"/>
  <c r="S43" i="9"/>
  <c r="Q43" i="9" s="1"/>
  <c r="S39" i="9"/>
  <c r="Q39" i="9" s="1"/>
  <c r="S35" i="9"/>
  <c r="Q35" i="9" s="1"/>
  <c r="S31" i="9"/>
  <c r="Q31" i="9" s="1"/>
  <c r="S27" i="9"/>
  <c r="Q27" i="9" s="1"/>
  <c r="S23" i="9"/>
  <c r="Q23" i="9" s="1"/>
  <c r="S49" i="9"/>
  <c r="Q49" i="9" s="1"/>
  <c r="S53" i="9"/>
  <c r="Q53" i="9" s="1"/>
  <c r="S57" i="9"/>
  <c r="Q57" i="9" s="1"/>
  <c r="S61" i="9"/>
  <c r="Q61" i="9" s="1"/>
  <c r="S65" i="9"/>
  <c r="Q65" i="9" s="1"/>
  <c r="S74" i="9"/>
  <c r="Q74" i="9" s="1"/>
  <c r="S79" i="9"/>
  <c r="Q79" i="9" s="1"/>
  <c r="S84" i="9"/>
  <c r="Q84" i="9" s="1"/>
  <c r="S88" i="9"/>
  <c r="Q88" i="9" s="1"/>
  <c r="S92" i="9"/>
  <c r="Q92" i="9" s="1"/>
  <c r="S100" i="9"/>
  <c r="Q100" i="9" s="1"/>
  <c r="S109" i="9"/>
  <c r="Q109" i="9" s="1"/>
  <c r="S117" i="9"/>
  <c r="Q117" i="9" s="1"/>
  <c r="S125" i="9"/>
  <c r="Q125" i="9" s="1"/>
  <c r="S133" i="9"/>
  <c r="Q133" i="9" s="1"/>
  <c r="S141" i="9"/>
  <c r="Q141" i="9" s="1"/>
  <c r="S42" i="9"/>
  <c r="Q42" i="9" s="1"/>
  <c r="S34" i="9"/>
  <c r="Q34" i="9" s="1"/>
  <c r="S22" i="9"/>
  <c r="Q22" i="9" s="1"/>
  <c r="S46" i="9"/>
  <c r="Q46" i="9" s="1"/>
  <c r="S54" i="9"/>
  <c r="Q54" i="9" s="1"/>
  <c r="S66" i="9"/>
  <c r="Q66" i="9" s="1"/>
  <c r="S80" i="9"/>
  <c r="Q80" i="9" s="1"/>
  <c r="S93" i="9"/>
  <c r="Q93" i="9" s="1"/>
  <c r="S101" i="9"/>
  <c r="Q101" i="9" s="1"/>
  <c r="S110" i="9"/>
  <c r="Q110" i="9" s="1"/>
  <c r="S118" i="9"/>
  <c r="Q118" i="9" s="1"/>
  <c r="S122" i="9"/>
  <c r="Q122" i="9" s="1"/>
  <c r="S130" i="9"/>
  <c r="Q130" i="9" s="1"/>
  <c r="S138" i="9"/>
  <c r="Q138" i="9" s="1"/>
  <c r="S44" i="9"/>
  <c r="Q44" i="9" s="1"/>
  <c r="S40" i="9"/>
  <c r="Q40" i="9" s="1"/>
  <c r="S36" i="9"/>
  <c r="Q36" i="9" s="1"/>
  <c r="S32" i="9"/>
  <c r="Q32" i="9" s="1"/>
  <c r="S28" i="9"/>
  <c r="Q28" i="9" s="1"/>
  <c r="S24" i="9"/>
  <c r="Q24" i="9" s="1"/>
  <c r="S48" i="9"/>
  <c r="Q48" i="9" s="1"/>
  <c r="S52" i="9"/>
  <c r="Q52" i="9" s="1"/>
  <c r="S56" i="9"/>
  <c r="Q56" i="9" s="1"/>
  <c r="S60" i="9"/>
  <c r="Q60" i="9" s="1"/>
  <c r="S64" i="9"/>
  <c r="Q64" i="9" s="1"/>
  <c r="S73" i="9"/>
  <c r="Q73" i="9" s="1"/>
  <c r="S78" i="9"/>
  <c r="Q78" i="9" s="1"/>
  <c r="S83" i="9"/>
  <c r="Q83" i="9" s="1"/>
  <c r="S87" i="9"/>
  <c r="Q87" i="9" s="1"/>
  <c r="S91" i="9"/>
  <c r="Q91" i="9" s="1"/>
  <c r="S95" i="9"/>
  <c r="Q95" i="9" s="1"/>
  <c r="S99" i="9"/>
  <c r="Q99" i="9" s="1"/>
  <c r="S103" i="9"/>
  <c r="Q103" i="9" s="1"/>
  <c r="S107" i="9"/>
  <c r="Q107" i="9" s="1"/>
  <c r="S112" i="9"/>
  <c r="Q112" i="9" s="1"/>
  <c r="S116" i="9"/>
  <c r="Q116" i="9" s="1"/>
  <c r="S120" i="9"/>
  <c r="Q120" i="9" s="1"/>
  <c r="S124" i="9"/>
  <c r="Q124" i="9" s="1"/>
  <c r="S128" i="9"/>
  <c r="Q128" i="9" s="1"/>
  <c r="S132" i="9"/>
  <c r="Q132" i="9" s="1"/>
  <c r="S136" i="9"/>
  <c r="Q136" i="9" s="1"/>
  <c r="S140" i="9"/>
  <c r="Q140" i="9" s="1"/>
  <c r="S144" i="9"/>
  <c r="Q144" i="9" s="1"/>
  <c r="A1" i="12"/>
  <c r="A1" i="17"/>
  <c r="A1" i="11"/>
  <c r="K31" i="25"/>
  <c r="Q22"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294" i="7"/>
  <c r="H19" i="19" s="1"/>
  <c r="I19" i="19" s="1"/>
  <c r="K36" i="25"/>
  <c r="K34" i="25"/>
  <c r="K32" i="25"/>
  <c r="B15" i="23"/>
  <c r="A3" i="15"/>
  <c r="A3" i="7"/>
  <c r="A3" i="9"/>
  <c r="Z2" i="6"/>
  <c r="Z2" i="23"/>
  <c r="Q20" i="9"/>
  <c r="P290" i="9"/>
  <c r="Q20" i="12"/>
  <c r="Q31" i="12" s="1"/>
  <c r="S30" i="12"/>
  <c r="A6" i="5"/>
  <c r="A6" i="17" s="1"/>
  <c r="A103" i="17" s="1"/>
  <c r="H22" i="19"/>
  <c r="I22" i="19" s="1"/>
  <c r="D22" i="15"/>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295" i="9"/>
  <c r="B300" i="7"/>
  <c r="B47" i="23"/>
  <c r="E24" i="17"/>
  <c r="B35" i="12"/>
  <c r="B33" i="16"/>
  <c r="B33" i="15"/>
  <c r="B85" i="10"/>
  <c r="D33" i="16"/>
  <c r="D33" i="15"/>
  <c r="F42" i="19"/>
  <c r="O27" i="11"/>
  <c r="E86" i="10"/>
  <c r="C25" i="18"/>
  <c r="D25" i="14"/>
  <c r="D25" i="13"/>
  <c r="E61" i="8"/>
  <c r="F47" i="23"/>
  <c r="J24" i="17"/>
  <c r="O35" i="12"/>
  <c r="O296" i="9"/>
  <c r="J301" i="7"/>
  <c r="D18" i="25"/>
  <c r="F22" i="25"/>
  <c r="B6" i="23"/>
  <c r="B46" i="23"/>
  <c r="E23" i="17"/>
  <c r="B34" i="12"/>
  <c r="D294" i="9"/>
  <c r="B299"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295" i="9"/>
  <c r="J300"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7"/>
  <c r="A1" i="8"/>
  <c r="A1" i="10"/>
  <c r="A1" i="23"/>
  <c r="A1" i="14"/>
  <c r="A98" i="17"/>
  <c r="B1" i="4"/>
  <c r="A3" i="8"/>
  <c r="A3" i="12"/>
  <c r="A3" i="5"/>
  <c r="A3" i="6"/>
  <c r="A3" i="10"/>
  <c r="A3" i="11"/>
  <c r="A3" i="17"/>
  <c r="A100" i="17" s="1"/>
  <c r="C12" i="19"/>
  <c r="A3" i="13"/>
  <c r="A3" i="14"/>
  <c r="A38" i="25"/>
  <c r="A3" i="16"/>
  <c r="A3" i="18"/>
  <c r="A106" i="18" s="1"/>
  <c r="S290" i="9" l="1"/>
  <c r="D17" i="13" s="1"/>
  <c r="R22" i="5"/>
  <c r="O22" i="5" s="1"/>
  <c r="O293" i="5" s="1"/>
  <c r="Q291" i="9"/>
  <c r="H28" i="19"/>
  <c r="I41" i="25"/>
  <c r="F73" i="6"/>
  <c r="F75" i="6" s="1"/>
  <c r="Q76" i="6" s="1"/>
  <c r="A6" i="12"/>
  <c r="A6" i="10"/>
  <c r="A6" i="7"/>
  <c r="A6" i="13"/>
  <c r="A6" i="11"/>
  <c r="A6" i="16"/>
  <c r="A6" i="8"/>
  <c r="A6" i="15"/>
  <c r="A6" i="18"/>
  <c r="A109" i="18" s="1"/>
  <c r="A6" i="9"/>
  <c r="A6" i="14"/>
  <c r="I40" i="25"/>
  <c r="H26" i="19"/>
  <c r="H30" i="19"/>
  <c r="N294"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N296" i="5"/>
  <c r="D15" i="13" s="1"/>
  <c r="D18" i="13" s="1"/>
  <c r="D24" i="15" s="1"/>
  <c r="D7" i="24"/>
  <c r="F7" i="24" s="1"/>
  <c r="D20" i="25"/>
  <c r="F20" i="25" s="1"/>
  <c r="N295"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<sst xmlns="http://schemas.openxmlformats.org/spreadsheetml/2006/main" count="2693" uniqueCount="1094">
  <si>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</si>
  <si>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</si>
  <si>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</si>
  <si>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</si>
  <si>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</si>
  <si>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</si>
  <si>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</si>
  <si>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</si>
  <si>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</si>
  <si>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</si>
  <si>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</si>
  <si>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</si>
  <si>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</si>
  <si>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</si>
  <si>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</si>
  <si>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</si>
  <si>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</si>
  <si>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</si>
  <si>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</si>
  <si>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</si>
  <si>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</si>
  <si>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</si>
  <si>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</si>
  <si>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</si>
  <si>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</si>
  <si>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</si>
  <si>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</si>
  <si>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</si>
  <si>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</si>
  <si>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</si>
  <si>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</si>
  <si>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</si>
  <si>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</si>
  <si>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</si>
  <si>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</si>
  <si>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</si>
  <si>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</si>
  <si>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</si>
  <si>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</si>
  <si>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</si>
  <si>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</si>
  <si>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</si>
  <si>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</si>
  <si>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</si>
  <si>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</si>
  <si>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</si>
  <si>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</si>
  <si>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</si>
  <si>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</si>
  <si>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</si>
  <si>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</si>
  <si>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</si>
  <si>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</si>
  <si>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</si>
  <si>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</si>
  <si>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</si>
  <si>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</si>
  <si>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</si>
  <si>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</si>
  <si>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</si>
  <si>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</si>
  <si>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</si>
  <si>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</si>
  <si>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</si>
  <si>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</si>
  <si>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</si>
  <si>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</si>
  <si>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</si>
  <si>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</si>
  <si>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</si>
  <si>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</si>
  <si>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</si>
  <si>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</si>
  <si>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</si>
  <si>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</si>
  <si>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</si>
  <si>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</si>
  <si>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</si>
  <si>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</si>
  <si>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</si>
  <si>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</si>
  <si>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</si>
  <si>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</si>
  <si>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</si>
  <si>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</si>
  <si>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</si>
  <si>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</si>
  <si>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</si>
  <si>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</si>
  <si>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</si>
  <si>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</si>
  <si>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</si>
  <si>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</si>
  <si>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</si>
  <si>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</si>
  <si>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</si>
  <si>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</si>
  <si>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</si>
  <si>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</si>
  <si>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</si>
  <si>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</si>
  <si>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</si>
  <si>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</si>
  <si>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</si>
  <si>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</si>
  <si>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</si>
  <si>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</si>
  <si>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</si>
  <si>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</si>
  <si>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</si>
  <si>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</si>
  <si>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</si>
  <si>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</si>
  <si>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</si>
  <si>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</si>
  <si>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</si>
  <si>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</si>
  <si>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</si>
  <si>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</si>
  <si>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</si>
  <si>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</si>
  <si>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</si>
  <si>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</si>
  <si>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</si>
  <si>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</si>
  <si>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</si>
  <si>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</si>
  <si>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</si>
  <si>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</si>
  <si>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</si>
  <si>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</si>
  <si>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</si>
  <si>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</si>
  <si>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</si>
  <si>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</si>
  <si>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</si>
  <si>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</si>
  <si>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</si>
  <si>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</si>
  <si>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</si>
  <si>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</si>
  <si>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</si>
  <si>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</si>
  <si>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</si>
  <si>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</si>
  <si>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</si>
  <si>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</si>
  <si>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</si>
  <si>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</si>
  <si>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</si>
  <si>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</si>
  <si>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</si>
  <si>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</si>
  <si>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</si>
  <si>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</si>
  <si>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</si>
  <si>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</si>
  <si>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</si>
  <si>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</si>
  <si>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</si>
  <si>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</si>
  <si>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</si>
  <si>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</si>
  <si>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</si>
  <si>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</si>
  <si>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</si>
  <si>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</si>
  <si>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</si>
  <si>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</si>
  <si>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</si>
  <si>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</si>
  <si>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</si>
  <si>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</si>
  <si>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</si>
  <si>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</si>
  <si>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</si>
  <si>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</si>
  <si>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</si>
  <si>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</si>
  <si>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</si>
  <si>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</si>
  <si>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</si>
  <si>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</si>
  <si>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</si>
  <si>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</si>
  <si>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</si>
  <si>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</si>
  <si>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</si>
  <si>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</si>
  <si>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</si>
  <si>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</si>
  <si>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</si>
  <si>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</si>
  <si>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</si>
  <si>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</si>
  <si>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</si>
  <si>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</si>
  <si>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</si>
  <si>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</si>
  <si>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</si>
  <si>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</si>
  <si>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</si>
  <si>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</si>
  <si>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</si>
  <si>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</si>
  <si>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</si>
  <si>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</si>
  <si>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</si>
  <si>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</si>
  <si>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</si>
  <si>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</si>
  <si>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</si>
  <si>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</si>
  <si>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</si>
  <si>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</si>
  <si>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</si>
  <si>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</si>
  <si>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</si>
  <si>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</si>
  <si>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</si>
  <si>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</si>
  <si>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</si>
  <si>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</si>
  <si>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</si>
  <si>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</si>
  <si>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</si>
  <si>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</si>
  <si>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</si>
  <si>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</si>
  <si>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</si>
  <si>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</si>
  <si>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</si>
  <si>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</si>
  <si>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</si>
  <si>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</si>
  <si>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</si>
  <si>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</si>
  <si>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</si>
  <si>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</si>
  <si>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</si>
  <si>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</si>
  <si>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</si>
  <si>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</si>
  <si>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</si>
  <si>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</si>
  <si>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</si>
  <si>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</si>
  <si>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</si>
  <si>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</si>
  <si>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</si>
  <si>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</si>
  <si>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</si>
  <si>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</si>
  <si>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</si>
  <si>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</si>
  <si>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</si>
  <si>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</si>
  <si>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</si>
  <si>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</si>
  <si>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</si>
  <si>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</si>
  <si>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</si>
  <si>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</si>
  <si>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</si>
  <si>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</si>
  <si>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</si>
  <si>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</si>
  <si>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</si>
  <si>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</si>
  <si>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</si>
  <si>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</si>
  <si>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</si>
  <si>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</si>
  <si>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</si>
  <si>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</si>
  <si>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</si>
  <si>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</si>
  <si>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</si>
  <si>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</si>
  <si>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</si>
  <si>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</si>
  <si>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</si>
  <si>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</si>
  <si>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</si>
  <si>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</si>
  <si>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</si>
  <si>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</si>
  <si>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</si>
  <si>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</si>
  <si>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</si>
  <si>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</si>
  <si>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</si>
  <si>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</si>
  <si>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</si>
  <si>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</si>
  <si>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</si>
  <si>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</si>
  <si>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</si>
  <si>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</si>
  <si>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</si>
  <si>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</si>
  <si>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</si>
  <si>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</si>
  <si>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</si>
  <si>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</si>
  <si>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</si>
  <si>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</si>
  <si>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</si>
  <si>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</si>
  <si>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</si>
  <si>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</si>
  <si>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</si>
  <si>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</si>
  <si>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</si>
  <si>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</si>
  <si>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</si>
  <si>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</si>
  <si>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</si>
  <si>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</si>
  <si>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</si>
  <si>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</si>
  <si>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</si>
  <si>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</si>
  <si>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</si>
  <si>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</si>
  <si>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</si>
  <si>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</si>
  <si>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</si>
  <si>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</si>
  <si>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</si>
  <si>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</si>
  <si>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</si>
  <si>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</si>
  <si>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</si>
  <si>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</si>
  <si>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</si>
  <si>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</si>
  <si>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</si>
  <si>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</si>
  <si>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</si>
  <si>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</si>
  <si>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</si>
  <si>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</si>
  <si>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</si>
  <si>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</si>
  <si>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</si>
  <si>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</si>
  <si>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</si>
  <si>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</si>
  <si>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</si>
  <si>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</si>
  <si>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</si>
  <si>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</si>
  <si>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</si>
  <si>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</si>
  <si>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</si>
  <si>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</si>
  <si>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</si>
  <si>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</si>
  <si>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</si>
  <si>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</si>
  <si>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</si>
  <si>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</si>
  <si>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</si>
  <si>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</si>
  <si>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</si>
  <si>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</si>
  <si>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</si>
  <si>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</si>
  <si>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</si>
  <si>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</si>
  <si>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</si>
  <si>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</si>
  <si>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</si>
  <si>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</si>
  <si>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</si>
  <si>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</si>
  <si>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</si>
  <si>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</si>
  <si>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</si>
  <si>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</si>
  <si>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</si>
  <si>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</si>
  <si>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</si>
  <si>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</si>
  <si>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</si>
  <si>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</si>
  <si>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</si>
  <si>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</si>
  <si>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</si>
  <si>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</si>
  <si>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</si>
  <si>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</si>
  <si>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</si>
  <si>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</si>
  <si>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</si>
  <si>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</si>
  <si>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</si>
  <si>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</si>
  <si>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</si>
  <si>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</si>
  <si>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</si>
  <si>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</si>
  <si>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</si>
  <si>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</si>
  <si>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</si>
  <si>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</si>
  <si>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</si>
  <si>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</si>
  <si>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</si>
  <si>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</si>
  <si>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</si>
  <si>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</si>
  <si>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</si>
  <si>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</si>
  <si>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</si>
  <si>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</si>
  <si>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</si>
  <si>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</si>
  <si>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</si>
  <si>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</si>
  <si>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</si>
  <si>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</si>
  <si>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</si>
  <si>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</si>
  <si>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</si>
  <si>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</si>
  <si>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</si>
  <si>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</si>
  <si>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</si>
  <si>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</si>
  <si>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</si>
  <si>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</si>
  <si>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</si>
  <si>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</si>
  <si>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</si>
  <si>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</si>
  <si>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</si>
  <si>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</si>
  <si>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</si>
  <si>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</si>
  <si>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</si>
  <si>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</si>
  <si>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</si>
  <si>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</si>
  <si>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</si>
  <si>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</si>
  <si>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</si>
  <si>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</si>
  <si>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</si>
  <si>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</si>
  <si>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</si>
  <si>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</si>
  <si>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</si>
  <si>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</si>
  <si>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</si>
  <si>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</si>
  <si>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</si>
  <si>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</si>
  <si>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</si>
  <si>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</si>
  <si>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</si>
  <si>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</si>
  <si>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</si>
  <si>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</si>
  <si>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</si>
  <si>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</si>
  <si>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</si>
  <si>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</si>
  <si>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</si>
  <si>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</si>
  <si>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</si>
  <si>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</si>
  <si>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</si>
  <si>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</si>
  <si>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</si>
  <si>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</si>
  <si>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</si>
  <si>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</si>
  <si>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</si>
  <si>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</si>
  <si>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</si>
  <si>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</si>
  <si>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</si>
  <si>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</si>
  <si>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</si>
  <si>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</si>
  <si>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</si>
  <si>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</si>
  <si>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</si>
  <si>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</si>
  <si>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</si>
  <si>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</si>
  <si>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</si>
  <si>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</si>
  <si>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</si>
  <si>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</si>
  <si>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</si>
  <si>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</si>
  <si>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</si>
  <si>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</si>
  <si>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</si>
  <si>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</si>
  <si>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</si>
  <si>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</si>
  <si>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</si>
  <si>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</si>
  <si>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</si>
  <si>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</si>
  <si>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</si>
  <si>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</si>
  <si>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</si>
  <si>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</si>
  <si>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</si>
  <si>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</si>
  <si>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</si>
  <si>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</si>
  <si>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</si>
  <si>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</si>
  <si>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</si>
  <si>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</si>
  <si>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</si>
  <si>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</si>
  <si>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</si>
  <si>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</si>
  <si>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</si>
  <si>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</si>
  <si>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</si>
  <si>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</si>
  <si>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</si>
  <si>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</si>
  <si>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</si>
  <si>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</si>
  <si>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</si>
  <si>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</si>
  <si>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</si>
  <si>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</si>
  <si>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</si>
  <si>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</si>
  <si>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</si>
  <si>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</si>
  <si>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</si>
  <si>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</si>
  <si>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</si>
  <si>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</si>
  <si>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</si>
  <si>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</si>
  <si>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</si>
  <si>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</si>
  <si>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</si>
  <si>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</si>
  <si>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</si>
  <si>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</si>
  <si>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</si>
  <si>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</si>
  <si>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</si>
  <si>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</si>
  <si>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</si>
  <si>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</si>
  <si>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</si>
  <si>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</si>
  <si>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</si>
  <si>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</si>
  <si>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</si>
  <si>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</si>
  <si>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</si>
  <si>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</si>
  <si>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</si>
  <si>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</si>
  <si>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</si>
  <si>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</si>
  <si>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</si>
  <si>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</si>
  <si>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CRP for  420kV Bays with SAS            </t>
  </si>
  <si>
    <t xml:space="preserve">ILLUMINATION SYSTEM                     </t>
  </si>
  <si>
    <t xml:space="preserve">EA </t>
  </si>
  <si>
    <t>336kV Surge Arrester (1-phase)</t>
  </si>
  <si>
    <t>420 kV, 1 phase Bus Post Insulator (except for Line Traps)</t>
  </si>
  <si>
    <t xml:space="preserve">LS </t>
  </si>
  <si>
    <t>1.1kV grade Power Cables (PVCinsulated)along withlugs,glands,straight joints &amp;accessories,etc.</t>
  </si>
  <si>
    <t>1.1kV grade Control Cables (PVCinsulated) along withlugs,glands,straight joints &amp;accessories,etc.</t>
  </si>
  <si>
    <t>SET</t>
  </si>
  <si>
    <t>Erection Hardware for 400kV I type layout-Spare bay of half dia as pertechnical specification</t>
  </si>
  <si>
    <t>Air conditioning system  for Switchyard Panel Room of 6m length</t>
  </si>
  <si>
    <t>4.5 kg CO2 type Portable Fire extinguisher</t>
  </si>
  <si>
    <t>Fire Detection and Alarm System for Switchyard Panel Room of 6 mlength</t>
  </si>
  <si>
    <t>Lighting Panel type ACP-2 as per technical specification</t>
  </si>
  <si>
    <t>Outdoor Power Receptacle for oilfiltration unit (250A)</t>
  </si>
  <si>
    <t>LIGHTING FIXTURE LED LUMINAIRES TYPE FL2 AS PER TECH. SPECIFICATIONS</t>
  </si>
  <si>
    <t>Illumination System for switchyard panel room of 6 m length</t>
  </si>
  <si>
    <t>40 MM MS ROD FOR MAIN EARTHMAT</t>
  </si>
  <si>
    <t xml:space="preserve">KM </t>
  </si>
  <si>
    <t>LED FLOOD LIGHT LUMINARIESTYPE FL-1 (150W) AS PER TECHNICALSPECIFICATION</t>
  </si>
  <si>
    <t xml:space="preserve">MT </t>
  </si>
  <si>
    <t xml:space="preserve">Total Ex-works Price </t>
  </si>
  <si>
    <t>420KV, 1-PHASE BUS POST INSULATORS</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</si>
  <si>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</si>
  <si>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</si>
  <si>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</si>
  <si>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</si>
  <si>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</si>
  <si>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</si>
  <si>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</si>
  <si>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</si>
  <si>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Erection Hardware for 400kV I type layout-Spare bay of half dia as per specification</t>
  </si>
  <si>
    <t>Fire Detection and Alarm System for Switchyard Panel Room of 6 m length</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</si>
  <si>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</si>
  <si>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</si>
  <si>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</si>
  <si>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</si>
  <si>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</si>
  <si>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</si>
  <si>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</si>
  <si>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</si>
  <si>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Stone spreading in switchyard excluding PCC</t>
  </si>
  <si>
    <t>Unit Erection  Charges</t>
  </si>
  <si>
    <t>Total Erection   Charges</t>
  </si>
  <si>
    <t>Total F&amp;I Price</t>
  </si>
  <si>
    <t xml:space="preserve">Total Installation Charges </t>
  </si>
  <si>
    <t>Spares for 420kV Double break Isolator</t>
  </si>
  <si>
    <t>Spares for 420kV Circuit Breaker</t>
  </si>
  <si>
    <t>Spare-420kV CT 1</t>
  </si>
  <si>
    <t>SPARES FOR 336KV SURGE ARRESTER</t>
  </si>
  <si>
    <t xml:space="preserve">Earthmat                                </t>
  </si>
  <si>
    <t xml:space="preserve">FIRE FIGHTING SYSTEM                    </t>
  </si>
  <si>
    <t xml:space="preserve">220kV Equipment support structures      </t>
  </si>
  <si>
    <t xml:space="preserve">VMS                                     </t>
  </si>
  <si>
    <t>216kV Surge Arrester (1-phase)</t>
  </si>
  <si>
    <t>245 kV, 1 phase Bus Post Insulator (except for Line Traps)</t>
  </si>
  <si>
    <t>Erection Hardware for 400kV I type layout-Transformer bay as pertechnical specification</t>
  </si>
  <si>
    <t>HVW spray system, Hydrant system and complete U/G &amp; O/G piping andaccessories etc. out side the pump house  for 500MVA , 400KV/220/33kV, 3-phase  Autotransformer</t>
  </si>
  <si>
    <t>Spare-245kV Circuit Breaker</t>
  </si>
  <si>
    <t>Spare-245kV CT</t>
  </si>
  <si>
    <t>Relay &amp; protection Panels (with automation)</t>
  </si>
  <si>
    <t>Spares-Substation Automation System</t>
  </si>
  <si>
    <t>Erection Hardware for 420  kV I Type S/Y</t>
  </si>
  <si>
    <t>Erection Hardware for 220  kV DMT Type S</t>
  </si>
  <si>
    <t xml:space="preserve">CRP for 220kV Bays with SAS             </t>
  </si>
  <si>
    <t>Erection Hardware for 220kV layout (Double Main and TransferScheme)-Transformer Bay as per technical specification</t>
  </si>
  <si>
    <t>400kV Transformer Protection Panel (For both HV &amp; MV side)-(withAutomation)</t>
  </si>
  <si>
    <t>245 kV,1 phase Bus Post Insulator (except for Line Traps)</t>
  </si>
  <si>
    <t>Erection Hardware for 400kV I type layout-Transformer bay as per specification</t>
  </si>
  <si>
    <t>HVW spray system, Hydrant system and complete U/G &amp; O/G piping and accessories etc. out side the pump house  for 500MVA ,400KV/220/33 kV, 3-phase  Autotransformer</t>
  </si>
  <si>
    <t>Lighting Fixture LED Luminaires type FL-1 as per tech. specifications</t>
  </si>
  <si>
    <t>Lighting Fixture LED Luminaires type FL2 as per tech. specifications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</si>
  <si>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</si>
  <si>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 xml:space="preserve">CRP for 420kV Bays with SAS             </t>
  </si>
  <si>
    <t>Erection Hardware for 220kV layout (Double Main and Transfer Scheme as per SLD)-Transformer Bay as per specification</t>
  </si>
  <si>
    <t>400kV Transformer Protection Panel (For both HV &amp; MV side)-(with Automation)</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</si>
  <si>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</si>
  <si>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</si>
  <si>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</si>
  <si>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</si>
  <si>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</si>
  <si>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</si>
  <si>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</si>
  <si>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</si>
  <si>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</si>
  <si>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3.5CX300 SQMM (XLPE) POWER CABLE</t>
  </si>
  <si>
    <t>Fire Detection and Alarm System for Switchyard Panel Room of 9 mlength</t>
  </si>
  <si>
    <t>Illumination System for switchyard panel room of 9 m length</t>
  </si>
  <si>
    <t>Air conditioning system  for Switchyard Panel Room of 9m length</t>
  </si>
  <si>
    <t>220KV  TENSION INSULATOR STRING  AND ASSOCIATED HARDWARE FITTINGSWITHOUT TURN BUCKLE SUITABLE FOR TWIN CONDUCTOR</t>
  </si>
  <si>
    <t>220KV SUSPENSION INSULATOR STRING  AND ASSOCIATED HARDWARE FITTINGSWITH DROP CLAMP SUITABLE FOR TWIN CONDUCTOR</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</si>
  <si>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</si>
  <si>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</si>
  <si>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</si>
  <si>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</si>
  <si>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</si>
  <si>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VOIP TELEPHONE INSTRUMENT WITH ONE COMMON SWITCH (MIN. 8 PORT)</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</si>
  <si>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</si>
  <si>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</si>
  <si>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Spare-245kV Isolator</t>
  </si>
  <si>
    <t>220KV  TENSION INSULATOR STRING  AND ASSOCIATED HARDWARE FITTINGS WITHTURN BUCKLE SUITABLE FOR QUAD CONDUCTOR</t>
  </si>
  <si>
    <t>Fire Detection and Alarm System for Switchyard Panel Room of 9 m length</t>
  </si>
  <si>
    <t>220KV  TENSION INSULATOR STRING  AND ASSOCIATED HARDWARE FITTINGS WITHOUT TURN BUCKLE SUITABLE FOR TWIN CONDUCTOR</t>
  </si>
  <si>
    <t>220KV SUSPENSION INSULATOR STRING  AND ASSOCIATED HARDWARE FITTINGS WITH DROP CLAMP SUITABLE FOR TWIN CONDUCTOR</t>
  </si>
  <si>
    <t>400KV   TENSION INSULATOR STRING  AND ASSOCIATED HARDWARE FITTINGS WITH TURN BUCKLE SUITABLE FOR QUAD CONDUCTOR</t>
  </si>
  <si>
    <t>400KV  TENSION INSULATOR STRING  AND ASSOCIATED HARDWARE FITTINGS WITHOUT TURN BUCKLE SUITABLE FOR QUAD CONDUCTOR</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</si>
  <si>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</si>
  <si>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</si>
  <si>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</si>
  <si>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</si>
  <si>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</si>
  <si>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VOIP telephone instrument with one common switch (min. 8 port)</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</si>
  <si>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</si>
  <si>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220KV  TENSION INSULATOR STRING  AND ASSOCIATED HARDWARE FITTINGS WITH TURN BUCKLE SUITABLE FOR QUAD CONDUCTOR</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</si>
  <si>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</si>
  <si>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</si>
  <si>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</si>
  <si>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</si>
  <si>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Power Cables (XLPEinsulated) along withlugs,glands,straight joints &amp;accessories,etc.</t>
  </si>
  <si>
    <t xml:space="preserve">800kV 50kA AIS EQUIPMENT                </t>
  </si>
  <si>
    <t xml:space="preserve">420kV, 63kA AIS EQUIPMENT               </t>
  </si>
  <si>
    <t xml:space="preserve">245kV, 50kA AIS EQUIPMENT               </t>
  </si>
  <si>
    <t xml:space="preserve">36kV AIS EQUIPMENT                      </t>
  </si>
  <si>
    <t xml:space="preserve">Erection Hardware for 765 kV S/Y        </t>
  </si>
  <si>
    <t xml:space="preserve">765kV Insulator and Hardware            </t>
  </si>
  <si>
    <t xml:space="preserve">420kV Insulator and Hardware            </t>
  </si>
  <si>
    <t xml:space="preserve">220kV Insulator and Hardware            </t>
  </si>
  <si>
    <t xml:space="preserve">CSD                                     </t>
  </si>
  <si>
    <t xml:space="preserve">CRP for 765kV Bays                      </t>
  </si>
  <si>
    <t xml:space="preserve">POWER &amp; CONTROL CABLE                   </t>
  </si>
  <si>
    <t xml:space="preserve">AIR CONDITIONING &amp; VENTILATION SYSTEM   </t>
  </si>
  <si>
    <t xml:space="preserve">765 kV Equipment support structures     </t>
  </si>
  <si>
    <t xml:space="preserve">400kV Equipment support structures      </t>
  </si>
  <si>
    <t xml:space="preserve">Mandatory Spare LOT                     </t>
  </si>
  <si>
    <t>765kV, 3150A, 50kA Circuit Breaker(3-Phase) with closing resistor (withsupport structure)</t>
  </si>
  <si>
    <t>765kV, 3150A, 50kA Circuit Breaker(3-Phase) without closing resistor(with support structure)</t>
  </si>
  <si>
    <t>765 kV, 3000A, 50KA, 1-Phase CurrentTransformer with 120% extended currentrating</t>
  </si>
  <si>
    <t>765kV, 3150A, 50Ka, Vertical Knee/DoubleBreak Isolator (3-Phase) with one E/S</t>
  </si>
  <si>
    <t>765kV, 3150A, 50Ka, Vertical Knee/DoubleBreak Isolator (3-Phase) with two E/S</t>
  </si>
  <si>
    <t>765kV, 3150A, 50kA, Vertical Knee/DoubleBreak Isolator (1-Phase) with one E/S</t>
  </si>
  <si>
    <t>765kV, 3150A, 50kA, Vertical Knee/DoubleBreak Isolator (1-Phase) without E/S</t>
  </si>
  <si>
    <t>624kV Surge Arrester (1-Phase)</t>
  </si>
  <si>
    <t>765 kV, 1 phase Bus Post Insulator (except for Line Traps)</t>
  </si>
  <si>
    <t>420kV, 3150A, 63KA, Isolator (1 phase)(Double Break) without E/S</t>
  </si>
  <si>
    <t>420kV, 3150A, 63KA, Isolator (1 phase)(Double Break) with one E/S</t>
  </si>
  <si>
    <t>420kV, 3150A, 63KA,  Isolator (3-phase)(Double Break) with one E/S</t>
  </si>
  <si>
    <t>420 kV, 3000A, 63KA, 1-Phase CurrentTransformer with 120% extended currentrating</t>
  </si>
  <si>
    <t>420kV, 3150A, 63kA Circuit Breaker (3-Phase) without closing resistorand with Support Structure</t>
  </si>
  <si>
    <t>245kV, 1600A, 50KA Circuit Breaker(3-Phase) with support structure</t>
  </si>
  <si>
    <t>245 kV, 1600A, 50KA, 1-Phase CurrentTransformer with 120% extended currentrating</t>
  </si>
  <si>
    <t>245kV, 1600A, 50 KA, 3-phase DoubleBreak Isolator with one E/S</t>
  </si>
  <si>
    <t>245kV, 1600A, 50 KA, 3-phase DoubleBreak Isolator with two E/S</t>
  </si>
  <si>
    <t>245KV, 1600 A, 50KA, 3-PHASE, DOUBLE BREAK TANDEM ISOLATOR WITHOUT E/S</t>
  </si>
  <si>
    <t>Current transformer (33kV) for transformer Netural along with supportstructure &amp; terminal connector</t>
  </si>
  <si>
    <t>Erection Hardware for 765kV I type layout-Bus Work (For one diameters)as per technical specification</t>
  </si>
  <si>
    <t>Erection Hardware for 765kV I type layout-Transformer bay as pertechnical specification</t>
  </si>
  <si>
    <t>765KV SUSPENSION INSULATOR STRING  AND ASSOCIATED HARDWARE FITTINGSWITH THROUGH CLAMP SUITABLE FOR QUAD CONDUCTOR</t>
  </si>
  <si>
    <t>Erection Hardware for 400kV I type layout-Bus Work (For one diameter)as per technical specification</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</si>
  <si>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</si>
  <si>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</si>
  <si>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</si>
  <si>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Controlled Switching Device for 420 kV, 3-ph Circuit Breaker</t>
  </si>
  <si>
    <t>Controlled Switching Device for 765 kV, 3-ph Circuit Breaker</t>
  </si>
  <si>
    <t>765kV Transformer Protection Panel (For both HV &amp; MV side)-(withAutomation)</t>
  </si>
  <si>
    <t>4PAIR, 0.5SQMM SCREENED CABLE</t>
  </si>
  <si>
    <t>1.1KV GRADE 3.5CX70 SQMM (PVC) POWER CABLE</t>
  </si>
  <si>
    <t>HVW spray system, Hydrant system and complete U/G &amp; O/G piping andaccessories etc. out side the pump house  for 500 MVA,(765/v3)/(400/v3)/(33) kV, 1 -phase Autotransformer</t>
  </si>
  <si>
    <t>SPARES FOR 624KV SURGE ARRESTER</t>
  </si>
  <si>
    <t>SPARE-765KV CURRENT TRANSFORMER</t>
  </si>
  <si>
    <t>Spare-765kV VKDB Isolator</t>
  </si>
  <si>
    <t>Spare-765KV Circuit Breaker</t>
  </si>
  <si>
    <t xml:space="preserve">PLCC Equipment                          </t>
  </si>
  <si>
    <t>420 kV, 4400 pF Capacitive Voltage Transformer (1-Phase)</t>
  </si>
  <si>
    <t>Spare-420kV CVT 1</t>
  </si>
  <si>
    <t>PMU with GPS Clock (clock can be either internal or external)</t>
  </si>
  <si>
    <t>WAMS Hardware - Time System (GPS receiver)</t>
  </si>
  <si>
    <t>WAMS Hardware - Substation Grade Layer-3 LAN Switches with minimum 4 x10/100 Mbps Ethernet ports and 2 x 1 Gbps Ethernet ports</t>
  </si>
  <si>
    <t>WAMS Miscellaneous - Armored Fibre Optic Cable and associatedtermination (e.g. L2 Switch) for connecting PMU panels located indifferent control room of a station</t>
  </si>
  <si>
    <t xml:space="preserve">CIVIL WORKS                             </t>
  </si>
  <si>
    <t>765kV, 3150A, 50kA, Vertical Knee/DoubleBreak Isolator (3-Phase) with one E/S</t>
  </si>
  <si>
    <t>765kV, 3150A, 50kA, Vertical Knee/DoubleBreak Isolator (3-Phase) with two E/S</t>
  </si>
  <si>
    <t>Erection of 765 kV, 1-Phase, Bus Post Insulator (except wave Traps)</t>
  </si>
  <si>
    <t>420kV, 3150A, 63kA Circuit Breaker(3-Phase) without closing resistor(with support structure)</t>
  </si>
  <si>
    <t>245kV, 1600A, 50 KA, 3-phase DoubleBreak Tandem Isolator without E/S</t>
  </si>
  <si>
    <t>245 kV 1600A, 50KA Circuit Breakers (3-Phase) with support</t>
  </si>
  <si>
    <t>Current transformer (33kV) for transformer Netural along with support structure &amp; terminal connector</t>
  </si>
  <si>
    <t>Erection Hardware for 765kV I type layout-Bus Work (For one diameters) as per specification</t>
  </si>
  <si>
    <t>Erection Hardware for 765kV I type layout-Transformer bay as per specification</t>
  </si>
  <si>
    <t>765KV SUSPENSION INSULATOR STRING  AND ASSOCIATED HARDWARE FITTINGS WITH THROUGH CLAMP SUITABLE FOR QUAD CONDUCTOR</t>
  </si>
  <si>
    <t>Erection Hardware for 400kV I type layout-Bus Work (For one diameter) as per specification</t>
  </si>
  <si>
    <t>400KV SUSPENSION INSULATOR STRING  AND ASSOCIATED HARDWARE FITTINGS WITH DROP CLAMP SUITABLE FOR QUAD CONDUCTOR</t>
  </si>
  <si>
    <t>765kV Transformer Protection Panel (For both HV &amp; MV side)-(with Automation)</t>
  </si>
  <si>
    <t>Augmentation of  Substation automation system for 765kV Main bay  as per Technical Specification</t>
  </si>
  <si>
    <t>HVW spray system, Hydrant system and complete U/G &amp; O/G piping and accessories etc. out side the pump house  for 500 MVA,(765/v3)/(400/v3)/(33) kV, 1 -phase Autotransformer</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</si>
  <si>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</si>
  <si>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3.75m wide Bitumen road with earthen shoulder including 100 mm dia RCC Hume Pipe @ 100 metre interval as per drawing and TS (as perDSR item no 16.35 and 16.30.1) and including 225 mm thick WBM in three equal layers of 75 mm each as per CPWD specification.</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</si>
  <si>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</si>
  <si>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</si>
  <si>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Line Current Differential Relay</t>
  </si>
  <si>
    <t>Service:- Phasor Measurement Unit (PMU)</t>
  </si>
  <si>
    <t>WAMS TIME SYSTEM(GPS RECEIVER)</t>
  </si>
  <si>
    <t>Installation of Substation Grade Layer-3 LAN Switches as per Technical Specification</t>
  </si>
  <si>
    <t>Services:- Armored Fibre Optic Cable and associated termination equipment</t>
  </si>
  <si>
    <t>Integration of PMU with the PDC (Phasor Data Concentrator) of RLDCs and respective SLDCs as required.</t>
  </si>
  <si>
    <t xml:space="preserve">Estb of 765/400/220kV Kurnool-III PS RE    </t>
  </si>
  <si>
    <t xml:space="preserve">420kV SHUNT REACTOR                     </t>
  </si>
  <si>
    <t xml:space="preserve">SPARES FOR 420KV SHUNT REACTOR          </t>
  </si>
  <si>
    <t xml:space="preserve">33kV LT TRANSFORMER                     </t>
  </si>
  <si>
    <t xml:space="preserve">145kV, 31.5kV AIS EQUIPMENT             </t>
  </si>
  <si>
    <t xml:space="preserve">72.5kV, 25kV AIS EQUIPMENT              </t>
  </si>
  <si>
    <t xml:space="preserve">Erection Hardware for tertiary          </t>
  </si>
  <si>
    <t xml:space="preserve">SAS                                     </t>
  </si>
  <si>
    <t xml:space="preserve">LT SWITCHGEAR                           </t>
  </si>
  <si>
    <t xml:space="preserve">220V Battery &amp; Charger                  </t>
  </si>
  <si>
    <t xml:space="preserve">48V Battery &amp; Charger                   </t>
  </si>
  <si>
    <t xml:space="preserve">DG SET                                  </t>
  </si>
  <si>
    <t xml:space="preserve">765 kV Towers                           </t>
  </si>
  <si>
    <t xml:space="preserve">400 kV TOWERS                           </t>
  </si>
  <si>
    <t xml:space="preserve">220kV Gantry Structure                  </t>
  </si>
  <si>
    <t xml:space="preserve">132kV Equipment support structures      </t>
  </si>
  <si>
    <t xml:space="preserve">72.5kV Equipment support structures     </t>
  </si>
  <si>
    <t xml:space="preserve">H Pole                                  </t>
  </si>
  <si>
    <t xml:space="preserve">BoQ of Comm Equip Supply Kurnool III    </t>
  </si>
  <si>
    <t xml:space="preserve">BoQ of Comm Equip Mandatory Spares      </t>
  </si>
  <si>
    <t xml:space="preserve">BoQ of Comm Equip Supply Repeater loc   </t>
  </si>
  <si>
    <t xml:space="preserve">PMU &amp; associated items (Kurnool-III PS) </t>
  </si>
  <si>
    <t xml:space="preserve">Foundation Bolt Supply                  </t>
  </si>
  <si>
    <t>125 MVAR, 420kV, 3-phase Bus Reactor excluding Insulating Oil</t>
  </si>
  <si>
    <t>Insulating Oil for 125 MVAR, 420kV 3-phase Bus Reactor</t>
  </si>
  <si>
    <t>420KV, 800A RIP BUSHING WITH METAL PARTS AND GASKETS</t>
  </si>
  <si>
    <t>145KV, 800A RIP BUSHING WITH METAL PARTS AND GASKETS</t>
  </si>
  <si>
    <t>Buchholz Relay (Main Tank) complete with float and  contacts forReactor</t>
  </si>
  <si>
    <t>Local winding temperature indicator (WTI) with contact</t>
  </si>
  <si>
    <t>OTI complete with contacts &amp; sensing device</t>
  </si>
  <si>
    <t>SPARES INSULATING OIL TO BE HANDED OVER TO OWNER AFTER COMMISSIONING</t>
  </si>
  <si>
    <t xml:space="preserve">KL </t>
  </si>
  <si>
    <t>800kVA, 33/0.433kV, 3ph LT Transformer</t>
  </si>
  <si>
    <t>765 kV,8800 pF Capacitive Voltage Transformer (1-Phase)</t>
  </si>
  <si>
    <t>765kV, 3150A, 50kA single phase CircuitBreaker with Support Structure</t>
  </si>
  <si>
    <t>420kV, 3150A, 63KA Isolator (3-phase)(Double Break) with two E/S</t>
  </si>
  <si>
    <t>420kV, 3150A, 63KA Circuit Breaker (3-Phase) with closing resistor with support structure</t>
  </si>
  <si>
    <t>245 kV ,1 phase Bus Post Insulators for Line Traps</t>
  </si>
  <si>
    <t>245 kV, 4400pf  Capacitive Voltage Transformer (1- Phase)</t>
  </si>
  <si>
    <t>245kV, 3150A, 50KA Circuit Breaker(3-Phase) with support structure</t>
  </si>
  <si>
    <t>245KV, 3150A, 50KA, 3-PHASE DOUBLE BREAK ISOLATOR WITH ONE E/S</t>
  </si>
  <si>
    <t>245KV, 3150A, 50KA, 3-PHASE DOUBLE BREAK ISOLATOR WITH TWO E/S</t>
  </si>
  <si>
    <t>245 kV, 2500A, 50KA, 1-Phase CurrentTransformer with 150% extended currentrating</t>
  </si>
  <si>
    <t>145kV, 1 phase Bus Post Insulators</t>
  </si>
  <si>
    <t>145kV, 1250A, 31.5KA Circuit Breakers(1-Phase) with support structure</t>
  </si>
  <si>
    <t>72.5 kV, 1250A, 25 kA, 3-phase CircuitBreaker with support structure</t>
  </si>
  <si>
    <t>72.5kV,  630A, 25kA, 3-Phase DoubleBreak Isolator without E/S</t>
  </si>
  <si>
    <t>72.5 kV, 50A, 25 kA, 1-Phase CurrentTransformer with 120% extended currentrating</t>
  </si>
  <si>
    <t xml:space="preserve"> 72.5 kV Voltage Transformer (1- Phase)</t>
  </si>
  <si>
    <t>72.5kV ,1 phase Bus Post Insulators</t>
  </si>
  <si>
    <t>36 kV, 630A, 25 KA, 3-Phase  DoubleBreak Isolator without E/S</t>
  </si>
  <si>
    <t>Current transformer (33kV) for Reactor Neutral along with supportstructure &amp; terminal connector</t>
  </si>
  <si>
    <t>36 kV, 1-phase Horn Gap Fuse</t>
  </si>
  <si>
    <t>30kV Surge Arrester (1-Phase)</t>
  </si>
  <si>
    <t>Fabrication, galvanising and supply of 33kV Std Double Pole Structureincluding nuts, bolts, all type of washers, packplates, step bolts andgusset plates excluding foundation bolts</t>
  </si>
  <si>
    <t>Bus post insulators, spacers, equipmentsupport structures, conductor(s), Altube, clamp, connectors including 765KV and neutral bushings  terminalconnectors etc for Neutral formationfor one bank (each bank comprise ofthree single phase units of Reactors)and connection to neutral groundingreactor (as applicable) and makingconnection arrangement to connect spareunit in place of any unit of the bankwithout physical shifting.</t>
  </si>
  <si>
    <t>Bus post insulators, spacers, equipmentsupport structures, conductors, Altube, clamp, connectors (including765kV, 400kV, tertiary and neuturalbushing terminal connectors etc) forarrangement of netural formation forTransformer(s), DELTA formation for onebank (each bank comprises of 3 singlephase units of Autotransformers) andmaking connection arrangement toconnect spare unit in place of any unitof the bank without physical shifting</t>
  </si>
  <si>
    <t>Erection Hardware for 765kV I type layout-Bus Reactor bay as pertechnical specification</t>
  </si>
  <si>
    <t>Erection Hardware for 765kV I type layout-Line Reactors including NGRbypass arrangement as per technical specification</t>
  </si>
  <si>
    <t>Erection Hardware for 765kV I type layout-Line bay as per  technicalspecification</t>
  </si>
  <si>
    <t>765KV SUSPENSION INSULATOR STRING  AND ASSOCIATED HARDWARE FITTINGSWITH DROP CLAMP SUITABLE FOR QUAD CONDUCTOR</t>
  </si>
  <si>
    <t>765KV TENSION INSULATOR STRING  AND ASSOCIATED HARDWARE FITTINGSWITHOUT TURN BUCKLE SUITABLE FOR HEXA CONDUCTOR</t>
  </si>
  <si>
    <t>765KV TENSION INSULATOR STRING  AND ASSOCIATED HARDWARE FITTINGS WITHTURN BUCKLE SUITABLE FOR HEXA CONDUCTOR</t>
  </si>
  <si>
    <t>Erection Hardware for 400kV I type layout-Bus Reactor bay as pertechnical specification</t>
  </si>
  <si>
    <t>400KV SUSPENSION INSULATOR STRING  AND ASSOCIATED HARDWARE FITTINGSWITH DROP CLAMP SUITABLE FOR TWIN CONDUCTOR</t>
  </si>
  <si>
    <t>Erection Hardware for 220kV layout (Double Main and TransferScheme)-Bus work (one Bay) as per technical specification</t>
  </si>
  <si>
    <t>Erection Hardware for 220kV layout (Double Main and TransferScheme)-Line Bay as per technical specification</t>
  </si>
  <si>
    <t>Erection Hardware for 220kV layout (Double Main and TransferScheme)-Bus Coupler Bay as per technical specification</t>
  </si>
  <si>
    <t>Erection Hardware for 220kV layout (Double Main and TransferScheme)-Transfer Bus Coupler Bay as per technical specification</t>
  </si>
  <si>
    <t>Erection Hardware for 220kV layout (Double Main and TransferScheme)-Bus section Bay as per technical specification</t>
  </si>
  <si>
    <t>220KV  TENSION INSULATOR STRING  AND ASSOCIATED HARDWARE FITTINGS WITHTURN BUCKLE SUITABLE FOR TWIN CONDUCTOR</t>
  </si>
  <si>
    <t>220KV  TENSION INSULATOR STRING AND ASSOCIATED HARDWARE FITTINGS WITHTURN BUCKLE SUITABLE FOR SINGLE CONDUCTOR</t>
  </si>
  <si>
    <t>220KV  TENSION INSULATOR STRING  AND ASSOCIATED HARDWARE FITTINGSWITHOUT TURN BUCKLE SUITABLE FOR QUAD CONDUCTOR</t>
  </si>
  <si>
    <t>220KV SUSPENSION INSULATOR STRING  AND ASSOCIATED HARDWARE FITTINGSWITH THROUGH CLAMP SUITABLE FOR TWIN CONDUCTOR</t>
  </si>
  <si>
    <t>220KV SUSPENSION INSULATOR STRING  AND ASSOCIATED HARDWARE FITTINGSWITH DROP CLAMP SUITABLE FOR QUAD CONDUCTOR</t>
  </si>
  <si>
    <t>Erection Hardware for the 72.5kV equipment for Tertiary loading as pertechnical specification</t>
  </si>
  <si>
    <t>Erection Hardware for the 33kV equipment for SEB supply as pertechnical specification</t>
  </si>
  <si>
    <t>765KV CIRCUIT BREAKER RELAY PANEL (WITH AUTOMATION)</t>
  </si>
  <si>
    <t>765kV Line Protection Panel (with Automation)</t>
  </si>
  <si>
    <t>765kV Reactor Protection Panel (with Automation)</t>
  </si>
  <si>
    <t>765kV Bus Bar Protection Panel (Duplicate)-(with Automation)</t>
  </si>
  <si>
    <t>Relay Test kit</t>
  </si>
  <si>
    <t>Time synchronisation equipment</t>
  </si>
  <si>
    <t>400kV Bus Bar Protection Panel (Duplicate)-(with Automation)</t>
  </si>
  <si>
    <t>400kV Reactor Protection Panel (with Automation)</t>
  </si>
  <si>
    <t>400KV CIRCUIT BREAKER RELAY PANEL (WITH AUTOMATION)</t>
  </si>
  <si>
    <t>220KV CIRCUIT BREAKER RELAY PANEL (WITH AUTOMATION)</t>
  </si>
  <si>
    <t>220kV Line Protection Panel (with Automation)</t>
  </si>
  <si>
    <t>220kV Transformer Protection Panel (For both HV &amp; MV side)-(withAutomation)</t>
  </si>
  <si>
    <t>220kV Bus Bar Protection Panel (Single)-(with Automation)</t>
  </si>
  <si>
    <t>Complete Substation automation system for 765kV Main bay  as perTechnical Specification</t>
  </si>
  <si>
    <t>Complete Substation automation System for 765kV Tie bay as perTechnical Specification</t>
  </si>
  <si>
    <t>Complete Substation automation System for 765kV Switchable LineReactor Bay as per Technical Specification</t>
  </si>
  <si>
    <t>Complete Substation automation System for 400kV Main bay as perTechnical Specification</t>
  </si>
  <si>
    <t>Complete Substation automation System for 400kV Tie bay as perTechnical Specification</t>
  </si>
  <si>
    <t>Complete Substation automation System for 220kV bay as per TechnicalSpecification</t>
  </si>
  <si>
    <t>Complete Substation automation System for controlling and monitoringof  Auxilary System including BCUs as per technical specification</t>
  </si>
  <si>
    <t>Visual Monitoring System for Watch &amp; Ward</t>
  </si>
  <si>
    <t>EPAX (24/8) with 24 telephones, Cables etc.</t>
  </si>
  <si>
    <t>220kV,1600A,0.5mH ,50kA Line Trap</t>
  </si>
  <si>
    <t>48V DCDB</t>
  </si>
  <si>
    <t>220V DCDB</t>
  </si>
  <si>
    <t>415V Airconditioning DB</t>
  </si>
  <si>
    <t>415V Emergency LDB(along with 1 no. 100kVA lighting transformer)</t>
  </si>
  <si>
    <t>415V MLDB(along with 2 nos. 300 kVA Lighting transformer)</t>
  </si>
  <si>
    <t>415V AC Distribution Board (ACDB) as per Technical Specification</t>
  </si>
  <si>
    <t>415V Main Switchboard</t>
  </si>
  <si>
    <t>Meter DB type-A &amp; Type-B-MB</t>
  </si>
  <si>
    <t>Flat DB type A -DB</t>
  </si>
  <si>
    <t>220V, 1500 Ah Battery</t>
  </si>
  <si>
    <t>220V, 180A/180A Float Cum Boost BatteryCharger</t>
  </si>
  <si>
    <t>48V, 1500 Ah Battery</t>
  </si>
  <si>
    <t>48V, 180A/180A Float Cum Boost BatteryCharger</t>
  </si>
  <si>
    <t>500 kVA Diesel Generator along with control Panel</t>
  </si>
  <si>
    <t>33KV HV POWER CABLE ALONG WITH ACCESSORIES</t>
  </si>
  <si>
    <t>1.1KV GRADE 1CX630 SQ. MM (XLPE) POWER CABLE</t>
  </si>
  <si>
    <t>1.1KV GRADE 1CX150 SQMM (PVC) POWER CABLE</t>
  </si>
  <si>
    <t>High wall type split AC unit of 2 TR capacity</t>
  </si>
  <si>
    <t>PORTABLE FIRE EXTINGUISHER-DCP TYPE 4.5/5 KG</t>
  </si>
  <si>
    <t>60 LITRE FOAM TYPE TROLLEY/WHEEL MOUNTED FIRE EXTINGUISHER</t>
  </si>
  <si>
    <t>9litre water type Portable  Fire extinguisher</t>
  </si>
  <si>
    <t>Fire Detection and Alarm System for Control Room Building(765kV)</t>
  </si>
  <si>
    <t>HVW spray system, Hydrant system and complete U/G &amp; O/G piping andaccessories etc. out side the pump house for 125 MVAR, 420kV, 3 phaseShunt Reactor</t>
  </si>
  <si>
    <t>HVW SPRAY SYSTEM, HYDRANT SYSTEM AND COMPLETE U/G &amp; O/G PIPING ANDACCESSORIES ETC. OUT SIDE THE PUMP HOUSE FOR 765/Ã‚Ë†Å 3 KV SINGLE PHASEREACTOR</t>
  </si>
  <si>
    <t>Hydrant system, complete piping andaccessories etc. outside the Pump Housefor Fire Protection of 765/400/220kV(New) Substation</t>
  </si>
  <si>
    <t>Pumping arrangement  for HVW system &amp; hydrant system, complete withall piping, valves, fittings,etc. inside pump house for FireProtection System of 765/400/220kV (New) Substation</t>
  </si>
  <si>
    <t>Self Supported Aluminium Ladder as Per Technical Specification</t>
  </si>
  <si>
    <t>Cartwheel Mounted Aluminium Ladder as Per Technical Specification</t>
  </si>
  <si>
    <t>Control room cum administrative building (765kV) illuminationincluding Conduit</t>
  </si>
  <si>
    <t>TYPE D1 POST TOP LANTERN POLE OF  4 METER  AS PER TECHNICALSPECIFICATION.</t>
  </si>
  <si>
    <t>TYPE L1 STREET LIGHTING POLE OF 6 METER AS PER TECHNICALSPECIFICATION.</t>
  </si>
  <si>
    <t>LED STREET LIGHT LUMINAIRE TYPE SL-L1 (= 45W)AS PER TECHNICALSPECIFICATION</t>
  </si>
  <si>
    <t>FIRE WALL MOUNTED LED LUMINARIE TYPE FL-2 (250W)</t>
  </si>
  <si>
    <t>63A, 415V : Interlocked switch socket outdoor Receptacle (type RP) asper technical specifications</t>
  </si>
  <si>
    <t>Lighting panel SLP for Street Lighting</t>
  </si>
  <si>
    <t>Lighting Panel type DCP as per technical specification</t>
  </si>
  <si>
    <t>Lighting Panel type ACP-3 as per technical specification</t>
  </si>
  <si>
    <t>FIRE FIGHTING PUMPHOUSE BUILDING AND DG SET AREA  ILLIMUNATION AS PERTECH. SPEC.</t>
  </si>
  <si>
    <t>Indoor Lighting for 8 cars Parking shed</t>
  </si>
  <si>
    <t>GANTRY STRUCTURE PER DIAMETER- 765 KV ONE &amp; HALF BREAKER LAYOUT</t>
  </si>
  <si>
    <t>Fabrication, galvanising and supply ofStd 765 kV Support Structure for1-Phase LA including nuts, bolts, alltype of washers, packplates, step boltsand gusset plates excluding foundationbolts</t>
  </si>
  <si>
    <t>Fabrication, galvanising and supply ofStd 765 kV Support Structure for3-Phase ISOLATOR including nuts, bolts,all type of washers, packplates, stepbolts and gusset plates excludingfoundation bolts</t>
  </si>
  <si>
    <t>Fabrication, galvanising and supply ofStd 765 kV Support Structure for1-Phase CVT including nuts, bolts, alltype of washers, packplates, step boltsand gusset plates excluding foundationbolts</t>
  </si>
  <si>
    <t>Fabrication, galvanising and supply ofStd 765 kV Support Structure for1-Phase CT including nuts, bolts, alltype of washers, packplates, step boltsand gusset plates excluding foundationbolts</t>
  </si>
  <si>
    <t>Fabrication, galvanising and supply ofStd 765 kV Support Structure for1-Phase BPI including nuts, bolts, alltype of washers, packplates, step boltsand gusset plates excluding foundationbolts</t>
  </si>
  <si>
    <t>FABRICATION, GALVANISING AND SUPPLY OFSTD 765 KV SUPPORT STRUCTURE FOR1-PHASE ISOLATOR  INCLUDING NUTS,BOLTS, ALL TYPE OF WASHERS, PACKPLATES,STEP BOLTS AND GUSSET PLATES EXCLUDINGFOUNDATION BOLTS</t>
  </si>
  <si>
    <t>GANTRY STRUCTURE PER DIAMETER- 400 KV ONE &amp; HALF BREAKER LAYOUT</t>
  </si>
  <si>
    <t>Standard Pipe Structure for 400kV BPI (excluding wave trap)</t>
  </si>
  <si>
    <t>Fabrication, galvanising and supply ofStd Pipe Structure - 400 kV, 1-Phase,High BPI,  (Excluding Wave Trap), includingnuts, bolts, all type of washers,packplates, step bolts and gussetplates excluding foundation bolts</t>
  </si>
  <si>
    <t>Fabrication, galvanising and supply ofStandard Pipe Structure - 400 kV,1-Phase,  CT including nuts, bolts, alltype of washers, packplates, step boltsand gusset plates excluding foundationbolts</t>
  </si>
  <si>
    <t>Fabrication, galvanising and supply of Standard Pipe Structure - 400kV  CVT including nuts, bolts, all type of washers, packplates, stepbolts and gusset plates excluding foundation bolts</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</si>
  <si>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</si>
  <si>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</si>
  <si>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FABRICATION, GALVANISING AND SUPPLY OFSTANDARD PIPE STRUCTURE - 400 KVISOLATOR,  1 - PHASE, INCLUDING NUTS,BOLTS, ALL TYPE OF WASHERS, PACKPLATES,STEP BOLTS AND GUSSET PLATES EXCLUDINGFOUNDATION BOLTS</t>
  </si>
  <si>
    <t>FABRICATION, GALVANISING AND SUPPLY OF
STD PIPE STRUCTURE - 400 KV,1-PHASE,
HIGH SA , INCLUDING
NUTS, BOLTS, ALL TYPE OFWASHERS,
PACKPLATES, STEP BOLTS AND GUSSET
PLATES EXCLUDING FOUNDATIONBOLTS</t>
  </si>
  <si>
    <t>GANTRY STRUCTURE FOR LINE BAY- 220 KV DOUBLE MAIN &amp; TRANSFER LAYOUT</t>
  </si>
  <si>
    <t>GANTRY STRUCTURE FOR TRANSFORMER BAY- 220 KV DOUBLE MAIN &amp; TRANSFERLAYOUT</t>
  </si>
  <si>
    <t>GANTRY STRUCTURE FOR BUS COUPLER BAY- 220 KV DOUBLE MAIN &amp; TRANSFERLAYOUT</t>
  </si>
  <si>
    <t>GANTRY STRUCTURE FOR TRANSFER BUS COUPLER BAY- 220 KV DOUBLE MAIN &amp;TRANSFER LAYOUT</t>
  </si>
  <si>
    <t>Standard Pipe Structure for 220kV BPI for WT (1- phase)</t>
  </si>
  <si>
    <t>Fabrication, galvanising and supply of Standard Pipe Structure - 220kV  SA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</si>
  <si>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</si>
  <si>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CVT including nuts, bolts, all type of washers, packplates, stepbolts and gusset plates excluding foundation bolts</t>
  </si>
  <si>
    <t>Fabrication, galvanising and supply of Standard Pipe Structure - 220kV  CT including nuts, bolts, all type of washers, packplates, stepbolts and gusset plates excluding foundation bolts</t>
  </si>
  <si>
    <t>Standard Pipe Structure for 220kV BPI (excluding wave trap)</t>
  </si>
  <si>
    <t>Fabrication, galvanising and supply of Std Pipe Structure - 220 kV highBPI including nuts, bolts, all type of washers, packplates, step boltsand gusset plates excluding foundation bolts</t>
  </si>
  <si>
    <t>Fabrication, galvanising and supply of Std 132 kV Support Structure1Ph BPI including nuts, bolts, all type of washers, packplates, stepboltsand gusset plates excluding foundation bolts</t>
  </si>
  <si>
    <t>Fabrication, galvanising and supply of Std 72.5 kV Support Structure3Ph ISO including nuts, bolts, all type of washers, packplates, stepboltsand gusset plates excluding foundation bolts</t>
  </si>
  <si>
    <t>Fabrication, galvanising and supply of Std 72.5 kV Support Structure1Ph CT including nuts, bolts, all type of washers, packplates, stepboltsand gusset plates excluding foundation bolts</t>
  </si>
  <si>
    <t>Fabrication, galvanising and supply of Std 72.5 kV Support Structure1Ph CVT including nuts, bolts, all type of washers, packplates, stepboltsand gusset plates excluding foundation bolts</t>
  </si>
  <si>
    <t>Fabrication, galvanising and supply of Std 72.5 kV Support Structure1Ph BPI including nuts, bolts, all type of washers, packplates, stepboltsand gusset plates excluding foundation bolts</t>
  </si>
  <si>
    <t>STRUCTURE FOR-33KV H-TYPE POLE STRUCTURE</t>
  </si>
  <si>
    <t>Spare-245kV CVT</t>
  </si>
  <si>
    <t>Spares for DG set</t>
  </si>
  <si>
    <t>Spares fpr 220V Battery Charger</t>
  </si>
  <si>
    <t>Spares fpr 48V Battery Charger</t>
  </si>
  <si>
    <t>SPARES FOFIRE PROTECTION SYSTEM</t>
  </si>
  <si>
    <t>SPARE-765KV CAPACITIVE VOLTAGE TRANSFORMER</t>
  </si>
  <si>
    <t>Optical Line Interface card (to support minimum 150 kms)</t>
  </si>
  <si>
    <t>Optical Line Interface card To support minimum 175 km</t>
  </si>
  <si>
    <t>NMS- CRAFT TERMINAL-HARDWARE</t>
  </si>
  <si>
    <t>Software for Craft Terminal</t>
  </si>
  <si>
    <t>REPEATER SHELTER SYSTEM INCLUDING ALL SHELTER ITEMS SUCH ASAIR-CONDITIONER, DG SETS, STATIC VOLTAGE STABLISER, DCPS &amp; BATTERY ETC AS PER TECHNICAL SPECIFICATION OF PUF INSULATED PRE-COATED STEELSHELTER (INNER DIMENSION : 4340 X 2540 X 3000 MM &amp; OUTER DIMENSION4500 X 2700 X 3160 MM)</t>
  </si>
  <si>
    <t>Fabrication, galvanising and supply of24mm dia foundation bolts includingnuts, checknuts, washers andpackplates.</t>
  </si>
  <si>
    <t>Fabrication, galvanising and supply of 28mm dia foundation boltsincluding nuts, checknuts, washers and packplates.</t>
  </si>
  <si>
    <t>Fabrication, galvanising and supply of 32mm dia foundation boltsincluding nuts, checknuts, washers and packplates</t>
  </si>
  <si>
    <t>Installation of Comm Equip at Kurnoo III</t>
  </si>
  <si>
    <t xml:space="preserve">Installation of Comm Equip Repeater Loc </t>
  </si>
  <si>
    <t xml:space="preserve">FOUNDATION BOLT ERECTION                </t>
  </si>
  <si>
    <t>765kV, 3150A, 50kA single phase Circuit Breaker with Support Structure</t>
  </si>
  <si>
    <t>420kV, 3150A, 63KA Circuit Breaker(3-Phase) with closing resistor(withsupport structure)</t>
  </si>
  <si>
    <t>245KV, 3150 A, 50kA Circuit Breaker (3-Phase) with support structure</t>
  </si>
  <si>
    <t>245kV, 3150A, 50KA, 3-Phase Double Break Isolator with two E/S</t>
  </si>
  <si>
    <t>145kV, 1-Phase, Bus post insulators</t>
  </si>
  <si>
    <t>72.5kV Isolator(3-phase) HDB 630A, 25kA Isolator without earth switch</t>
  </si>
  <si>
    <t>72.5kV, Bus Post Insulator, 1-Phase</t>
  </si>
  <si>
    <t>Current transformer (33kV) for Reactor Neutral along with support structure &amp; terminal connector</t>
  </si>
  <si>
    <t>36kV,1-Ph Horn gap fuse with support structure</t>
  </si>
  <si>
    <t>Erection of 33kV ouble Pole Structure including nuts, bolts, all type of washers, packplates, step bolts and gusset plates excludingfoundation bolts</t>
  </si>
  <si>
    <t>Bus post insulators, spacers, equipmentsupport structures, conductor(s), Altube, clamp, connectors including 765KV and neutral bushings  terminalconnectors etc for Neutral formationfor one bank (comprise of three singlephase units of Reactors) and connectionto neutral grounding reactor (asapplicable) and making connectionarrangement to connect spare unit inplace of any unit of the bank withoutphysical shifting.</t>
  </si>
  <si>
    <t>Bus post insulators, spacers, equipment support structures, conductors, Al tube, clamp, connectors (including 765kV, 400kV, tertiaryand neutural bushing terminal connectors etc) for arrangement of netural formation for Transformer(s), DELTA formation for one bank(each bank comprises of 3 single phase units of Autotransformers) and making connection arrangement to connect spare unit in placeof any unit of the bank without physical shifting</t>
  </si>
  <si>
    <t>Erection Hardware for 765kV I type layout-Bus Reactor bay as per specification</t>
  </si>
  <si>
    <t>Erection Hardware for 765kV I type layout-Line Reactors as per specification</t>
  </si>
  <si>
    <t>Erection Hardware for 765kV I type layout-Line bay as per specification</t>
  </si>
  <si>
    <t>765KV SUSPENSION INSULATOR STRING  AND ASSOCIATED HARDWARE FITTINGS WITH DROP CLAMP SUITABLE FOR QUAD CONDUCTOR</t>
  </si>
  <si>
    <t>765KV TENSION INSULATOR STRING  AND ASSOCIATED HARDWARE FITTINGS WITHOUT TURN BUCKLE SUITABLE FOR HEXA CONDUCTOR</t>
  </si>
  <si>
    <t>765KV TENSION INSULATOR STRING  AND ASSOCIATED HARDWARE FITTINGS WITH TURN BUCKLE SUITABLE FOR HEXA CONDUCTOR</t>
  </si>
  <si>
    <t>Erection Hardware for 400kV I type layout-Bus Reactor bay as per specification as per specification</t>
  </si>
  <si>
    <t>400KV SUSPENSION INSULATOR STRING  AND ASSOCIATED HARDWARE FITTINGS WITH DROP CLAMP SUITABLE FOR TWIN CONDUCTOR</t>
  </si>
  <si>
    <t>Erection Hardware for 220kV layout (Double Main and Transfer Scheme as per SLD)-Bus work (one Bay) as per specification</t>
  </si>
  <si>
    <t>Erection Hardware for 220kV layout (Double Main and Transfer Scheme as per SLD)-Line Bay as per specification</t>
  </si>
  <si>
    <t>Erection Hardware for 220kV layout (Double Main and Transfer Scheme as per SLD)-Bus Coupler Bay as per specification</t>
  </si>
  <si>
    <t>Erection Hardware for 220kV layout (Double Main and Transfer Scheme as per SLD)-Transfer Bus Coupler Bay as per specification</t>
  </si>
  <si>
    <t>Erection Hardware for 220kV layout (Double Main and Transfer Scheme as per SLD)-Bus section Bay as per specification</t>
  </si>
  <si>
    <t>220KV  TENSION INSULATOR STRING  AND ASSOCIATED HARDWARE FITTINGS WITH TURN BUCKLE SUITABLE FOR TWIN CONDUCTOR</t>
  </si>
  <si>
    <t>220KV  TENSION INSULATOR STRING AND ASSOCIATED HARDWARE FITTINGS WITH TURN BUCKLE SUITABLE FOR SINGLE CONDUCTOR</t>
  </si>
  <si>
    <t>220KV  TENSION INSULATOR STRING  AND ASSOCIATED HARDWARE FITTINGS WITHOUT TURN BUCKLE SUITABLE FOR QUAD CONDUCTOR</t>
  </si>
  <si>
    <t>220KV SUSPENSION INSULATOR STRING  AND ASSOCIATED HARDWARE FITTINGS WITH THROUGH CLAMP SUITABLE FOR TWIN CONDUCTOR</t>
  </si>
  <si>
    <t>220KV SUSPENSION INSULATOR STRING  AND ASSOCIATED HARDWARE FITTINGS WITH DROP CLAMP SUITABLE FOR QUAD CONDUCTOR</t>
  </si>
  <si>
    <t>Erection Hardware for the 72.5kV equipment for Tertiary loading as per technical specification</t>
  </si>
  <si>
    <t>Erection Hardware for the 33kV equipment for SEB supply as per technical specification</t>
  </si>
  <si>
    <t>765kV Circuit Breaker Relay Panel (with Automation)</t>
  </si>
  <si>
    <t>400kV Circuit Breaker Relay Panel (with Automation)</t>
  </si>
  <si>
    <t>220kV Circuit Breaker Relay Panel (with Automation)</t>
  </si>
  <si>
    <t>220kV Transformer Protection Panel (For both HV &amp; MV side)-(with Automation)</t>
  </si>
  <si>
    <t>Complete Substation automation System for 220kV bay as per Technical Specification</t>
  </si>
  <si>
    <t>Complete Substation automation System for 400kV Tie bay as per Technical Specification</t>
  </si>
  <si>
    <t>Complete Substation automation System for 400kV Main bay as per Technical Specification</t>
  </si>
  <si>
    <t>Complete Substation automation System for 765kV Switchable Line Reactor Bay as per Technical Specification</t>
  </si>
  <si>
    <t>Complete Substation automation system for 765kV Main bay  as per Technical Specification</t>
  </si>
  <si>
    <t>Complete Substation automation System for controlling and monitoring of  Auxilary System including BCUs as per technicalspecification</t>
  </si>
  <si>
    <t>Visual monitoring system for watch &amp; ward</t>
  </si>
  <si>
    <t xml:space="preserve"> AC Distribution Board (ACDB)</t>
  </si>
  <si>
    <t>33kV HV Power Cable along with accessories</t>
  </si>
  <si>
    <t>6Kg dry chemical powered type Portable Fire extinguisher</t>
  </si>
  <si>
    <t>60 litre foam type Trolley/Wheel mounted Fire extinguisher</t>
  </si>
  <si>
    <t>HVW spray system, Hydrant system and complete U/G &amp; O/G piping and accessories etc. out side the pump house for 125 MVAR, 420kV, 3phase Shunt Reactor</t>
  </si>
  <si>
    <t>HVW spray system, Hydrant system and complete U/G &amp; O/G piping and accessories etc. out side the pump house for 765/âˆš3 kV SinglePhase Reactor</t>
  </si>
  <si>
    <t>Pumping arrangement  for HVW system &amp; hydrant system, complete with all piping, valves, fittings,etc. inside pump house for FireProtection System of 765/400/220kV (New) Substation</t>
  </si>
  <si>
    <t>Control room cum administrative building (765kV) illumination including Conduit</t>
  </si>
  <si>
    <t>Type D1 Post top lantern pole of  4 meter  as per technical specification.</t>
  </si>
  <si>
    <t>Type L1 Street Lighting Pole of 6 meter as per technical specification.</t>
  </si>
  <si>
    <t>Lighting Fixture LED Luminaires type SL-L1 as per tech. specifications</t>
  </si>
  <si>
    <t>Fire Wall Mounted LED Luminarie Type FL-2 (250W)</t>
  </si>
  <si>
    <t>63A, 415V : Interlocked switch socket outdoor Receptacle (type RP) as per technical specifications</t>
  </si>
  <si>
    <t>Sub Lighting panel (outdoor) type SLP (Switchyard and Street Lighting)</t>
  </si>
  <si>
    <t>Fire fighting pumphouse building and DG set area  illimunation as per Tech. Spec.</t>
  </si>
  <si>
    <t>Erection of Std 765 kV Support Structure 1-Phase LA including nuts, bolts, all type of washers, packplates, step bolts and gussetplates excluding foundation bolts</t>
  </si>
  <si>
    <t>Erection of Std 765 kV Support Structure 3 Phase ISOLATOR including nuts, bolts, all type of washers, packplates, step bolts andgusset plates excluding foundation bolts</t>
  </si>
  <si>
    <t>Erection of Std 765 kV Support Structure 1-Phase CVT including nuts, bolts, all type of washers, packplates, step bolts and gussetplates excluding foundation bolts</t>
  </si>
  <si>
    <t>Erection of Std 765 kV Support Structure 1-Phase CT including nuts, bolts, all type of washers, packplates, step bolts and gussetplates excluding foundation bolts</t>
  </si>
  <si>
    <t>Erection of Std 765 kV Support Structure 1-Phase BPI including nuts, bolts, all type of washers, packplates, step bolts and gussetplates excluding foundation bolts</t>
  </si>
  <si>
    <t>Erection of Std 765 kV Support Structure 1 Phase ISOLATOR including nuts, bolts, all type of washers, packplates, step bolts andgusset plates excluding foundation bolts</t>
  </si>
  <si>
    <t>Gantry structure per diameter- 400 kV One &amp; half breaker layout</t>
  </si>
  <si>
    <t>Erection of Pipe Structure - 400 kV, 1-Phase,   BPI, (Excluding Wave Trap),  including nuts, bolts, all  type of washers,packplates, step bolts and gusset plates excluding foundation bolts</t>
  </si>
  <si>
    <t>Erection of Pipe Structure - 400 kV, 1-Phase, High BPI, (Excluding Wave Trap),  including nuts, bolts, all  type of washers,packplates, step bolts and gusset plates excluding foundation bolts</t>
  </si>
  <si>
    <t>Erection of Pipe Structure - 400 kV  1-Phase CT including nuts, bolts, all type of washers, packplates, step bolts and gusset platesexcluding foundation bolts</t>
  </si>
  <si>
    <t>Erection of Pipe Structure - 400 kV 1-Phase CVT including nuts, bolts, all type of washers, packplates, step bolts and gusset platesexcluding foundation bolts</t>
  </si>
  <si>
    <t>Erection of Pipe Structure - 400 kV 3-Phase ISOLATOR including nuts, bolts, all type of washers, packplates, step bolts and gussetplates excluding foundation bolts</t>
  </si>
  <si>
    <t>Erection of Pipe Structure - 400 kV 1-Phase SA including nuts, bolts, all type of washers, packplates, step bolts and gusset platesexcluding foundation bolts</t>
  </si>
  <si>
    <t>Erection of Pipe Structure - 400 kV 1 - PH  ISOLATOR including nuts, bolts, all type of washers, packplates, step bolts and gussetplates excluding foundation bolts</t>
  </si>
  <si>
    <t>Erection of Pipe Structure - 400 kV, 1-Phase, High SA,  including nuts, bolts, all  type of washers, packplates, step bolts andgusset plates excluding foundation bolts</t>
  </si>
  <si>
    <t>Gantry structure for transfer bus coupler bay- 220 kV Double Main &amp; Transfer Layout</t>
  </si>
  <si>
    <t>Gantry structure for bus coupler bay- 220 kV Double Main &amp; Transfer Layout</t>
  </si>
  <si>
    <t>Gantry structure for transformer bay- 220 kV Double Main &amp; Transfer Layout</t>
  </si>
  <si>
    <t>Gantry structure for line bay- 220 kV Double Main &amp; Transfer Layout</t>
  </si>
  <si>
    <t>Erection of Pipe Structure - 220 kV 1-Phase High BPI including nuts, bolts, all type of washers, packplates, step bolts and gussetplates excluding foundation bolts</t>
  </si>
  <si>
    <t>Erection of Pipe Structure - 220 kV 1-Phase BPI including nuts, bolts, all type of washers, packplates, step bolts and gusset platesexcluding foundation bolts</t>
  </si>
  <si>
    <t>Erection of Pipe Structure - 220 kV 1-Phase CT including nuts, bolts, all type of washers, packplates, step bolts and gusset platesexcluding foundation bolts</t>
  </si>
  <si>
    <t>Erection of Pipe Structure - 220 kV 1-Phase CVT including nuts, bolts, all type of washers, packplates, step bolts and gusset platesexcluding foundation bolts</t>
  </si>
  <si>
    <t>Erection of Pipe Structure - 220 kV 3-Phase ISOLATOR including nuts, bolts, all type of washers, packplates, step bolts and gussetplates excluding foundation bolts</t>
  </si>
  <si>
    <t>Erection of Pipe Structure - 220 kV 1-Phase SA including nuts, bolts, all type of washers, packplates, step bolts and gusset platesexcluding foundation bolts</t>
  </si>
  <si>
    <t>Erection of Pipe Structure - 220 kV 1 - PH  BPI for WT including nuts, bolts, all type of washers, packplates, step bolts and gussetplates excluding foundation bolts</t>
  </si>
  <si>
    <t>Standard Pipe Structure for 132kV BPI (excluding wave trap)</t>
  </si>
  <si>
    <t>Erection of Std 72.5 kV Support Structure 3-Phase ISOLATOR including nuts, bolts, all type of washers, packplates, step bolts andgusset plates excluding foundation bolts</t>
  </si>
  <si>
    <t>Erection of Std 72.5 kV Support Structure 1-Phase CT including nuts, bolts, all type of washers, packplates, step bolts and gussetplates excluding foundation bolts</t>
  </si>
  <si>
    <t>Erection of Std 132 kV Support Structure PT including nuts, bolts, all type of washers, packplates, step bolts and gusset platesexcluding foundation bolts</t>
  </si>
  <si>
    <t>Erection of Std 72.5 kV Support Structure 1-Phase BPI including nuts, bolts, all type of washers, packplates, step bolts and gussetplates excluding foundation bolts</t>
  </si>
  <si>
    <t>Optical Interface Card (to support minimum 150 kms) for STM-16</t>
  </si>
  <si>
    <t>Optical Interface Card (to support minimum 175 kms) for STM-16</t>
  </si>
  <si>
    <t>NMS-Craft Terminal-Hardware</t>
  </si>
  <si>
    <t>NMS-Craft Terminal-Software</t>
  </si>
  <si>
    <t>Repeater Shelter System including all shelter items such as Air-Conditioner, DG Sets, Static Voltage Stabliser, DCPS &amp; Battery etcas per Technical Specification of PUF insulated pre-coated Steel Shelter (Inner dimension : 4340 X 2540 X 3000 mm &amp; Outer dimension4500 X 2700 X 3160 mm)</t>
  </si>
  <si>
    <t>Erection of 24mm dia foundation bolts including nuts, checknuts, washers and packplates</t>
  </si>
  <si>
    <t>Erection of 28mm dia foundation bolts including nuts, checknuts, washers and packplates.</t>
  </si>
  <si>
    <t>Erection of 32mm dia foundation bolts including nuts, checknuts, washers and packplates</t>
  </si>
  <si>
    <t>Excavation in hard rock which require blasting (including chemical blasting and rock excavated using specialized tools) for allfoundation works including stacking, measuring, disposal etc.for all leads and lifts as per technical specification.</t>
  </si>
  <si>
    <t>Providing and laying Plain Cement Concrete 1:5:10 (1 cement : 5 sand : 10 brick aggregate)</t>
  </si>
  <si>
    <t>Construction of rail cum road as per drawing including all item such as excavation,compactions, rolling watering, WBM etc. butexcluding concrete reinforcement and structural steel-Section having two rails</t>
  </si>
  <si>
    <t>Construction of rail cum road as per drawing including all item such as excavation,compactions, rolling watering, WBM etc. butexcluding concrete reinforcement and structural steel-Section having four rails</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</si>
  <si>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</si>
  <si>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Switchyard Gate excluding Concrete</t>
  </si>
  <si>
    <t>Supplying and erecting dewatering pumps-5 HP</t>
  </si>
  <si>
    <t>Supplying and erecting dewatering pumps- 2 HP</t>
  </si>
  <si>
    <t>Drains section A-A including culverts but excluding concrete &amp; reinforcement steel</t>
  </si>
  <si>
    <t>Drains Section B-B including culverts but excluding concrete &amp; reinforcement steel</t>
  </si>
  <si>
    <t>Drains Section C-C including culverts but excluding concrete &amp; reinforcement steel</t>
  </si>
  <si>
    <t>Drains Section D-D  including culverts but excluding concrete &amp; reinforcement steel</t>
  </si>
  <si>
    <t>Providing &amp; Laying of SW pipes for external sewerage system as per technical specification 100mm dia pipe</t>
  </si>
  <si>
    <t>Providing &amp; Laying of SW pipes for external sewerage system as per technical specification 150mm dia pipe</t>
  </si>
  <si>
    <t>Providing &amp; Laying of SW pipes for external sewerage system as per technical specification 200mm dia pipe</t>
  </si>
  <si>
    <t>Supplying and laying CPVC pipe for external water supply system - 75 mm dia pipe</t>
  </si>
  <si>
    <t>Supplying and laying CPVC pipe for external water supply system - 50 mm dia pipe</t>
  </si>
  <si>
    <t>Supplying and laying CPVC pipe for external water supply system - 40 mm dia pipe</t>
  </si>
  <si>
    <t>Supplying and laying CPVC pipe for external water supply system - 25 mm dia pipe</t>
  </si>
  <si>
    <t>Septic tank and soakpit for CRB</t>
  </si>
  <si>
    <t>Rain water harvesting excluding reinforcement and concrete as per drawing</t>
  </si>
  <si>
    <t>Control Room Building - Civil Works All civil works as per drawing and specifications complete, including - brickwork, finishing(external and internal), windows etc. However, excavation, PCC, RCC and reinforcement shall be paid separately as per BPS.</t>
  </si>
  <si>
    <t>Design, Drawing and execution of Pre-fabricated structure labour Hut including toilet &amp; baths with all materials, labours etccomplete in all respect as per the technical specification and direction of Engineer-in Charge. (Plinth area shall be measured forpayment purpose)</t>
  </si>
  <si>
    <t>FFPH Building - Civil Works All civil works as per drawing and specifications complete, including - brickwork,finishing (externaland internal),windows etc.However, excavation, PCC,RCC and reinforcement shall be paid separately as per BPS</t>
  </si>
  <si>
    <t>All civil works as per drawing and specification but excluding excavation, PCC, RCC, reinforcement but including finishing (internaland external) etc &amp; all civil works complete in all respect - Water Tank for Fire Fighting Pump House</t>
  </si>
  <si>
    <t>Car Parking (10 cars) - Civil Works.All civil works as per drawing and specifications complete, including - brickwork, finishing(external and internal), windows etc. However,excavation, PCC, RCC and reinforcement shall be paid separately as per BPS.</t>
  </si>
  <si>
    <t>Supply of earth (excluding rock &amp; boulders) at site including royalty, carriage and filling in specified areas in layers notexceeding 200mm in depth, compacting , finishing etc. all complete, for all leads &amp; lifts, with all labour, material, tools,tackles, equipments, safeguards &amp; incidentals as necessary as per drawings, specification and direction of the Engineer- in- Charge.</t>
  </si>
  <si>
    <t>765KV AIS Substation package - SS108 for Establishment of 765/400/220kV Kurnool-III (New) S/S including 1x125MVAR, 400kV 3-Ph Bus Reactor under ‘Transmission Scheme for Evacuation of power from RE Sources in Kurnool Wind Energy Zone (3000 MW) /Solar Energy Zone (1500 MW) Part A’</t>
  </si>
  <si>
    <t>765KV AIS Substation package - SS108</t>
  </si>
  <si>
    <t>Specification No.: CC/NT/W-AIS/DOM/A00/23/00332</t>
  </si>
  <si>
    <t>Schedule - 2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</si>
</sst>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673">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Fill="1" applyBorder="1" applyAlignment="1" applyProtection="1">
      <alignment horizontal="left" vertical="center" indent="1"/>
    </xf>
    <xf numFmtId="178" fontId="15" fillId="0" borderId="0" xfId="0" applyNumberFormat="1" applyFont="1" applyFill="1" applyBorder="1" applyAlignment="1" applyProtection="1">
      <alignment horizontal="justify" vertical="center"/>
      <protection hidden="1"/>
    </xf>
    <xf numFmtId="178"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80"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6"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5"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8" fontId="15" fillId="0" borderId="0" xfId="0" applyNumberFormat="1" applyFont="1" applyFill="1" applyBorder="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Fill="1" applyBorder="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80"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8"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80"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8"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8"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5"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5"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5"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8"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8"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8"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5"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5"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5"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165" fontId="39" fillId="0" borderId="0" xfId="0" applyNumberFormat="1" applyFont="1" applyFill="1" applyBorder="1" applyAlignment="1" applyProtection="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pplyProtection="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NumberFormat="1" applyFont="1" applyFill="1" applyBorder="1" applyAlignment="1" applyProtection="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165" fontId="5" fillId="0" borderId="0" xfId="0" applyNumberFormat="1" applyFont="1" applyFill="1" applyBorder="1" applyAlignment="1" applyProtection="1">
      <alignment horizontal="center" vertical="top"/>
    </xf>
    <xf numFmtId="0" fontId="87" fillId="0" borderId="0" xfId="0" applyFont="1" applyAlignment="1" applyProtection="1">
      <alignment vertical="top" wrapText="1"/>
      <protection hidden="1"/>
    </xf>
    <xf numFmtId="0" fontId="85" fillId="11"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justify" vertical="top"/>
    </xf>
    <xf numFmtId="0" fontId="5" fillId="0" borderId="5" xfId="0" applyNumberFormat="1" applyFont="1" applyFill="1" applyBorder="1" applyAlignment="1" applyProtection="1">
      <alignment horizontal="center" vertical="top"/>
    </xf>
    <xf numFmtId="0" fontId="5" fillId="0" borderId="5" xfId="0" applyNumberFormat="1" applyFont="1" applyFill="1" applyBorder="1" applyAlignment="1" applyProtection="1">
      <alignment vertical="top"/>
    </xf>
    <xf numFmtId="0" fontId="39" fillId="0" borderId="0" xfId="0" applyFont="1" applyAlignment="1" applyProtection="1">
      <alignment vertical="top"/>
    </xf>
    <xf numFmtId="0" fontId="4" fillId="0" borderId="0" xfId="0" applyFont="1" applyAlignment="1" applyProtection="1">
      <alignment vertical="top"/>
    </xf>
    <xf numFmtId="0" fontId="39" fillId="0" borderId="0" xfId="0" applyFont="1" applyBorder="1" applyAlignment="1" applyProtection="1">
      <alignment vertical="top"/>
    </xf>
    <xf numFmtId="0" fontId="4" fillId="0" borderId="0" xfId="0" applyNumberFormat="1" applyFont="1" applyFill="1" applyBorder="1" applyAlignment="1" applyProtection="1">
      <alignment horizontal="justify" vertical="top"/>
    </xf>
    <xf numFmtId="0" fontId="4" fillId="0" borderId="0" xfId="0" applyNumberFormat="1" applyFont="1" applyFill="1" applyBorder="1" applyAlignment="1" applyProtection="1">
      <alignment vertical="top"/>
    </xf>
    <xf numFmtId="0" fontId="39" fillId="0" borderId="0" xfId="0" applyNumberFormat="1" applyFont="1" applyFill="1" applyBorder="1" applyAlignment="1" applyProtection="1">
      <alignment vertical="top"/>
    </xf>
    <xf numFmtId="0" fontId="39" fillId="0" borderId="0" xfId="0" applyFont="1" applyBorder="1" applyAlignment="1" applyProtection="1">
      <alignment horizontal="left" vertical="top"/>
    </xf>
    <xf numFmtId="0" fontId="39" fillId="0" borderId="0" xfId="0" applyFont="1" applyBorder="1" applyAlignment="1" applyProtection="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Border="1" applyAlignment="1" applyProtection="1">
      <alignment horizontal="left" vertical="top"/>
      <protection hidden="1"/>
    </xf>
    <xf numFmtId="0" fontId="39" fillId="0" borderId="0" xfId="0" applyFont="1" applyBorder="1" applyAlignment="1" applyProtection="1">
      <alignment vertical="top"/>
      <protection hidden="1"/>
    </xf>
    <xf numFmtId="0" fontId="5" fillId="0" borderId="0" xfId="0" applyNumberFormat="1" applyFont="1" applyFill="1" applyBorder="1" applyAlignment="1" applyProtection="1">
      <alignment horizontal="center" vertical="top"/>
    </xf>
    <xf numFmtId="14" fontId="4" fillId="0" borderId="0" xfId="0" applyNumberFormat="1" applyFont="1" applyFill="1" applyBorder="1" applyAlignment="1" applyProtection="1">
      <alignment horizontal="center" vertical="top"/>
    </xf>
    <xf numFmtId="0" fontId="5" fillId="0" borderId="0" xfId="0" applyFont="1" applyAlignment="1" applyProtection="1">
      <alignment horizontal="center" vertical="top"/>
    </xf>
    <xf numFmtId="0" fontId="5" fillId="0" borderId="0" xfId="0" applyFont="1" applyFill="1" applyBorder="1" applyAlignment="1" applyProtection="1">
      <alignment vertical="top"/>
    </xf>
    <xf numFmtId="0" fontId="39" fillId="0" borderId="0"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justify" vertical="top"/>
    </xf>
    <xf numFmtId="178" fontId="5" fillId="0" borderId="0" xfId="0" applyNumberFormat="1" applyFont="1" applyFill="1" applyBorder="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Alignment="1" applyProtection="1">
      <alignment vertical="top"/>
      <protection hidden="1"/>
    </xf>
    <xf numFmtId="165" fontId="4" fillId="0" borderId="4" xfId="0" applyNumberFormat="1" applyFont="1" applyFill="1" applyBorder="1" applyAlignment="1" applyProtection="1">
      <alignment horizontal="center" vertical="top" wrapText="1"/>
    </xf>
    <xf numFmtId="165" fontId="5" fillId="0" borderId="5" xfId="0" applyNumberFormat="1" applyFont="1" applyFill="1" applyBorder="1" applyAlignment="1" applyProtection="1">
      <alignment horizontal="left" vertical="top"/>
    </xf>
    <xf numFmtId="165" fontId="4" fillId="0" borderId="0" xfId="0" applyNumberFormat="1" applyFont="1" applyFill="1" applyBorder="1" applyAlignment="1" applyProtection="1">
      <alignment horizontal="center" vertical="top"/>
    </xf>
    <xf numFmtId="10" fontId="39" fillId="0" borderId="0" xfId="0" applyNumberFormat="1" applyFont="1" applyFill="1" applyBorder="1" applyAlignment="1" applyProtection="1">
      <alignment horizontal="center" vertical="top"/>
    </xf>
    <xf numFmtId="10" fontId="39" fillId="0" borderId="0" xfId="0" applyNumberFormat="1" applyFont="1" applyBorder="1" applyAlignment="1" applyProtection="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5"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center" vertical="top"/>
      <protection hidden="1"/>
    </xf>
    <xf numFmtId="0" fontId="4" fillId="0" borderId="0" xfId="206" applyFont="1" applyFill="1" applyBorder="1" applyAlignment="1" applyProtection="1">
      <alignment horizontal="justify" vertical="top"/>
    </xf>
    <xf numFmtId="0" fontId="4" fillId="0" borderId="0" xfId="206" applyFont="1" applyFill="1" applyBorder="1" applyAlignment="1" applyProtection="1">
      <alignment horizontal="center" vertical="top"/>
    </xf>
    <xf numFmtId="0" fontId="62" fillId="0" borderId="0" xfId="0" applyFont="1" applyAlignment="1" applyProtection="1">
      <alignment vertical="top"/>
    </xf>
    <xf numFmtId="0" fontId="44" fillId="0" borderId="0" xfId="0" applyFont="1" applyBorder="1" applyAlignment="1" applyProtection="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Border="1" applyAlignment="1" applyProtection="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0" fontId="39" fillId="0" borderId="0" xfId="0" applyFont="1" applyFill="1" applyBorder="1" applyAlignment="1" applyProtection="1">
      <alignmen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Alignment="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Border="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horizontal="justify" vertical="top"/>
      <protection hidden="1"/>
    </xf>
    <xf numFmtId="0"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vertical="top"/>
      <protection hidden="1"/>
    </xf>
    <xf numFmtId="4" fontId="15" fillId="0" borderId="11" xfId="205" applyNumberFormat="1" applyFont="1" applyFill="1" applyBorder="1" applyAlignment="1" applyProtection="1">
      <alignment horizontal="right" vertical="top"/>
      <protection hidden="1"/>
    </xf>
    <xf numFmtId="0" fontId="4" fillId="0" borderId="0" xfId="0" applyNumberFormat="1" applyFont="1" applyFill="1" applyBorder="1" applyAlignment="1" applyProtection="1">
      <alignment horizontal="center" vertical="top"/>
      <protection hidden="1"/>
    </xf>
    <xf numFmtId="9" fontId="4" fillId="0" borderId="4" xfId="0" applyNumberFormat="1" applyFont="1" applyFill="1" applyBorder="1" applyAlignment="1" applyProtection="1">
      <alignment horizontal="center" vertical="top" wrapText="1"/>
    </xf>
    <xf numFmtId="0" fontId="4" fillId="0" borderId="0" xfId="0" applyFont="1" applyFill="1" applyBorder="1" applyAlignment="1">
      <alignment vertical="top" wrapText="1"/>
    </xf>
    <xf numFmtId="0" fontId="5" fillId="0" borderId="0" xfId="206" applyNumberFormat="1" applyFont="1" applyAlignment="1" applyProtection="1">
      <alignment horizontal="left" vertical="top"/>
      <protection hidden="1"/>
    </xf>
    <xf numFmtId="0" fontId="5"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39" fillId="0" borderId="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39" fillId="0" borderId="0" xfId="0" applyFont="1" applyAlignment="1" applyProtection="1">
      <alignment vertical="center"/>
    </xf>
    <xf numFmtId="0" fontId="62" fillId="0" borderId="0" xfId="0" applyFont="1" applyAlignment="1" applyProtection="1">
      <alignment vertical="center"/>
    </xf>
    <xf numFmtId="0" fontId="39" fillId="0" borderId="0" xfId="0" applyFont="1" applyBorder="1" applyAlignment="1" applyProtection="1">
      <alignment vertical="center"/>
    </xf>
    <xf numFmtId="0" fontId="44" fillId="0"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center" vertical="center"/>
    </xf>
    <xf numFmtId="0" fontId="4" fillId="0" borderId="0" xfId="0" applyFont="1" applyAlignment="1" applyProtection="1">
      <alignment vertical="center"/>
    </xf>
    <xf numFmtId="0" fontId="4" fillId="0" borderId="0" xfId="206" applyFont="1" applyBorder="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6" fillId="12" borderId="4" xfId="0" applyNumberFormat="1" applyFont="1" applyFill="1" applyBorder="1" applyAlignment="1" applyProtection="1">
      <alignment vertical="top" wrapText="1"/>
    </xf>
    <xf numFmtId="0" fontId="106" fillId="12"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171" fontId="89" fillId="13" borderId="4" xfId="0" applyNumberFormat="1" applyFont="1" applyFill="1" applyBorder="1" applyAlignment="1" applyProtection="1">
      <alignment horizontal="justify" vertical="top" wrapText="1"/>
    </xf>
    <xf numFmtId="0" fontId="4" fillId="13" borderId="4" xfId="0" applyFont="1" applyFill="1" applyBorder="1" applyAlignment="1" applyProtection="1">
      <alignment horizontal="center" vertical="top" wrapText="1"/>
    </xf>
    <xf numFmtId="0" fontId="4" fillId="13" borderId="4" xfId="0" applyNumberFormat="1" applyFont="1" applyFill="1" applyBorder="1" applyAlignment="1" applyProtection="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pplyProtection="1">
      <alignment vertical="top"/>
    </xf>
    <xf numFmtId="2" fontId="5" fillId="13"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Fill="1" applyBorder="1" applyAlignment="1" applyProtection="1">
      <alignment horizontal="left" vertical="top"/>
    </xf>
    <xf numFmtId="1" fontId="4" fillId="0" borderId="0" xfId="0" applyNumberFormat="1" applyFont="1" applyFill="1" applyBorder="1" applyAlignment="1" applyProtection="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5"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center" vertical="top"/>
      <protection hidden="1"/>
    </xf>
    <xf numFmtId="1" fontId="55" fillId="0" borderId="0" xfId="0" applyNumberFormat="1" applyFont="1" applyAlignment="1" applyProtection="1">
      <alignment horizontal="right" vertical="top"/>
    </xf>
    <xf numFmtId="1" fontId="4" fillId="0" borderId="0" xfId="0" applyNumberFormat="1" applyFont="1" applyFill="1" applyBorder="1" applyAlignment="1" applyProtection="1">
      <alignment horizontal="right" vertical="top"/>
    </xf>
    <xf numFmtId="1" fontId="5" fillId="0" borderId="0" xfId="0" applyNumberFormat="1" applyFont="1" applyFill="1" applyBorder="1" applyAlignment="1" applyProtection="1">
      <alignment horizontal="center" vertical="top"/>
    </xf>
    <xf numFmtId="1" fontId="39" fillId="0" borderId="0" xfId="0" applyNumberFormat="1" applyFont="1" applyFill="1" applyBorder="1" applyAlignment="1" applyProtection="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Fill="1" applyBorder="1" applyAlignment="1" applyProtection="1">
      <alignment horizontal="center" vertical="top"/>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pplyProtection="1">
      <alignment vertical="top" wrapText="1"/>
    </xf>
    <xf numFmtId="1" fontId="5"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Border="1" applyAlignment="1" applyProtection="1">
      <alignment horizontal="center" vertical="top" wrapText="1"/>
    </xf>
    <xf numFmtId="165" fontId="4" fillId="13" borderId="0" xfId="0" applyNumberFormat="1" applyFont="1" applyFill="1" applyBorder="1" applyAlignment="1" applyProtection="1">
      <alignment horizontal="center" vertical="top" wrapText="1"/>
    </xf>
    <xf numFmtId="1" fontId="4" fillId="13" borderId="0" xfId="0" applyNumberFormat="1"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NumberFormat="1" applyFont="1" applyFill="1" applyBorder="1" applyAlignment="1" applyProtection="1">
      <alignment horizontal="center" vertical="top" wrapText="1"/>
    </xf>
    <xf numFmtId="0" fontId="15" fillId="15" borderId="34" xfId="0" applyFont="1" applyFill="1" applyBorder="1" applyAlignment="1" applyProtection="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NumberFormat="1" applyFont="1" applyFill="1" applyBorder="1" applyAlignment="1" applyProtection="1">
      <alignment horizontal="center" vertical="top" wrapText="1"/>
    </xf>
    <xf numFmtId="0" fontId="106" fillId="0" borderId="0" xfId="0" applyFont="1" applyAlignment="1" applyProtection="1">
      <alignment vertical="top"/>
    </xf>
    <xf numFmtId="0" fontId="107"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3" borderId="4" xfId="0" applyFont="1" applyFill="1" applyBorder="1" applyAlignment="1" applyProtection="1">
      <alignment horizontal="left" vertical="top" wrapText="1"/>
    </xf>
    <xf numFmtId="4" fontId="15" fillId="13" borderId="4" xfId="11" applyNumberFormat="1" applyFont="1" applyFill="1" applyBorder="1" applyAlignment="1" applyProtection="1">
      <alignment vertical="top" wrapText="1"/>
    </xf>
    <xf numFmtId="0" fontId="68" fillId="13" borderId="4" xfId="0" applyNumberFormat="1" applyFont="1" applyFill="1" applyBorder="1" applyAlignment="1" applyProtection="1">
      <alignment vertical="top"/>
    </xf>
    <xf numFmtId="0" fontId="15" fillId="13" borderId="4" xfId="0" applyFont="1" applyFill="1" applyBorder="1" applyAlignment="1" applyProtection="1">
      <alignment horizontal="left" vertical="center" wrapText="1"/>
      <protection hidden="1"/>
    </xf>
    <xf numFmtId="181"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Fill="1" applyBorder="1" applyAlignment="1" applyProtection="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NumberFormat="1" applyFont="1" applyFill="1" applyBorder="1" applyAlignment="1" applyProtection="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NumberFormat="1" applyFont="1" applyFill="1" applyBorder="1" applyAlignment="1" applyProtection="1">
      <alignment horizontal="left" vertical="top"/>
    </xf>
    <xf numFmtId="0" fontId="94" fillId="0" borderId="5" xfId="0" applyNumberFormat="1" applyFont="1" applyFill="1" applyBorder="1" applyAlignment="1" applyProtection="1">
      <alignment vertical="top"/>
    </xf>
    <xf numFmtId="0" fontId="93" fillId="0" borderId="5" xfId="0" applyNumberFormat="1" applyFont="1" applyFill="1" applyBorder="1" applyAlignment="1" applyProtection="1">
      <alignment horizontal="center" vertical="top"/>
    </xf>
    <xf numFmtId="0" fontId="93" fillId="0" borderId="5" xfId="0" applyNumberFormat="1" applyFont="1" applyFill="1" applyBorder="1" applyAlignment="1" applyProtection="1">
      <alignment vertical="top"/>
    </xf>
    <xf numFmtId="0" fontId="95" fillId="0" borderId="0" xfId="0" applyFont="1" applyAlignment="1" applyProtection="1">
      <alignment horizontal="left" vertical="top"/>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Border="1" applyAlignment="1" applyProtection="1">
      <alignmen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center" vertical="top"/>
    </xf>
    <xf numFmtId="0" fontId="94" fillId="0" borderId="0" xfId="0" applyFont="1" applyBorder="1" applyAlignment="1" applyProtection="1">
      <alignment vertical="top"/>
    </xf>
    <xf numFmtId="0" fontId="94" fillId="5" borderId="0" xfId="0" applyFont="1" applyFill="1" applyBorder="1" applyAlignment="1" applyProtection="1">
      <alignment horizontal="left" vertical="top"/>
    </xf>
    <xf numFmtId="0" fontId="94" fillId="5" borderId="0" xfId="0" applyFont="1" applyFill="1" applyBorder="1" applyAlignment="1" applyProtection="1">
      <alignment vertical="top"/>
    </xf>
    <xf numFmtId="0" fontId="94" fillId="0" borderId="0" xfId="0" applyFont="1" applyAlignment="1" applyProtection="1">
      <alignment vertical="top"/>
    </xf>
    <xf numFmtId="0" fontId="94" fillId="0" borderId="0" xfId="0" applyNumberFormat="1" applyFont="1" applyFill="1" applyBorder="1" applyAlignment="1" applyProtection="1">
      <alignment horizontal="left" vertical="top"/>
    </xf>
    <xf numFmtId="0" fontId="94"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top"/>
    </xf>
    <xf numFmtId="1" fontId="94" fillId="5" borderId="0" xfId="0" applyNumberFormat="1" applyFont="1" applyFill="1" applyBorder="1" applyAlignment="1" applyProtection="1">
      <alignment vertical="top"/>
    </xf>
    <xf numFmtId="2" fontId="94" fillId="0" borderId="0" xfId="0" applyNumberFormat="1" applyFont="1" applyBorder="1" applyAlignment="1" applyProtection="1">
      <alignment vertical="top"/>
    </xf>
    <xf numFmtId="0" fontId="96" fillId="0" borderId="0" xfId="0" applyFont="1" applyBorder="1" applyAlignment="1" applyProtection="1">
      <alignment horizontal="left" vertical="top"/>
    </xf>
    <xf numFmtId="10" fontId="94" fillId="0" borderId="0" xfId="0" applyNumberFormat="1" applyFont="1" applyFill="1" applyBorder="1" applyAlignment="1" applyProtection="1">
      <alignment horizontal="center" vertical="top"/>
    </xf>
    <xf numFmtId="0" fontId="94" fillId="0" borderId="0" xfId="0" applyFont="1" applyBorder="1" applyAlignment="1" applyProtection="1">
      <alignment horizontal="left" vertical="top"/>
    </xf>
    <xf numFmtId="0" fontId="94" fillId="0" borderId="0" xfId="0" applyFont="1" applyBorder="1" applyAlignment="1" applyProtection="1">
      <alignment horizontal="center" vertical="top"/>
    </xf>
    <xf numFmtId="10" fontId="94" fillId="0" borderId="0" xfId="0" applyNumberFormat="1" applyFont="1" applyBorder="1" applyAlignment="1" applyProtection="1">
      <alignment horizontal="center" vertical="top"/>
    </xf>
    <xf numFmtId="1" fontId="94" fillId="0" borderId="0" xfId="0" applyNumberFormat="1" applyFont="1" applyBorder="1" applyAlignment="1" applyProtection="1">
      <alignment vertical="top"/>
    </xf>
    <xf numFmtId="0" fontId="94" fillId="0" borderId="0" xfId="0" applyFont="1" applyFill="1" applyBorder="1" applyAlignment="1" applyProtection="1">
      <alignment horizontal="left" vertical="top"/>
    </xf>
    <xf numFmtId="0" fontId="93" fillId="0" borderId="0" xfId="206"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NumberFormat="1" applyFont="1" applyFill="1" applyBorder="1" applyAlignment="1" applyProtection="1">
      <alignment horizontal="left" vertical="top"/>
      <protection hidden="1"/>
    </xf>
    <xf numFmtId="0" fontId="94" fillId="0" borderId="0" xfId="206" applyFont="1" applyBorder="1" applyAlignment="1" applyProtection="1">
      <alignment horizontal="left" vertical="top"/>
      <protection hidden="1"/>
    </xf>
    <xf numFmtId="0" fontId="95" fillId="0" borderId="0" xfId="0" applyFont="1" applyBorder="1" applyAlignment="1" applyProtection="1">
      <alignment horizontal="left" vertical="top"/>
    </xf>
    <xf numFmtId="10" fontId="93" fillId="0" borderId="0" xfId="0" applyNumberFormat="1" applyFont="1" applyFill="1" applyBorder="1" applyAlignment="1" applyProtection="1">
      <alignment horizontal="center" vertical="top"/>
    </xf>
    <xf numFmtId="0" fontId="93" fillId="0" borderId="0" xfId="206" applyFont="1" applyFill="1" applyAlignment="1" applyProtection="1">
      <alignment vertical="top"/>
      <protection hidden="1"/>
    </xf>
    <xf numFmtId="2" fontId="94" fillId="0" borderId="0" xfId="0" applyNumberFormat="1" applyFont="1" applyBorder="1" applyAlignment="1" applyProtection="1">
      <alignment horizontal="center" vertical="top"/>
    </xf>
    <xf numFmtId="2" fontId="94" fillId="0" borderId="0" xfId="0" applyNumberFormat="1" applyFont="1" applyFill="1" applyBorder="1" applyAlignment="1" applyProtection="1">
      <alignment horizontal="center" vertical="top"/>
    </xf>
    <xf numFmtId="0" fontId="94" fillId="0" borderId="0" xfId="206" applyFont="1" applyFill="1" applyAlignment="1" applyProtection="1">
      <alignment vertical="top"/>
      <protection hidden="1"/>
    </xf>
    <xf numFmtId="0" fontId="95" fillId="0" borderId="0" xfId="0" applyFont="1" applyFill="1" applyBorder="1" applyAlignment="1" applyProtection="1">
      <alignment horizontal="left" vertical="top"/>
    </xf>
    <xf numFmtId="2" fontId="93" fillId="0" borderId="0" xfId="0" applyNumberFormat="1" applyFont="1" applyFill="1" applyBorder="1" applyAlignment="1" applyProtection="1">
      <alignment horizontal="center" vertical="top"/>
    </xf>
    <xf numFmtId="180" fontId="94" fillId="0" borderId="0" xfId="0" applyNumberFormat="1" applyFont="1" applyFill="1" applyBorder="1" applyAlignment="1" applyProtection="1">
      <alignment horizontal="center" vertical="top"/>
    </xf>
    <xf numFmtId="0" fontId="94" fillId="0" borderId="0" xfId="206" applyFont="1" applyFill="1" applyBorder="1" applyAlignment="1" applyProtection="1">
      <alignment vertical="top"/>
      <protection hidden="1"/>
    </xf>
    <xf numFmtId="0" fontId="94" fillId="0" borderId="0" xfId="206" applyFont="1" applyFill="1" applyBorder="1" applyAlignment="1" applyProtection="1">
      <alignment horizontal="center" vertical="top"/>
      <protection hidden="1"/>
    </xf>
    <xf numFmtId="0" fontId="93" fillId="0" borderId="0" xfId="206" applyFont="1" applyFill="1" applyBorder="1" applyAlignment="1" applyProtection="1">
      <alignment vertical="top"/>
      <protection hidden="1"/>
    </xf>
    <xf numFmtId="15" fontId="94" fillId="0" borderId="0" xfId="0" applyNumberFormat="1" applyFont="1" applyBorder="1" applyAlignment="1" applyProtection="1">
      <alignment vertical="top"/>
    </xf>
    <xf numFmtId="0" fontId="95" fillId="0" borderId="0" xfId="0" applyNumberFormat="1" applyFont="1" applyFill="1" applyBorder="1" applyAlignment="1" applyProtection="1">
      <alignment horizontal="left" vertical="top" wrapText="1"/>
    </xf>
    <xf numFmtId="0" fontId="96" fillId="0" borderId="0" xfId="0" applyNumberFormat="1" applyFont="1" applyFill="1" applyBorder="1" applyAlignment="1" applyProtection="1">
      <alignment horizontal="center" vertical="top" wrapText="1"/>
    </xf>
    <xf numFmtId="0" fontId="96" fillId="0" borderId="0" xfId="0" applyNumberFormat="1" applyFont="1" applyFill="1" applyBorder="1" applyAlignment="1" applyProtection="1">
      <alignment vertical="top" wrapText="1"/>
    </xf>
    <xf numFmtId="0" fontId="94" fillId="0" borderId="0" xfId="0" applyNumberFormat="1" applyFont="1" applyFill="1" applyBorder="1" applyAlignment="1" applyProtection="1">
      <alignment horizontal="justify" vertical="top" wrapText="1"/>
    </xf>
    <xf numFmtId="0" fontId="93" fillId="0" borderId="0" xfId="0"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wrapText="1"/>
      <protection hidden="1"/>
    </xf>
    <xf numFmtId="0" fontId="93"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xf>
    <xf numFmtId="1" fontId="96" fillId="0" borderId="0" xfId="0" applyNumberFormat="1" applyFont="1" applyBorder="1" applyAlignment="1" applyProtection="1">
      <alignment vertical="top"/>
      <protection hidden="1"/>
    </xf>
    <xf numFmtId="0" fontId="96" fillId="0" borderId="0" xfId="0" applyFont="1" applyBorder="1" applyAlignment="1" applyProtection="1">
      <alignment vertical="top"/>
      <protection hidden="1"/>
    </xf>
    <xf numFmtId="0" fontId="93" fillId="11" borderId="15" xfId="0" applyNumberFormat="1" applyFont="1" applyFill="1" applyBorder="1" applyAlignment="1" applyProtection="1">
      <alignment horizontal="center" vertical="top" wrapText="1"/>
    </xf>
    <xf numFmtId="0" fontId="0" fillId="0" borderId="0" xfId="0" applyNumberFormat="1" applyFont="1" applyFill="1" applyBorder="1" applyAlignment="1" applyProtection="1">
      <alignment vertical="top"/>
    </xf>
    <xf numFmtId="2" fontId="0" fillId="0" borderId="0" xfId="0" applyNumberFormat="1" applyFont="1" applyFill="1" applyBorder="1" applyAlignment="1" applyProtection="1">
      <alignment vertical="top"/>
    </xf>
    <xf numFmtId="0" fontId="0" fillId="0" borderId="4" xfId="0" applyFont="1" applyFill="1" applyBorder="1" applyAlignment="1" applyProtection="1">
      <alignment horizontal="left" vertical="top" wrapText="1"/>
    </xf>
    <xf numFmtId="2" fontId="93" fillId="0" borderId="0" xfId="0" applyNumberFormat="1" applyFont="1" applyFill="1" applyBorder="1" applyAlignment="1" applyProtection="1">
      <alignment vertical="top"/>
    </xf>
    <xf numFmtId="0" fontId="94" fillId="6" borderId="35" xfId="0" applyNumberFormat="1" applyFont="1" applyFill="1" applyBorder="1" applyAlignment="1" applyProtection="1">
      <alignment horizontal="center" vertical="top" wrapText="1"/>
    </xf>
    <xf numFmtId="0" fontId="94" fillId="6" borderId="5" xfId="0" applyNumberFormat="1" applyFont="1" applyFill="1" applyBorder="1" applyAlignment="1" applyProtection="1">
      <alignment horizontal="center" vertical="top" wrapText="1"/>
    </xf>
    <xf numFmtId="2" fontId="94" fillId="0" borderId="0" xfId="0" applyNumberFormat="1" applyFont="1" applyFill="1" applyBorder="1" applyAlignment="1" applyProtection="1">
      <alignmen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xf>
    <xf numFmtId="0" fontId="94" fillId="0" borderId="0" xfId="0" applyFont="1" applyBorder="1" applyAlignment="1" applyProtection="1">
      <alignment horizontal="right" vertical="top"/>
    </xf>
    <xf numFmtId="0" fontId="94" fillId="7" borderId="0" xfId="211" applyNumberFormat="1" applyFont="1" applyFill="1" applyBorder="1" applyAlignment="1" applyProtection="1">
      <alignment horizontal="center" vertical="top"/>
    </xf>
    <xf numFmtId="0" fontId="94" fillId="0" borderId="0" xfId="0" applyFont="1" applyFill="1" applyBorder="1" applyAlignment="1" applyProtection="1">
      <alignment horizontal="right" vertical="top"/>
    </xf>
    <xf numFmtId="0" fontId="93" fillId="0" borderId="0" xfId="0" applyFont="1" applyAlignment="1" applyProtection="1">
      <alignment horizontal="left" vertical="top"/>
    </xf>
    <xf numFmtId="0" fontId="94" fillId="0" borderId="0" xfId="0" applyFont="1" applyAlignment="1" applyProtection="1">
      <alignment horizontal="right" vertical="top"/>
    </xf>
    <xf numFmtId="0" fontId="93" fillId="0" borderId="0" xfId="0" applyNumberFormat="1" applyFont="1" applyFill="1" applyBorder="1" applyAlignment="1" applyProtection="1">
      <alignment horizontal="justify" vertical="top"/>
    </xf>
    <xf numFmtId="178" fontId="93" fillId="0" borderId="0" xfId="0" applyNumberFormat="1" applyFont="1" applyFill="1" applyBorder="1" applyAlignment="1" applyProtection="1">
      <alignment vertical="top"/>
    </xf>
    <xf numFmtId="14"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top"/>
    </xf>
    <xf numFmtId="10"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protection hidden="1"/>
    </xf>
    <xf numFmtId="1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protection hidden="1"/>
    </xf>
    <xf numFmtId="0" fontId="95" fillId="0" borderId="0" xfId="0" applyFont="1" applyFill="1" applyBorder="1" applyAlignment="1" applyProtection="1">
      <alignment horizontal="right" vertical="top"/>
      <protection hidden="1"/>
    </xf>
    <xf numFmtId="0" fontId="95"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protection hidden="1"/>
    </xf>
    <xf numFmtId="0" fontId="95" fillId="0" borderId="0" xfId="0" applyNumberFormat="1" applyFont="1" applyFill="1" applyBorder="1" applyAlignment="1" applyProtection="1">
      <alignment vertical="top"/>
      <protection hidden="1"/>
    </xf>
    <xf numFmtId="0" fontId="96"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wrapText="1"/>
      <protection hidden="1"/>
    </xf>
    <xf numFmtId="0" fontId="95" fillId="0" borderId="0" xfId="206" applyFont="1" applyFill="1" applyBorder="1" applyAlignment="1" applyProtection="1">
      <alignment vertical="top"/>
      <protection hidden="1"/>
    </xf>
    <xf numFmtId="0" fontId="96" fillId="0" borderId="0" xfId="206" applyFont="1" applyFill="1" applyBorder="1" applyAlignment="1" applyProtection="1">
      <alignment vertical="top"/>
      <protection hidden="1"/>
    </xf>
    <xf numFmtId="0" fontId="95" fillId="0" borderId="0" xfId="206" applyFont="1" applyFill="1" applyBorder="1" applyAlignment="1" applyProtection="1">
      <alignment horizontal="center" vertical="top"/>
      <protection hidden="1"/>
    </xf>
    <xf numFmtId="0" fontId="96" fillId="0" borderId="0" xfId="206" applyFont="1" applyFill="1" applyBorder="1" applyAlignment="1" applyProtection="1">
      <alignment horizontal="left" vertical="top"/>
      <protection hidden="1"/>
    </xf>
    <xf numFmtId="180" fontId="94" fillId="0" borderId="0" xfId="0" applyNumberFormat="1" applyFont="1" applyFill="1" applyBorder="1" applyAlignment="1" applyProtection="1">
      <alignment vertical="top"/>
    </xf>
    <xf numFmtId="0" fontId="96" fillId="0" borderId="0" xfId="206" applyFont="1" applyFill="1" applyBorder="1" applyAlignment="1" applyProtection="1">
      <alignment horizontal="center" vertical="top"/>
      <protection hidden="1"/>
    </xf>
    <xf numFmtId="10" fontId="95" fillId="0" borderId="0" xfId="0" applyNumberFormat="1" applyFont="1" applyFill="1" applyBorder="1" applyAlignment="1" applyProtection="1">
      <alignment horizontal="center" vertical="top" wrapText="1"/>
      <protection hidden="1"/>
    </xf>
    <xf numFmtId="0" fontId="95"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horizontal="center" vertical="top" wrapText="1"/>
      <protection hidden="1"/>
    </xf>
    <xf numFmtId="10" fontId="95" fillId="0" borderId="0" xfId="0" applyNumberFormat="1" applyFont="1" applyFill="1" applyBorder="1" applyAlignment="1" applyProtection="1">
      <alignment horizontal="center" vertical="top"/>
      <protection hidden="1"/>
    </xf>
    <xf numFmtId="0" fontId="94" fillId="0" borderId="0" xfId="0" applyNumberFormat="1" applyFont="1" applyFill="1" applyBorder="1" applyAlignment="1" applyProtection="1">
      <alignment horizontal="center" vertical="top"/>
      <protection hidden="1"/>
    </xf>
    <xf numFmtId="165"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protection hidden="1"/>
    </xf>
    <xf numFmtId="2" fontId="93" fillId="0" borderId="0" xfId="0" applyNumberFormat="1" applyFont="1" applyFill="1" applyBorder="1" applyAlignment="1" applyProtection="1">
      <alignment horizontal="center" vertical="top"/>
      <protection hidden="1"/>
    </xf>
    <xf numFmtId="165"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8" fontId="96" fillId="0" borderId="0" xfId="0" applyNumberFormat="1" applyFont="1" applyFill="1" applyBorder="1" applyAlignment="1" applyProtection="1">
      <alignment horizontal="right" vertical="top" wrapText="1"/>
      <protection hidden="1"/>
    </xf>
    <xf numFmtId="168" fontId="94"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7" fontId="96"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8" fontId="94" fillId="0" borderId="0" xfId="11" applyNumberFormat="1" applyFont="1" applyFill="1" applyBorder="1" applyAlignment="1" applyProtection="1">
      <alignment horizontal="center" vertical="top"/>
      <protection hidden="1"/>
    </xf>
    <xf numFmtId="0" fontId="96" fillId="0" borderId="0" xfId="0" applyFont="1" applyFill="1" applyAlignment="1" applyProtection="1">
      <alignment vertical="top"/>
    </xf>
    <xf numFmtId="171" fontId="96" fillId="0" borderId="0" xfId="211" quotePrefix="1" applyNumberFormat="1" applyFont="1" applyFill="1" applyBorder="1" applyAlignment="1" applyProtection="1">
      <alignment vertical="top" wrapText="1"/>
      <protection hidden="1"/>
    </xf>
    <xf numFmtId="0" fontId="96" fillId="0" borderId="0" xfId="0" applyFont="1" applyFill="1" applyAlignment="1" applyProtection="1">
      <alignment horizontal="left" vertical="top"/>
    </xf>
    <xf numFmtId="171"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5"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NumberFormat="1" applyFont="1" applyFill="1" applyBorder="1" applyAlignment="1" applyProtection="1">
      <alignment horizontal="righ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Border="1" applyAlignment="1" applyProtection="1">
      <alignment horizontal="left" vertical="top"/>
    </xf>
    <xf numFmtId="0" fontId="0" fillId="0" borderId="0" xfId="206" applyFont="1" applyFill="1" applyAlignment="1" applyProtection="1">
      <alignment horizontal="center" vertical="top"/>
      <protection hidden="1"/>
    </xf>
    <xf numFmtId="0" fontId="0" fillId="0" borderId="0" xfId="206" applyFont="1" applyFill="1" applyAlignment="1" applyProtection="1">
      <alignment horizontal="left"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top"/>
    </xf>
    <xf numFmtId="0" fontId="15" fillId="0" borderId="4" xfId="0" applyNumberFormat="1" applyFont="1" applyFill="1" applyBorder="1" applyAlignment="1" applyProtection="1">
      <alignment horizontal="center" vertical="top"/>
    </xf>
    <xf numFmtId="0" fontId="15" fillId="0" borderId="14" xfId="0" applyNumberFormat="1" applyFont="1" applyFill="1" applyBorder="1" applyAlignment="1" applyProtection="1">
      <alignment horizontal="center" vertical="top"/>
    </xf>
    <xf numFmtId="0" fontId="93" fillId="11" borderId="3" xfId="0" applyNumberFormat="1" applyFont="1" applyFill="1" applyBorder="1" applyAlignment="1" applyProtection="1">
      <alignment horizontal="center" vertical="top" wrapText="1"/>
    </xf>
    <xf numFmtId="0" fontId="59" fillId="0" borderId="0" xfId="0" applyFont="1" applyFill="1" applyBorder="1" applyAlignment="1" applyProtection="1">
      <alignment horizontal="center"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164" fontId="0" fillId="2" borderId="0" xfId="1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8"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Fill="1" applyBorder="1" applyAlignment="1" applyProtection="1">
      <alignment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94" fillId="0" borderId="0" xfId="0" applyNumberFormat="1" applyFont="1" applyAlignment="1" applyProtection="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Alignment="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pplyProtection="1">
      <alignment horizontal="center" vertical="center"/>
    </xf>
    <xf numFmtId="0" fontId="15" fillId="15" borderId="4" xfId="0" applyNumberFormat="1" applyFont="1" applyFill="1" applyBorder="1" applyAlignment="1" applyProtection="1">
      <alignment horizontal="center" vertical="center"/>
    </xf>
    <xf numFmtId="0" fontId="99" fillId="15" borderId="4" xfId="0" applyNumberFormat="1" applyFont="1" applyFill="1" applyBorder="1" applyAlignment="1" applyProtection="1">
      <alignment horizontal="center" vertical="top" wrapText="1"/>
    </xf>
    <xf numFmtId="10" fontId="99" fillId="15" borderId="4" xfId="0" applyNumberFormat="1" applyFont="1" applyFill="1" applyBorder="1" applyAlignment="1" applyProtection="1">
      <alignment horizontal="center" vertical="top" wrapText="1"/>
    </xf>
    <xf numFmtId="0" fontId="99" fillId="15" borderId="4" xfId="0" applyNumberFormat="1" applyFont="1" applyFill="1" applyBorder="1" applyAlignment="1" applyProtection="1">
      <alignment vertical="top" wrapText="1"/>
    </xf>
    <xf numFmtId="0" fontId="99" fillId="15" borderId="4" xfId="0" applyNumberFormat="1" applyFont="1" applyFill="1" applyBorder="1" applyAlignment="1" applyProtection="1">
      <alignment horizontal="center" vertical="top"/>
    </xf>
    <xf numFmtId="0" fontId="99" fillId="15" borderId="23" xfId="0" applyNumberFormat="1" applyFont="1" applyFill="1" applyBorder="1" applyAlignment="1" applyProtection="1">
      <alignment horizontal="center" vertical="top"/>
    </xf>
    <xf numFmtId="0" fontId="99" fillId="15" borderId="15" xfId="0" applyNumberFormat="1" applyFont="1" applyFill="1" applyBorder="1" applyAlignment="1" applyProtection="1">
      <alignment horizontal="center" vertical="top"/>
    </xf>
    <xf numFmtId="0" fontId="100" fillId="15" borderId="36" xfId="0" applyNumberFormat="1" applyFont="1" applyFill="1" applyBorder="1" applyAlignment="1" applyProtection="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NumberFormat="1" applyFont="1" applyFill="1" applyBorder="1" applyAlignment="1" applyProtection="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pplyProtection="1">
      <alignment vertical="top" wrapText="1"/>
    </xf>
    <xf numFmtId="1" fontId="23" fillId="15" borderId="4" xfId="0" applyNumberFormat="1" applyFont="1" applyFill="1" applyBorder="1" applyAlignment="1" applyProtection="1">
      <alignment horizontal="center" vertical="center"/>
    </xf>
    <xf numFmtId="1" fontId="101" fillId="15" borderId="4" xfId="0" applyNumberFormat="1" applyFont="1" applyFill="1" applyBorder="1" applyAlignment="1" applyProtection="1">
      <alignment horizontal="center" vertical="center"/>
    </xf>
    <xf numFmtId="1" fontId="101" fillId="15" borderId="4" xfId="0" applyNumberFormat="1" applyFont="1" applyFill="1" applyBorder="1" applyAlignment="1" applyProtection="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NumberFormat="1" applyFont="1" applyFill="1" applyBorder="1" applyAlignment="1" applyProtection="1">
      <alignment horizontal="center" vertical="center"/>
    </xf>
    <xf numFmtId="0" fontId="94" fillId="0" borderId="0" xfId="206" applyFont="1" applyFill="1" applyAlignment="1" applyProtection="1">
      <alignment horizontal="left" vertical="top"/>
      <protection hidden="1"/>
    </xf>
    <xf numFmtId="0" fontId="18" fillId="0" borderId="0" xfId="197" applyFont="1" applyAlignment="1" applyProtection="1">
      <alignment horizontal="center"/>
      <protection hidden="1"/>
    </xf>
    <xf numFmtId="0" fontId="108" fillId="0" borderId="0" xfId="197" applyFont="1" applyFill="1" applyBorder="1" applyAlignment="1" applyProtection="1">
      <alignment horizontal="center" vertical="center"/>
      <protection hidden="1"/>
    </xf>
    <xf numFmtId="0" fontId="93" fillId="0" borderId="4" xfId="0" applyNumberFormat="1" applyFont="1" applyFill="1" applyBorder="1" applyAlignment="1" applyProtection="1">
      <alignment horizontal="left" vertical="top" wrapText="1"/>
    </xf>
    <xf numFmtId="164" fontId="94" fillId="0" borderId="4" xfId="0" applyNumberFormat="1" applyFont="1" applyFill="1" applyBorder="1" applyAlignment="1" applyProtection="1">
      <alignment horizontal="left" vertical="top" wrapText="1"/>
    </xf>
    <xf numFmtId="0" fontId="93" fillId="0" borderId="4" xfId="214" applyFont="1" applyFill="1" applyBorder="1" applyAlignment="1">
      <alignment horizontal="left" vertical="top" wrapText="1"/>
    </xf>
    <xf numFmtId="0" fontId="0" fillId="0" borderId="4" xfId="0" applyNumberFormat="1" applyFont="1" applyFill="1" applyBorder="1" applyAlignment="1" applyProtection="1">
      <alignment horizontal="left" vertical="top" wrapText="1"/>
    </xf>
    <xf numFmtId="0" fontId="109" fillId="0" borderId="0" xfId="0" applyFont="1"/>
    <xf numFmtId="0" fontId="50" fillId="0" borderId="0" xfId="194" applyFont="1" applyAlignment="1" applyProtection="1">
      <alignment vertical="top" wrapText="1"/>
    </xf>
    <xf numFmtId="0" fontId="15" fillId="11" borderId="4" xfId="0" applyNumberFormat="1" applyFont="1" applyFill="1" applyBorder="1" applyAlignment="1" applyProtection="1">
      <alignment horizontal="center" vertical="center"/>
    </xf>
    <xf numFmtId="0" fontId="5" fillId="11" borderId="4" xfId="0" applyNumberFormat="1" applyFont="1" applyFill="1" applyBorder="1" applyAlignment="1" applyProtection="1">
      <alignment horizontal="center" vertical="top" wrapText="1"/>
    </xf>
    <xf numFmtId="0" fontId="5" fillId="11" borderId="4" xfId="0" applyNumberFormat="1" applyFont="1" applyFill="1" applyBorder="1" applyAlignment="1" applyProtection="1">
      <alignment horizontal="left" vertical="top" wrapText="1"/>
    </xf>
    <xf numFmtId="1" fontId="39" fillId="0" borderId="0" xfId="0" applyNumberFormat="1" applyFont="1" applyBorder="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NumberFormat="1" applyFont="1" applyFill="1" applyBorder="1" applyAlignment="1" applyProtection="1">
      <alignment vertical="center"/>
    </xf>
    <xf numFmtId="0" fontId="15" fillId="11" borderId="3" xfId="0" applyNumberFormat="1" applyFont="1" applyFill="1" applyBorder="1" applyAlignment="1" applyProtection="1">
      <alignment vertical="center" wrapText="1"/>
    </xf>
    <xf numFmtId="0" fontId="15" fillId="11" borderId="15" xfId="0" applyNumberFormat="1" applyFont="1" applyFill="1" applyBorder="1" applyAlignment="1" applyProtection="1">
      <alignment vertical="center" wrapText="1"/>
    </xf>
    <xf numFmtId="0" fontId="110" fillId="0" borderId="0" xfId="205" applyFont="1" applyAlignment="1" applyProtection="1">
      <alignment vertical="center"/>
      <protection hidden="1"/>
    </xf>
    <xf numFmtId="0" fontId="93" fillId="17" borderId="4" xfId="0" applyNumberFormat="1" applyFont="1" applyFill="1" applyBorder="1" applyAlignment="1" applyProtection="1">
      <alignment horizontal="left" vertical="top" wrapText="1"/>
    </xf>
    <xf numFmtId="164" fontId="94" fillId="17" borderId="4" xfId="0" applyNumberFormat="1" applyFont="1" applyFill="1" applyBorder="1" applyAlignment="1" applyProtection="1">
      <alignment horizontal="left" vertical="top" wrapText="1"/>
    </xf>
    <xf numFmtId="0" fontId="15" fillId="17" borderId="15" xfId="0" applyNumberFormat="1" applyFont="1" applyFill="1" applyBorder="1" applyAlignment="1" applyProtection="1">
      <alignment horizontal="center" vertical="top"/>
    </xf>
    <xf numFmtId="0" fontId="15" fillId="17" borderId="3" xfId="0" applyNumberFormat="1" applyFont="1" applyFill="1" applyBorder="1" applyAlignment="1" applyProtection="1">
      <alignment horizontal="center" vertical="top"/>
    </xf>
    <xf numFmtId="1" fontId="15" fillId="17" borderId="13" xfId="0" applyNumberFormat="1" applyFont="1" applyFill="1" applyBorder="1" applyAlignment="1" applyProtection="1">
      <alignment horizontal="center" vertical="center"/>
    </xf>
    <xf numFmtId="0" fontId="15" fillId="17" borderId="13" xfId="0" applyNumberFormat="1" applyFont="1" applyFill="1" applyBorder="1" applyAlignment="1" applyProtection="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Font="1" applyFill="1" applyBorder="1" applyAlignment="1" applyProtection="1">
      <alignment horizontal="center" vertical="top" wrapText="1"/>
    </xf>
    <xf numFmtId="0" fontId="0" fillId="0" borderId="4" xfId="0" applyBorder="1" applyAlignment="1">
      <alignment horizontal="center" vertical="top" wrapText="1"/>
    </xf>
    <xf numFmtId="0" fontId="94" fillId="0" borderId="0" xfId="0" applyFont="1" applyFill="1" applyBorder="1" applyAlignment="1" applyProtection="1">
      <alignment horizontal="center" vertical="top"/>
    </xf>
    <xf numFmtId="0" fontId="95" fillId="0" borderId="0" xfId="0" applyNumberFormat="1" applyFont="1" applyFill="1" applyBorder="1" applyAlignment="1" applyProtection="1">
      <alignment horizontal="center" vertical="top" wrapText="1"/>
      <protection hidden="1"/>
    </xf>
    <xf numFmtId="0" fontId="15" fillId="0" borderId="0" xfId="206" applyFont="1" applyFill="1" applyBorder="1" applyAlignment="1" applyProtection="1">
      <alignment horizontal="center" vertical="center"/>
      <protection hidden="1"/>
    </xf>
    <xf numFmtId="0" fontId="94" fillId="0" borderId="0" xfId="0" applyNumberFormat="1" applyFont="1" applyFill="1" applyBorder="1" applyAlignment="1" applyProtection="1">
      <alignment horizontal="center" vertical="top" wrapText="1"/>
    </xf>
    <xf numFmtId="0" fontId="93" fillId="0" borderId="4" xfId="0" applyNumberFormat="1" applyFont="1" applyFill="1" applyBorder="1" applyAlignment="1" applyProtection="1">
      <alignment horizontal="center" vertical="top" wrapText="1"/>
    </xf>
    <xf numFmtId="0" fontId="93" fillId="17" borderId="4" xfId="0" applyNumberFormat="1" applyFont="1" applyFill="1" applyBorder="1" applyAlignment="1" applyProtection="1">
      <alignment horizontal="center" vertical="top" wrapText="1"/>
    </xf>
    <xf numFmtId="0" fontId="93" fillId="0" borderId="0" xfId="0" applyFont="1" applyAlignment="1" applyProtection="1">
      <alignment horizontal="center" vertical="top"/>
    </xf>
    <xf numFmtId="0" fontId="94" fillId="0" borderId="0" xfId="206" applyFont="1" applyAlignment="1" applyProtection="1">
      <alignment horizontal="center" vertical="top"/>
      <protection hidden="1"/>
    </xf>
    <xf numFmtId="0" fontId="94" fillId="0" borderId="0" xfId="206" applyFont="1" applyBorder="1" applyAlignment="1" applyProtection="1">
      <alignment horizontal="center" vertical="top"/>
      <protection hidden="1"/>
    </xf>
    <xf numFmtId="0" fontId="94" fillId="0" borderId="0" xfId="0" applyFont="1" applyBorder="1" applyAlignment="1" applyProtection="1">
      <alignment horizontal="center" vertical="top"/>
      <protection hidden="1"/>
    </xf>
    <xf numFmtId="164" fontId="94" fillId="0" borderId="4" xfId="0" applyNumberFormat="1" applyFont="1" applyFill="1" applyBorder="1" applyAlignment="1" applyProtection="1">
      <alignment horizontal="center" vertical="top" wrapText="1"/>
    </xf>
    <xf numFmtId="0" fontId="94" fillId="0" borderId="4" xfId="0" applyNumberFormat="1" applyFont="1" applyFill="1" applyBorder="1" applyAlignment="1" applyProtection="1">
      <alignment horizontal="center" vertical="top" wrapText="1"/>
    </xf>
    <xf numFmtId="164" fontId="94" fillId="17" borderId="4" xfId="0" applyNumberFormat="1" applyFont="1" applyFill="1" applyBorder="1" applyAlignment="1" applyProtection="1">
      <alignment horizontal="center" vertical="top" wrapText="1"/>
    </xf>
    <xf numFmtId="0" fontId="4" fillId="17" borderId="4" xfId="0" applyNumberFormat="1" applyFont="1" applyFill="1" applyBorder="1" applyAlignment="1" applyProtection="1">
      <alignment horizontal="center" vertical="top" wrapText="1"/>
    </xf>
    <xf numFmtId="0" fontId="4" fillId="11" borderId="4" xfId="0" applyNumberFormat="1" applyFont="1" applyFill="1" applyBorder="1" applyAlignment="1" applyProtection="1">
      <alignment horizontal="center" vertical="top" wrapText="1"/>
    </xf>
    <xf numFmtId="2" fontId="94" fillId="0" borderId="4" xfId="0" applyNumberFormat="1" applyFont="1" applyFill="1" applyBorder="1" applyAlignment="1" applyProtection="1">
      <alignment horizontal="center" vertical="top" wrapText="1"/>
    </xf>
    <xf numFmtId="2" fontId="59" fillId="0" borderId="4" xfId="0" applyNumberFormat="1" applyFont="1" applyFill="1" applyBorder="1" applyAlignment="1" applyProtection="1">
      <alignment horizontal="center" vertical="top" wrapText="1"/>
    </xf>
    <xf numFmtId="164" fontId="94" fillId="0" borderId="4" xfId="11" applyFont="1" applyFill="1" applyBorder="1" applyAlignment="1" applyProtection="1">
      <alignment horizontal="center" vertical="top"/>
    </xf>
    <xf numFmtId="0" fontId="94" fillId="0" borderId="36" xfId="0" applyNumberFormat="1" applyFont="1" applyFill="1" applyBorder="1" applyAlignment="1" applyProtection="1">
      <alignment horizontal="center" vertical="top"/>
    </xf>
    <xf numFmtId="164" fontId="94" fillId="7" borderId="4" xfId="11" applyFont="1" applyFill="1" applyBorder="1" applyAlignment="1" applyProtection="1">
      <alignment horizontal="center" vertical="top"/>
    </xf>
    <xf numFmtId="0" fontId="94" fillId="7" borderId="4" xfId="0" applyNumberFormat="1" applyFont="1" applyFill="1" applyBorder="1" applyAlignment="1" applyProtection="1">
      <alignment horizontal="center" vertical="top"/>
    </xf>
    <xf numFmtId="0" fontId="96" fillId="0" borderId="0" xfId="0" applyFont="1" applyFill="1" applyBorder="1" applyAlignment="1" applyProtection="1">
      <alignment horizontal="center" vertical="top"/>
      <protection hidden="1"/>
    </xf>
    <xf numFmtId="0" fontId="94" fillId="0" borderId="0" xfId="0"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wrapText="1"/>
      <protection hidden="1"/>
    </xf>
    <xf numFmtId="0" fontId="0"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NumberFormat="1" applyFont="1" applyFill="1" applyBorder="1" applyAlignment="1" applyProtection="1">
      <alignment horizontal="center" vertical="center"/>
    </xf>
    <xf numFmtId="0" fontId="93" fillId="11" borderId="15" xfId="0" applyNumberFormat="1" applyFont="1" applyFill="1" applyBorder="1" applyAlignment="1" applyProtection="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15" fillId="0" borderId="0" xfId="0" applyFont="1" applyAlignment="1" applyProtection="1">
      <alignment horizontal="center" vertical="center"/>
    </xf>
    <xf numFmtId="0" fontId="0" fillId="0" borderId="0" xfId="200" applyNumberFormat="1" applyFont="1" applyFill="1" applyBorder="1" applyAlignment="1" applyProtection="1">
      <alignment horizontal="center" vertical="center"/>
      <protection hidden="1"/>
    </xf>
    <xf numFmtId="0" fontId="0" fillId="0" borderId="0" xfId="206" applyFont="1" applyFill="1" applyBorder="1" applyAlignment="1" applyProtection="1">
      <alignment horizontal="center" vertical="center"/>
    </xf>
    <xf numFmtId="0" fontId="0" fillId="0" borderId="0" xfId="206" applyFont="1" applyFill="1" applyAlignment="1" applyProtection="1">
      <alignment horizontal="center" vertical="center"/>
      <protection hidden="1"/>
    </xf>
    <xf numFmtId="165" fontId="32" fillId="14" borderId="0" xfId="206" applyNumberFormat="1" applyFont="1" applyFill="1" applyAlignment="1" applyProtection="1">
      <alignment vertical="center"/>
      <protection hidden="1"/>
    </xf>
    <xf numFmtId="0" fontId="4" fillId="0" borderId="0" xfId="206" applyFont="1" applyBorder="1" applyAlignment="1" applyProtection="1">
      <alignment horizontal="center" vertical="top"/>
      <protection hidden="1"/>
    </xf>
    <xf numFmtId="165" fontId="32" fillId="14" borderId="0" xfId="206" applyNumberFormat="1" applyFont="1" applyFill="1" applyAlignment="1" applyProtection="1">
      <alignment horizontal="center" vertical="center"/>
      <protection hidden="1"/>
    </xf>
    <xf numFmtId="0" fontId="4" fillId="0" borderId="0" xfId="0" applyFont="1" applyFill="1" applyBorder="1" applyAlignment="1">
      <alignment horizontal="center" vertical="top" wrapText="1"/>
    </xf>
    <xf numFmtId="0" fontId="39" fillId="0" borderId="0" xfId="0" applyFont="1" applyAlignment="1" applyProtection="1">
      <alignment horizontal="center" vertical="top"/>
    </xf>
    <xf numFmtId="0" fontId="39" fillId="14" borderId="0" xfId="0" applyFont="1" applyFill="1" applyAlignment="1" applyProtection="1">
      <alignment horizontal="center" vertical="center"/>
    </xf>
    <xf numFmtId="0" fontId="15" fillId="15" borderId="4" xfId="0" applyFont="1" applyFill="1" applyBorder="1" applyAlignment="1" applyProtection="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Fill="1" applyBorder="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Fill="1" applyBorder="1" applyAlignment="1" applyProtection="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65" fontId="5" fillId="0" borderId="0" xfId="206" applyNumberFormat="1" applyFont="1" applyFill="1" applyAlignment="1" applyProtection="1">
      <alignment horizontal="center" vertical="top"/>
      <protection hidden="1"/>
    </xf>
    <xf numFmtId="0" fontId="55" fillId="0" borderId="0" xfId="0" applyFont="1" applyAlignment="1" applyProtection="1">
      <alignment horizontal="center" vertical="top"/>
    </xf>
    <xf numFmtId="1" fontId="5" fillId="11" borderId="13" xfId="0" applyNumberFormat="1" applyFont="1" applyFill="1" applyBorder="1" applyAlignment="1" applyProtection="1">
      <alignment horizontal="center" vertical="center" wrapText="1"/>
    </xf>
    <xf numFmtId="0" fontId="5" fillId="11" borderId="14" xfId="0" applyNumberFormat="1" applyFont="1" applyFill="1" applyBorder="1" applyAlignment="1" applyProtection="1">
      <alignment vertical="center"/>
    </xf>
    <xf numFmtId="0" fontId="5" fillId="11" borderId="3" xfId="0" applyNumberFormat="1" applyFont="1" applyFill="1" applyBorder="1" applyAlignment="1" applyProtection="1">
      <alignment horizontal="center" vertical="center" wrapText="1"/>
    </xf>
    <xf numFmtId="0" fontId="5" fillId="11" borderId="3" xfId="0" applyNumberFormat="1" applyFont="1" applyFill="1" applyBorder="1" applyAlignment="1" applyProtection="1">
      <alignment vertical="center" wrapText="1"/>
    </xf>
    <xf numFmtId="0" fontId="5" fillId="11" borderId="15" xfId="0" applyNumberFormat="1" applyFont="1" applyFill="1" applyBorder="1" applyAlignment="1" applyProtection="1">
      <alignment vertical="center" wrapText="1"/>
    </xf>
    <xf numFmtId="0" fontId="5" fillId="11" borderId="13" xfId="0" applyNumberFormat="1" applyFont="1" applyFill="1" applyBorder="1" applyAlignment="1" applyProtection="1">
      <alignment horizontal="center" vertical="center" wrapText="1"/>
    </xf>
    <xf numFmtId="0" fontId="106" fillId="12" borderId="15" xfId="0" applyNumberFormat="1" applyFont="1" applyFill="1" applyBorder="1" applyAlignment="1" applyProtection="1">
      <alignment vertical="center" wrapText="1"/>
    </xf>
    <xf numFmtId="0" fontId="106" fillId="12" borderId="4" xfId="0" applyNumberFormat="1" applyFont="1" applyFill="1" applyBorder="1" applyAlignment="1" applyProtection="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64" fontId="93" fillId="6" borderId="13" xfId="11" applyFont="1" applyFill="1" applyBorder="1" applyAlignment="1" applyProtection="1">
      <alignment horizontal="center" vertical="top"/>
    </xf>
    <xf numFmtId="164" fontId="93" fillId="7" borderId="4" xfId="11" applyFont="1" applyFill="1" applyBorder="1" applyAlignment="1" applyProtection="1">
      <alignment horizontal="center" vertical="top"/>
    </xf>
    <xf numFmtId="0" fontId="0" fillId="0" borderId="4" xfId="0" applyFont="1" applyFill="1" applyBorder="1" applyAlignment="1" applyProtection="1">
      <alignment horizontal="justify" vertical="top" wrapText="1"/>
    </xf>
    <xf numFmtId="1" fontId="112" fillId="0" borderId="4" xfId="200" applyNumberFormat="1" applyFont="1" applyFill="1" applyBorder="1" applyAlignment="1" applyProtection="1">
      <alignment horizontal="center" vertical="top"/>
      <protection locked="0"/>
    </xf>
    <xf numFmtId="9" fontId="111" fillId="0" borderId="4" xfId="0" applyNumberFormat="1" applyFont="1" applyBorder="1" applyAlignment="1">
      <alignment horizontal="center" vertical="top"/>
    </xf>
    <xf numFmtId="10" fontId="112" fillId="0" borderId="4" xfId="200" applyNumberFormat="1" applyFont="1" applyFill="1" applyBorder="1" applyAlignment="1" applyProtection="1">
      <alignment horizontal="center" vertical="top"/>
      <protection locked="0" hidden="1"/>
    </xf>
    <xf numFmtId="0" fontId="112" fillId="0" borderId="4" xfId="201" applyNumberFormat="1" applyFont="1" applyFill="1" applyBorder="1" applyAlignment="1" applyProtection="1">
      <alignment horizontal="justify" vertical="top" wrapText="1"/>
    </xf>
    <xf numFmtId="179" fontId="112" fillId="0" borderId="4" xfId="70" applyNumberFormat="1" applyFont="1" applyBorder="1" applyAlignment="1">
      <alignment horizontal="center" vertical="top" wrapText="1"/>
    </xf>
    <xf numFmtId="0" fontId="112" fillId="0" borderId="4" xfId="201" applyNumberFormat="1" applyFont="1" applyFill="1" applyBorder="1" applyAlignment="1" applyProtection="1">
      <alignment horizontal="center" vertical="top"/>
    </xf>
    <xf numFmtId="1" fontId="112" fillId="0" borderId="4" xfId="200" applyNumberFormat="1" applyFont="1" applyFill="1" applyBorder="1" applyAlignment="1" applyProtection="1">
      <alignment horizontal="right" vertical="top"/>
      <protection locked="0"/>
    </xf>
    <xf numFmtId="2" fontId="112" fillId="0" borderId="4" xfId="200" applyNumberFormat="1" applyFont="1" applyFill="1" applyBorder="1" applyAlignment="1" applyProtection="1">
      <alignment horizontal="right" vertical="top"/>
    </xf>
    <xf numFmtId="2" fontId="112" fillId="0" borderId="4" xfId="200" applyNumberFormat="1" applyFont="1" applyFill="1" applyBorder="1" applyAlignment="1" applyProtection="1">
      <alignment vertical="top"/>
    </xf>
    <xf numFmtId="0" fontId="0" fillId="7" borderId="4" xfId="0" applyNumberFormat="1" applyFont="1" applyFill="1" applyBorder="1" applyAlignment="1" applyProtection="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ont="1" applyFill="1" applyBorder="1" applyAlignment="1" applyProtection="1">
      <alignment horizontal="right" vertical="center"/>
    </xf>
    <xf numFmtId="164" fontId="15" fillId="7" borderId="4" xfId="11" applyFont="1" applyFill="1" applyBorder="1" applyAlignment="1" applyProtection="1">
      <alignment horizontal="right" vertical="center"/>
    </xf>
    <xf numFmtId="0" fontId="0" fillId="0" borderId="0" xfId="0" applyFont="1" applyAlignment="1" applyProtection="1">
      <alignment vertical="center"/>
    </xf>
    <xf numFmtId="1" fontId="15" fillId="15" borderId="4" xfId="0" applyNumberFormat="1" applyFont="1" applyFill="1" applyBorder="1" applyAlignment="1" applyProtection="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10" fontId="93" fillId="0" borderId="5" xfId="0" applyNumberFormat="1" applyFont="1" applyFill="1" applyBorder="1" applyAlignment="1" applyProtection="1">
      <alignment horizontal="center" vertical="top"/>
    </xf>
    <xf numFmtId="10" fontId="93" fillId="0" borderId="0" xfId="206" applyNumberFormat="1" applyFont="1" applyAlignment="1" applyProtection="1">
      <alignment horizontal="center" vertical="top"/>
      <protection hidden="1"/>
    </xf>
    <xf numFmtId="10" fontId="93" fillId="0" borderId="0" xfId="206" applyNumberFormat="1" applyFont="1" applyFill="1" applyAlignment="1" applyProtection="1">
      <alignment horizontal="center" vertical="top"/>
      <protection hidden="1"/>
    </xf>
    <xf numFmtId="10" fontId="94" fillId="0" borderId="0" xfId="206" applyNumberFormat="1" applyFont="1" applyFill="1" applyAlignment="1" applyProtection="1">
      <alignment horizontal="center" vertical="top"/>
      <protection hidden="1"/>
    </xf>
    <xf numFmtId="10" fontId="94" fillId="0" borderId="0" xfId="206" applyNumberFormat="1" applyFont="1" applyFill="1" applyBorder="1" applyAlignment="1" applyProtection="1">
      <alignment horizontal="center" vertical="top"/>
      <protection hidden="1"/>
    </xf>
    <xf numFmtId="10" fontId="94" fillId="0" borderId="0" xfId="0" applyNumberFormat="1" applyFont="1" applyFill="1" applyBorder="1" applyAlignment="1" applyProtection="1">
      <alignment horizontal="center" vertical="top" wrapText="1"/>
    </xf>
    <xf numFmtId="10" fontId="93" fillId="0" borderId="4" xfId="0" applyNumberFormat="1" applyFont="1" applyFill="1" applyBorder="1" applyAlignment="1" applyProtection="1">
      <alignment horizontal="center" vertical="top" wrapText="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0" fontId="95" fillId="0" borderId="0" xfId="206" applyNumberFormat="1" applyFont="1" applyFill="1" applyBorder="1" applyAlignment="1" applyProtection="1">
      <alignment horizontal="center" vertical="top"/>
      <protection hidden="1"/>
    </xf>
    <xf numFmtId="10" fontId="96" fillId="0" borderId="0" xfId="206" applyNumberFormat="1" applyFont="1" applyFill="1" applyBorder="1" applyAlignment="1" applyProtection="1">
      <alignment horizontal="center" vertical="top"/>
      <protection hidden="1"/>
    </xf>
    <xf numFmtId="1" fontId="0" fillId="0" borderId="4" xfId="200" applyNumberFormat="1" applyFont="1" applyFill="1" applyBorder="1" applyAlignment="1" applyProtection="1">
      <alignment horizontal="center" vertical="top" wrapText="1"/>
      <protection locked="0" hidden="1"/>
    </xf>
    <xf numFmtId="2" fontId="94" fillId="0" borderId="4" xfId="0" applyNumberFormat="1" applyFont="1" applyFill="1" applyBorder="1" applyAlignment="1" applyProtection="1">
      <alignment horizontal="right" vertical="top" wrapText="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87" fillId="0" borderId="0" xfId="0" applyFont="1" applyAlignment="1" applyProtection="1">
      <alignment vertical="center"/>
      <protection hidden="1"/>
    </xf>
    <xf numFmtId="0" fontId="0" fillId="0" borderId="4" xfId="0" applyNumberFormat="1" applyFont="1" applyFill="1" applyBorder="1" applyAlignment="1" applyProtection="1">
      <alignment horizontal="center" vertical="top" wrapText="1"/>
    </xf>
    <xf numFmtId="0" fontId="87" fillId="0" borderId="0" xfId="0" quotePrefix="1" applyFont="1" applyAlignment="1" applyProtection="1">
      <alignment vertical="center"/>
      <protection hidden="1"/>
    </xf>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3" fillId="15" borderId="16" xfId="205" applyFont="1" applyFill="1" applyBorder="1" applyAlignment="1" applyProtection="1">
      <alignment horizontal="justify" vertical="center" wrapText="1"/>
      <protection hidden="1"/>
    </xf>
    <xf numFmtId="0" fontId="103" fillId="15" borderId="39" xfId="205" applyFont="1" applyFill="1" applyBorder="1" applyAlignment="1" applyProtection="1">
      <alignment horizontal="justify" vertical="center" wrapText="1"/>
      <protection hidden="1"/>
    </xf>
    <xf numFmtId="0" fontId="103"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5" fillId="0" borderId="11" xfId="205" applyFont="1" applyBorder="1" applyAlignment="1" applyProtection="1">
      <alignment horizontal="center" vertical="center" textRotation="90"/>
      <protection hidden="1"/>
    </xf>
    <xf numFmtId="0" fontId="105" fillId="0" borderId="12" xfId="205" applyFont="1" applyBorder="1" applyAlignment="1" applyProtection="1">
      <alignment horizontal="center" vertical="center" textRotation="90"/>
      <protection hidden="1"/>
    </xf>
    <xf numFmtId="0" fontId="105"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applyBorder="1"/>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Border="1" applyAlignment="1" applyProtection="1">
      <alignment horizontal="center" vertical="center"/>
      <protection hidden="1"/>
    </xf>
    <xf numFmtId="0" fontId="27" fillId="9"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4" fillId="0" borderId="0" xfId="0" applyFont="1" applyBorder="1" applyAlignment="1" applyProtection="1">
      <alignment horizontal="center" vertical="top"/>
    </xf>
    <xf numFmtId="0" fontId="94" fillId="0" borderId="0" xfId="0" applyFont="1" applyFill="1" applyBorder="1" applyAlignment="1" applyProtection="1">
      <alignment horizontal="center" vertical="top"/>
    </xf>
    <xf numFmtId="0" fontId="104" fillId="17" borderId="14" xfId="0" applyNumberFormat="1" applyFont="1" applyFill="1" applyBorder="1" applyAlignment="1" applyProtection="1">
      <alignment horizontal="left" vertical="top" wrapText="1"/>
    </xf>
    <xf numFmtId="0" fontId="104" fillId="17" borderId="3" xfId="0" applyNumberFormat="1" applyFont="1" applyFill="1" applyBorder="1" applyAlignment="1" applyProtection="1">
      <alignment horizontal="left" vertical="top" wrapText="1"/>
    </xf>
    <xf numFmtId="0" fontId="104" fillId="17" borderId="15" xfId="0" applyNumberFormat="1" applyFont="1" applyFill="1" applyBorder="1" applyAlignment="1" applyProtection="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NumberFormat="1" applyFont="1" applyFill="1" applyBorder="1" applyAlignment="1" applyProtection="1">
      <alignment horizontal="justify" vertical="top" wrapText="1"/>
      <protection hidden="1"/>
    </xf>
    <xf numFmtId="0" fontId="95" fillId="0" borderId="0" xfId="0" applyNumberFormat="1" applyFont="1" applyFill="1" applyBorder="1" applyAlignment="1" applyProtection="1">
      <alignment horizontal="center" vertical="top" wrapText="1"/>
      <protection hidden="1"/>
    </xf>
    <xf numFmtId="10" fontId="93" fillId="6" borderId="5" xfId="0" applyNumberFormat="1" applyFont="1" applyFill="1" applyBorder="1" applyAlignment="1" applyProtection="1">
      <alignment horizontal="center" vertical="top" wrapText="1"/>
    </xf>
    <xf numFmtId="10" fontId="93" fillId="6" borderId="9" xfId="0" applyNumberFormat="1" applyFont="1" applyFill="1" applyBorder="1" applyAlignment="1" applyProtection="1">
      <alignment horizontal="center" vertical="top" wrapText="1"/>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NumberFormat="1" applyFont="1" applyAlignment="1" applyProtection="1">
      <alignment horizontal="left" vertical="top" wrapText="1"/>
    </xf>
    <xf numFmtId="0" fontId="95" fillId="0" borderId="0" xfId="0" applyFont="1" applyFill="1" applyBorder="1" applyAlignment="1" applyProtection="1">
      <alignment horizontal="center" vertical="top"/>
      <protection hidden="1"/>
    </xf>
    <xf numFmtId="0" fontId="94" fillId="0" borderId="0" xfId="0" applyFont="1" applyAlignment="1" applyProtection="1">
      <alignment horizontal="left" vertical="top" wrapText="1"/>
    </xf>
    <xf numFmtId="0" fontId="95" fillId="0" borderId="0" xfId="211" applyNumberFormat="1" applyFont="1" applyFill="1" applyBorder="1" applyAlignment="1" applyProtection="1">
      <alignment horizontal="left"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Fill="1" applyBorder="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NumberFormat="1" applyFont="1" applyFill="1" applyBorder="1" applyAlignment="1" applyProtection="1">
      <alignment horizontal="justify" vertical="top" wrapText="1"/>
      <protection hidden="1"/>
    </xf>
    <xf numFmtId="0" fontId="94" fillId="0" borderId="0" xfId="206" applyFont="1" applyFill="1" applyAlignment="1" applyProtection="1">
      <alignment horizontal="left" vertical="top"/>
      <protection hidden="1"/>
    </xf>
    <xf numFmtId="0" fontId="15" fillId="14" borderId="0" xfId="0" applyNumberFormat="1" applyFont="1" applyFill="1" applyBorder="1" applyAlignment="1" applyProtection="1">
      <alignment horizontal="left" vertical="top" wrapText="1"/>
    </xf>
    <xf numFmtId="0" fontId="42" fillId="15" borderId="0" xfId="0" applyNumberFormat="1" applyFont="1" applyFill="1" applyBorder="1" applyAlignment="1" applyProtection="1">
      <alignment horizontal="justify" vertical="center" wrapText="1"/>
    </xf>
    <xf numFmtId="0" fontId="95" fillId="9" borderId="0" xfId="0" applyFont="1" applyFill="1" applyAlignment="1" applyProtection="1">
      <alignment horizontal="center" vertical="top"/>
    </xf>
    <xf numFmtId="0" fontId="93" fillId="0" borderId="0" xfId="0" applyNumberFormat="1" applyFont="1" applyFill="1" applyBorder="1" applyAlignment="1" applyProtection="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Fill="1" applyBorder="1" applyAlignment="1" applyProtection="1">
      <alignment horizontal="left" vertical="center"/>
      <protection hidden="1"/>
    </xf>
    <xf numFmtId="0" fontId="16" fillId="0" borderId="0" xfId="0" applyFont="1" applyBorder="1" applyAlignment="1">
      <alignment horizontal="center" vertical="center"/>
    </xf>
    <xf numFmtId="0" fontId="33" fillId="0" borderId="0" xfId="0" applyNumberFormat="1" applyFont="1" applyFill="1" applyBorder="1" applyAlignment="1" applyProtection="1">
      <alignment horizontal="justify" vertical="center" wrapText="1"/>
      <protection hidden="1"/>
    </xf>
    <xf numFmtId="0" fontId="2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Fill="1" applyBorder="1" applyAlignment="1">
      <alignment horizontal="center" vertical="center"/>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center" vertical="center" wrapText="1"/>
    </xf>
    <xf numFmtId="0" fontId="27" fillId="9"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50" fillId="0" borderId="0" xfId="0" applyNumberFormat="1" applyFont="1" applyFill="1" applyBorder="1" applyAlignment="1" applyProtection="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pplyProtection="1">
      <alignment horizontal="center" vertical="top"/>
    </xf>
    <xf numFmtId="0" fontId="42" fillId="15" borderId="0" xfId="0" applyNumberFormat="1" applyFont="1" applyFill="1" applyBorder="1" applyAlignment="1" applyProtection="1">
      <alignment horizontal="left" vertical="center" wrapText="1"/>
    </xf>
    <xf numFmtId="0" fontId="33" fillId="0" borderId="0" xfId="0" applyFont="1" applyBorder="1" applyAlignment="1" applyProtection="1">
      <alignment horizontal="center" vertical="top"/>
    </xf>
    <xf numFmtId="0" fontId="27" fillId="9" borderId="0" xfId="0" applyFont="1" applyFill="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Fill="1" applyBorder="1" applyAlignment="1" applyProtection="1">
      <alignment horizontal="left" vertical="top"/>
    </xf>
    <xf numFmtId="0" fontId="0" fillId="0" borderId="10" xfId="0" applyNumberFormat="1" applyFont="1" applyFill="1" applyBorder="1" applyAlignment="1" applyProtection="1">
      <alignment horizontal="center" vertical="top" wrapText="1"/>
    </xf>
    <xf numFmtId="0" fontId="15" fillId="0" borderId="0" xfId="0" applyNumberFormat="1" applyFont="1" applyFill="1" applyBorder="1" applyAlignment="1" applyProtection="1">
      <alignment horizontal="right" vertical="top"/>
    </xf>
    <xf numFmtId="0" fontId="104" fillId="17" borderId="14" xfId="0" applyNumberFormat="1" applyFont="1" applyFill="1" applyBorder="1" applyAlignment="1" applyProtection="1">
      <alignment horizontal="left" vertical="top"/>
    </xf>
    <xf numFmtId="0" fontId="104" fillId="17" borderId="3" xfId="0" applyNumberFormat="1" applyFont="1" applyFill="1" applyBorder="1" applyAlignment="1" applyProtection="1">
      <alignment horizontal="left" vertical="top"/>
    </xf>
    <xf numFmtId="0" fontId="104" fillId="17" borderId="15" xfId="0" applyNumberFormat="1" applyFont="1" applyFill="1" applyBorder="1" applyAlignment="1" applyProtection="1">
      <alignment horizontal="left" vertical="top"/>
    </xf>
    <xf numFmtId="0" fontId="15" fillId="14" borderId="0" xfId="206" applyFont="1" applyFill="1" applyAlignment="1" applyProtection="1">
      <alignment horizontal="left" vertical="center"/>
      <protection hidden="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90" fillId="0" borderId="0" xfId="0" applyFont="1" applyAlignment="1">
      <alignment horizontal="left" vertical="top" wrapText="1"/>
    </xf>
    <xf numFmtId="0" fontId="44" fillId="9" borderId="0" xfId="0" applyFont="1" applyFill="1" applyAlignment="1" applyProtection="1">
      <alignment horizontal="center" vertical="top"/>
    </xf>
    <xf numFmtId="0" fontId="4" fillId="0" borderId="0" xfId="206" applyFont="1" applyBorder="1" applyAlignment="1" applyProtection="1">
      <alignment horizontal="left" vertical="top"/>
      <protection hidden="1"/>
    </xf>
    <xf numFmtId="171" fontId="89" fillId="13" borderId="14" xfId="0" applyNumberFormat="1" applyFont="1" applyFill="1" applyBorder="1" applyAlignment="1" applyProtection="1">
      <alignment horizontal="left" vertical="top" wrapText="1"/>
    </xf>
    <xf numFmtId="171" fontId="89" fillId="13" borderId="3" xfId="0" applyNumberFormat="1" applyFont="1" applyFill="1" applyBorder="1" applyAlignment="1" applyProtection="1">
      <alignment horizontal="left" vertical="top" wrapText="1"/>
    </xf>
    <xf numFmtId="171" fontId="89" fillId="13" borderId="15" xfId="0" applyNumberFormat="1" applyFont="1" applyFill="1" applyBorder="1" applyAlignment="1" applyProtection="1">
      <alignment horizontal="left" vertical="top" wrapText="1"/>
    </xf>
    <xf numFmtId="0" fontId="44" fillId="0" borderId="0" xfId="0" applyFont="1" applyBorder="1" applyAlignment="1" applyProtection="1">
      <alignment horizontal="center" vertical="center"/>
    </xf>
    <xf numFmtId="0" fontId="55" fillId="0" borderId="0" xfId="0" applyNumberFormat="1" applyFont="1" applyAlignment="1" applyProtection="1">
      <alignment horizontal="left" vertical="top"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1" fontId="104" fillId="17" borderId="14" xfId="0" applyNumberFormat="1" applyFont="1" applyFill="1" applyBorder="1" applyAlignment="1" applyProtection="1">
      <alignment horizontal="left" vertical="center"/>
    </xf>
    <xf numFmtId="1" fontId="104" fillId="17" borderId="3" xfId="0" applyNumberFormat="1" applyFont="1" applyFill="1" applyBorder="1" applyAlignment="1" applyProtection="1">
      <alignment horizontal="left" vertical="center"/>
    </xf>
    <xf numFmtId="1" fontId="104" fillId="17" borderId="15" xfId="0" applyNumberFormat="1" applyFont="1" applyFill="1" applyBorder="1" applyAlignment="1" applyProtection="1">
      <alignment horizontal="left" vertical="center"/>
    </xf>
    <xf numFmtId="0" fontId="4" fillId="0" borderId="0" xfId="0" applyFont="1" applyBorder="1" applyAlignment="1" applyProtection="1">
      <alignment horizontal="center" vertical="top"/>
    </xf>
    <xf numFmtId="0" fontId="4" fillId="0" borderId="0" xfId="0" applyNumberFormat="1" applyFont="1" applyFill="1" applyBorder="1" applyAlignment="1" applyProtection="1">
      <alignment horizontal="center" vertical="top"/>
    </xf>
    <xf numFmtId="0" fontId="5" fillId="0" borderId="0" xfId="0" applyNumberFormat="1" applyFont="1" applyFill="1" applyBorder="1" applyAlignment="1" applyProtection="1">
      <alignment horizontal="right" vertical="top"/>
    </xf>
    <xf numFmtId="1" fontId="4" fillId="13" borderId="14" xfId="0" applyNumberFormat="1" applyFont="1" applyFill="1" applyBorder="1" applyAlignment="1" applyProtection="1">
      <alignment horizontal="center" vertical="top" wrapText="1"/>
    </xf>
    <xf numFmtId="1" fontId="4" fillId="13" borderId="3" xfId="0" applyNumberFormat="1" applyFont="1" applyFill="1" applyBorder="1" applyAlignment="1" applyProtection="1">
      <alignment horizontal="center" vertical="top" wrapText="1"/>
    </xf>
    <xf numFmtId="1" fontId="4" fillId="13" borderId="15" xfId="0" applyNumberFormat="1" applyFont="1" applyFill="1" applyBorder="1" applyAlignment="1" applyProtection="1">
      <alignment horizontal="center" vertical="top" wrapText="1"/>
    </xf>
    <xf numFmtId="1" fontId="4" fillId="0" borderId="41" xfId="0" applyNumberFormat="1" applyFont="1" applyFill="1" applyBorder="1" applyAlignment="1" applyProtection="1">
      <alignment horizontal="center" vertical="top" wrapText="1"/>
    </xf>
    <xf numFmtId="1" fontId="4" fillId="0" borderId="3" xfId="0" applyNumberFormat="1" applyFont="1" applyFill="1" applyBorder="1" applyAlignment="1" applyProtection="1">
      <alignment horizontal="center" vertical="top" wrapText="1"/>
    </xf>
    <xf numFmtId="1" fontId="4" fillId="0" borderId="15" xfId="0" applyNumberFormat="1" applyFont="1" applyFill="1" applyBorder="1" applyAlignment="1" applyProtection="1">
      <alignment horizontal="center" vertical="top" wrapText="1"/>
    </xf>
    <xf numFmtId="1" fontId="5" fillId="0" borderId="0" xfId="0" applyNumberFormat="1" applyFont="1" applyFill="1" applyBorder="1" applyAlignment="1" applyProtection="1">
      <alignment horizontal="right" vertical="top"/>
    </xf>
    <xf numFmtId="0" fontId="27" fillId="0" borderId="0" xfId="0" applyFont="1" applyBorder="1" applyAlignment="1">
      <alignment horizontal="center" vertical="center"/>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1" fontId="89" fillId="13" borderId="10" xfId="0" applyNumberFormat="1" applyFont="1" applyFill="1" applyBorder="1" applyAlignment="1" applyProtection="1">
      <alignment horizontal="center" vertical="top" wrapText="1"/>
    </xf>
    <xf numFmtId="171" fontId="89" fillId="13" borderId="30" xfId="0" applyNumberFormat="1" applyFont="1" applyFill="1" applyBorder="1" applyAlignment="1" applyProtection="1">
      <alignment horizontal="center" vertical="top" wrapText="1"/>
    </xf>
    <xf numFmtId="0" fontId="42" fillId="15" borderId="0" xfId="0" applyNumberFormat="1" applyFont="1" applyFill="1" applyBorder="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Fill="1" applyBorder="1" applyAlignment="1" applyProtection="1">
      <alignment horizontal="center" vertical="top"/>
      <protection hidden="1"/>
    </xf>
    <xf numFmtId="0" fontId="14" fillId="0" borderId="3" xfId="205" applyFont="1" applyFill="1" applyBorder="1" applyAlignment="1" applyProtection="1">
      <alignment horizontal="center" vertical="top"/>
      <protection hidden="1"/>
    </xf>
    <xf numFmtId="0" fontId="14" fillId="0" borderId="15" xfId="205" applyFont="1" applyFill="1" applyBorder="1" applyAlignment="1" applyProtection="1">
      <alignment horizontal="center" vertical="top"/>
      <protection hidden="1"/>
    </xf>
    <xf numFmtId="171" fontId="89" fillId="13" borderId="14" xfId="0" applyNumberFormat="1" applyFont="1" applyFill="1" applyBorder="1" applyAlignment="1" applyProtection="1">
      <alignment horizontal="center" vertical="top" wrapText="1"/>
    </xf>
    <xf numFmtId="171" fontId="89" fillId="13" borderId="3" xfId="0" applyNumberFormat="1" applyFont="1" applyFill="1" applyBorder="1" applyAlignment="1" applyProtection="1">
      <alignment horizontal="center" vertical="top" wrapText="1"/>
    </xf>
    <xf numFmtId="171" fontId="89" fillId="13" borderId="15" xfId="0" applyNumberFormat="1" applyFont="1" applyFill="1" applyBorder="1" applyAlignment="1" applyProtection="1">
      <alignment horizontal="center" vertical="top" wrapText="1"/>
    </xf>
    <xf numFmtId="0" fontId="15" fillId="15" borderId="0" xfId="0" applyNumberFormat="1" applyFont="1" applyFill="1" applyBorder="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Border="1" applyAlignment="1" applyProtection="1">
      <alignment horizontal="center" vertical="top"/>
      <protection hidden="1"/>
    </xf>
    <xf numFmtId="0" fontId="15" fillId="15" borderId="0" xfId="205" applyFont="1" applyFill="1" applyBorder="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Border="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Fill="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Border="1" applyAlignment="1" applyProtection="1">
      <alignment horizontal="justify" vertical="center" wrapText="1"/>
      <protection hidden="1"/>
    </xf>
    <xf numFmtId="0" fontId="102" fillId="15" borderId="0" xfId="205" applyFont="1" applyFill="1" applyBorder="1" applyAlignment="1" applyProtection="1">
      <alignment horizontal="justify" vertical="top" wrapText="1"/>
      <protection hidden="1"/>
    </xf>
    <xf numFmtId="0" fontId="16" fillId="0" borderId="0" xfId="205" applyFont="1" applyFill="1" applyBorder="1" applyAlignment="1" applyProtection="1">
      <alignment horizontal="left" vertical="top"/>
      <protection hidden="1"/>
    </xf>
    <xf numFmtId="2" fontId="16" fillId="0" borderId="0" xfId="206" applyNumberFormat="1" applyFont="1" applyFill="1" applyBorder="1" applyAlignment="1" applyProtection="1">
      <alignment horizontal="right" vertical="center"/>
      <protection hidden="1"/>
    </xf>
    <xf numFmtId="168" fontId="15" fillId="0" borderId="0" xfId="0" applyNumberFormat="1" applyFont="1" applyFill="1" applyBorder="1" applyAlignment="1" applyProtection="1">
      <alignment horizontal="center" vertical="center" wrapText="1"/>
      <protection hidden="1"/>
    </xf>
    <xf numFmtId="0" fontId="15" fillId="0" borderId="0" xfId="206" applyFont="1" applyFill="1" applyBorder="1" applyAlignment="1" applyProtection="1">
      <alignment horizontal="center" vertical="center"/>
      <protection hidden="1"/>
    </xf>
    <xf numFmtId="168" fontId="27" fillId="0" borderId="0" xfId="0" applyNumberFormat="1" applyFont="1" applyFill="1" applyBorder="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3" borderId="14" xfId="206" applyFont="1" applyFill="1" applyBorder="1" applyAlignment="1" applyProtection="1">
      <alignment horizontal="center" vertical="top" wrapText="1"/>
    </xf>
    <xf numFmtId="0" fontId="4" fillId="13" borderId="3" xfId="206" applyFont="1" applyFill="1" applyBorder="1" applyAlignment="1" applyProtection="1">
      <alignment horizontal="center" vertical="top" wrapText="1"/>
    </xf>
    <xf numFmtId="0" fontId="4" fillId="13" borderId="15" xfId="206" applyFont="1" applyFill="1" applyBorder="1" applyAlignment="1" applyProtection="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4" fillId="15" borderId="0" xfId="206" applyFont="1" applyFill="1" applyBorder="1" applyAlignment="1" applyProtection="1">
      <alignment horizontal="justify"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5"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pplyProtection="1">
      <alignment horizontal="center" vertical="top"/>
    </xf>
    <xf numFmtId="0" fontId="0" fillId="0" borderId="0" xfId="194" applyFont="1" applyAlignment="1" applyProtection="1">
      <alignment horizontal="center" vertical="top"/>
    </xf>
    <xf numFmtId="0" fontId="0" fillId="0" borderId="0" xfId="194" applyFont="1" applyAlignment="1" applyProtection="1">
      <alignment horizontal="justify" vertical="top"/>
    </xf>
    <xf numFmtId="0" fontId="50" fillId="0" borderId="0" xfId="194" applyFont="1" applyAlignment="1" applyProtection="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pplyProtection="1">
      <alignment horizontal="center" vertical="top" wrapText="1"/>
    </xf>
    <xf numFmtId="0" fontId="50" fillId="0" borderId="42" xfId="0" applyFont="1" applyBorder="1" applyAlignment="1" applyProtection="1">
      <alignment horizontal="left" vertical="center" indent="2"/>
    </xf>
    <xf numFmtId="0" fontId="16" fillId="0" borderId="0" xfId="194" applyFont="1" applyAlignment="1" applyProtection="1">
      <alignment horizontal="justify" vertical="top"/>
    </xf>
    <xf numFmtId="178" fontId="15" fillId="0" borderId="0" xfId="194" applyNumberFormat="1" applyFont="1" applyAlignment="1" applyProtection="1">
      <alignment horizontal="left" vertical="center" indent="1"/>
    </xf>
    <xf numFmtId="0" fontId="42" fillId="0" borderId="0" xfId="194" quotePrefix="1" applyFont="1" applyAlignment="1" applyProtection="1">
      <alignment horizontal="center" vertical="center"/>
    </xf>
    <xf numFmtId="0" fontId="50" fillId="0" borderId="42" xfId="0" applyFont="1" applyBorder="1" applyAlignment="1" applyProtection="1">
      <alignment horizontal="justify" vertical="center" wrapText="1"/>
    </xf>
    <xf numFmtId="0" fontId="50" fillId="0" borderId="22" xfId="0" applyFont="1" applyBorder="1" applyAlignment="1" applyProtection="1">
      <alignment horizontal="left" vertical="center" indent="2"/>
    </xf>
    <xf numFmtId="0" fontId="50" fillId="0" borderId="40"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 fillId="15" borderId="0" xfId="194" applyFont="1" applyFill="1" applyAlignment="1" applyProtection="1">
      <alignment horizontal="left" vertical="top" wrapText="1"/>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16" fillId="0" borderId="0" xfId="210" applyFont="1" applyFill="1" applyBorder="1" applyAlignment="1" applyProtection="1">
      <alignment horizontal="justify" vertical="center" wrapText="1"/>
      <protection hidden="1"/>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Fill="1" applyBorder="1" applyAlignment="1" applyProtection="1">
      <alignment horizontal="left" vertical="center"/>
      <protection hidden="1"/>
    </xf>
    <xf numFmtId="0" fontId="33" fillId="0" borderId="0" xfId="0" applyFont="1" applyBorder="1" applyAlignment="1" applyProtection="1">
      <alignment vertical="center"/>
    </xf>
    <xf numFmtId="0" fontId="33" fillId="0" borderId="0" xfId="0" applyFont="1" applyAlignment="1" applyProtection="1">
      <alignment vertical="center"/>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63">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4891657"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5887700"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7692390" y="47625"/>
          <a:ext cx="1028700" cy="60388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7620000" y="76200"/>
          <a:ext cx="1219200" cy="666750"/>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3733800" y="10077450"/>
          <a:ext cx="18097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257675" y="1007745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3733800" y="10077450"/>
          <a:ext cx="18097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257675" y="1007745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3733800" y="10077450"/>
          <a:ext cx="18097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257675" y="1007745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3733800" y="10077450"/>
          <a:ext cx="18097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3733800" y="10077450"/>
          <a:ext cx="18097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3733800" y="10077450"/>
          <a:ext cx="18097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3733800" y="10077450"/>
          <a:ext cx="18097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4619625" y="1007745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4619625" y="1007745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4619625" y="1007745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4619625" y="1007745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3667125" y="10077450"/>
          <a:ext cx="25146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3648075" y="1007745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3676650" y="10077450"/>
          <a:ext cx="23622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191000" y="1007745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219575" y="1007745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210050" y="1007745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3657600" y="10077450"/>
          <a:ext cx="25908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3705225" y="10077450"/>
          <a:ext cx="20955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3686175" y="10077450"/>
          <a:ext cx="2286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3676650" y="10077450"/>
          <a:ext cx="23622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3733800" y="10077450"/>
          <a:ext cx="18097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3733800" y="10077450"/>
          <a:ext cx="18097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3733800" y="10077450"/>
          <a:ext cx="18097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3733800" y="10077450"/>
          <a:ext cx="18097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3733800" y="10077450"/>
          <a:ext cx="18097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3733800" y="10077450"/>
          <a:ext cx="18097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609975" y="1007745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3733800" y="10077450"/>
          <a:ext cx="18288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3733800" y="10077450"/>
          <a:ext cx="18288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3733800" y="10077450"/>
          <a:ext cx="18097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3733800" y="10077450"/>
          <a:ext cx="18288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3733800" y="10077450"/>
          <a:ext cx="18288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3733800" y="10077450"/>
          <a:ext cx="18097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257675" y="1007745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257675" y="1007745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257675" y="1007745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4962525" y="1007745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4962525" y="1007745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4962525" y="1007745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4962525" y="1007745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4962525" y="1007745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3733800" y="10077450"/>
          <a:ext cx="18288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257675" y="1007745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3733800" y="10077450"/>
          <a:ext cx="18288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257675" y="1007745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3733800" y="10077450"/>
          <a:ext cx="18288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257675" y="1007745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3733800" y="10077450"/>
          <a:ext cx="18288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257675" y="1007745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3733800" y="10077450"/>
          <a:ext cx="18288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3733800" y="10077450"/>
          <a:ext cx="18288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3733800" y="10077450"/>
          <a:ext cx="18288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3733800" y="10077450"/>
          <a:ext cx="18288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3733800" y="10077450"/>
          <a:ext cx="18288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257675" y="1007745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257675" y="1007745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257675" y="1007745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257675" y="1007745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257675" y="1007745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3733800" y="10077450"/>
          <a:ext cx="18288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3733800" y="10077450"/>
          <a:ext cx="18288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257675" y="1007745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257675" y="1007745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3733800" y="10077450"/>
          <a:ext cx="18097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4962525" y="1007745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257675" y="1007745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257675" y="1007745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257675" y="1007745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257675" y="1007745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257675" y="1007745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133850" y="1007745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3733800" y="10077450"/>
          <a:ext cx="18097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3733800" y="10077450"/>
          <a:ext cx="18097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3733800" y="10077450"/>
          <a:ext cx="18097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3733800" y="10077450"/>
          <a:ext cx="18097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3733800" y="10077450"/>
          <a:ext cx="18097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3733800" y="10077450"/>
          <a:ext cx="18097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609975" y="1007745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3733800" y="10077450"/>
          <a:ext cx="18288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3733800" y="10077450"/>
          <a:ext cx="18288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3733800" y="10077450"/>
          <a:ext cx="18097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3733800" y="10077450"/>
          <a:ext cx="18288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3733800" y="10077450"/>
          <a:ext cx="18288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3733800" y="10077450"/>
          <a:ext cx="18097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257675" y="1007745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257675" y="1007745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257675" y="1007745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4962525" y="1007745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4962525" y="1007745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4962525" y="1007745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4962525" y="1007745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4962525" y="1007745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3733800" y="10077450"/>
          <a:ext cx="18288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257675" y="1007745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3733800" y="10077450"/>
          <a:ext cx="18288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257675" y="1007745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3733800" y="10077450"/>
          <a:ext cx="18288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257675" y="1007745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3733800" y="10077450"/>
          <a:ext cx="18288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257675" y="1007745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3733800" y="10077450"/>
          <a:ext cx="18288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3733800" y="10077450"/>
          <a:ext cx="18288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3733800" y="10077450"/>
          <a:ext cx="18288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3733800" y="10077450"/>
          <a:ext cx="18288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3733800" y="10077450"/>
          <a:ext cx="18288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257675" y="1007745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257675" y="1007745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257675" y="1007745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257675" y="1007745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257675" y="1007745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3733800" y="10077450"/>
          <a:ext cx="18288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3733800" y="10077450"/>
          <a:ext cx="18288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257675" y="1007745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257675" y="1007745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3733800" y="10077450"/>
          <a:ext cx="18097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4962525" y="1007745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257675" y="1007745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257675" y="1007745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257675" y="1007745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257675" y="1007745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133850" y="1007745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3733800" y="10077450"/>
          <a:ext cx="18097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257675" y="1007745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3733800" y="10077450"/>
          <a:ext cx="18097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257675" y="1007745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3733800" y="10077450"/>
          <a:ext cx="18097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257675" y="1007745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3733800" y="10077450"/>
          <a:ext cx="18097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3733800" y="10077450"/>
          <a:ext cx="18097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3733800" y="10077450"/>
          <a:ext cx="18097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3733800" y="10077450"/>
          <a:ext cx="18097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4619625" y="1007745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4619625" y="1007745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4619625" y="1007745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4619625" y="1007745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3667125" y="10077450"/>
          <a:ext cx="25146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3648075" y="1007745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3676650" y="10077450"/>
          <a:ext cx="23622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191000" y="1007745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219575" y="1007745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210050" y="1007745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3657600" y="10077450"/>
          <a:ext cx="25908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3705225" y="10077450"/>
          <a:ext cx="20955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3686175" y="10077450"/>
          <a:ext cx="2286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3676650" y="10077450"/>
          <a:ext cx="23622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3733800" y="10077450"/>
          <a:ext cx="18097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3733800" y="10077450"/>
          <a:ext cx="18097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3733800" y="10077450"/>
          <a:ext cx="18097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3733800" y="10077450"/>
          <a:ext cx="18097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3733800" y="10077450"/>
          <a:ext cx="18097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3733800" y="10077450"/>
          <a:ext cx="18097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609975" y="1007745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3733800" y="10077450"/>
          <a:ext cx="18288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3733800" y="10077450"/>
          <a:ext cx="18288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3733800" y="10077450"/>
          <a:ext cx="18097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3733800" y="10077450"/>
          <a:ext cx="18288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3733800" y="10077450"/>
          <a:ext cx="18288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3733800" y="10077450"/>
          <a:ext cx="18097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257675" y="1007745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257675" y="1007745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257675" y="1007745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4962525" y="1007745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4962525" y="1007745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4962525" y="1007745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4962525" y="1007745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4962525" y="1007745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3733800" y="10077450"/>
          <a:ext cx="18288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257675" y="1007745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3733800" y="10077450"/>
          <a:ext cx="18288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257675" y="1007745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3733800" y="10077450"/>
          <a:ext cx="18288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257675" y="1007745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3733800" y="10077450"/>
          <a:ext cx="18288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257675" y="1007745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3733800" y="10077450"/>
          <a:ext cx="18288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3733800" y="10077450"/>
          <a:ext cx="18288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3733800" y="10077450"/>
          <a:ext cx="18288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3733800" y="10077450"/>
          <a:ext cx="18288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3733800" y="10077450"/>
          <a:ext cx="18288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257675" y="1007745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257675" y="1007745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257675" y="1007745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257675" y="1007745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257675" y="1007745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3733800" y="10077450"/>
          <a:ext cx="18288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3733800" y="10077450"/>
          <a:ext cx="18288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257675" y="1007745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257675" y="1007745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3733800" y="10077450"/>
          <a:ext cx="18097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4962525" y="1007745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257675" y="1007745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257675" y="1007745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257675" y="1007745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257675" y="1007745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257675" y="1007745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133850" y="1007745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3733800" y="10077450"/>
          <a:ext cx="18097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3733800" y="10077450"/>
          <a:ext cx="18097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3733800" y="10077450"/>
          <a:ext cx="18097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3733800" y="10077450"/>
          <a:ext cx="18097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3733800" y="10077450"/>
          <a:ext cx="18097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3733800" y="10077450"/>
          <a:ext cx="18097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609975" y="1007745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3733800" y="10077450"/>
          <a:ext cx="18288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3733800" y="10077450"/>
          <a:ext cx="18288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3733800" y="10077450"/>
          <a:ext cx="18097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3733800" y="10077450"/>
          <a:ext cx="18288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3733800" y="10077450"/>
          <a:ext cx="18288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3733800" y="10077450"/>
          <a:ext cx="18097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257675" y="1007745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257675" y="1007745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257675" y="1007745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4962525" y="1007745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4962525" y="1007745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4962525" y="1007745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4962525" y="1007745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4962525" y="1007745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3733800" y="10077450"/>
          <a:ext cx="18288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257675" y="1007745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3733800" y="10077450"/>
          <a:ext cx="18288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257675" y="1007745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3733800" y="10077450"/>
          <a:ext cx="18288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257675" y="1007745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3733800" y="10077450"/>
          <a:ext cx="18288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257675" y="1007745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3733800" y="10077450"/>
          <a:ext cx="18288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3733800" y="10077450"/>
          <a:ext cx="18288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3733800" y="10077450"/>
          <a:ext cx="18288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3733800" y="10077450"/>
          <a:ext cx="18288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3733800" y="10077450"/>
          <a:ext cx="18288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257675" y="1007745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257675" y="1007745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257675" y="1007745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257675" y="1007745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257675" y="1007745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3733800" y="10077450"/>
          <a:ext cx="18288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3733800" y="10077450"/>
          <a:ext cx="18288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257675" y="1007745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257675" y="1007745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4962525" y="1007745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257675" y="1007745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257675" y="1007745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257675" y="1007745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257675" y="1007745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133850" y="1007745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3733800" y="10077450"/>
          <a:ext cx="18097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257675" y="1007745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3733800" y="10077450"/>
          <a:ext cx="18097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257675" y="1007745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3733800" y="10077450"/>
          <a:ext cx="18097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257675" y="1007745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3733800" y="10077450"/>
          <a:ext cx="18097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3733800" y="10077450"/>
          <a:ext cx="18097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3733800" y="10077450"/>
          <a:ext cx="18097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3733800" y="10077450"/>
          <a:ext cx="18097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4619625" y="1007745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4619625" y="1007745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4619625" y="1007745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4619625" y="1007745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3667125" y="10077450"/>
          <a:ext cx="25146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3648075" y="1007745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3676650" y="10077450"/>
          <a:ext cx="23622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191000" y="1007745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219575" y="1007745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210050" y="1007745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3657600" y="10077450"/>
          <a:ext cx="25908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3705225" y="10077450"/>
          <a:ext cx="20955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3686175" y="10077450"/>
          <a:ext cx="2286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3676650" y="10077450"/>
          <a:ext cx="23622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3733800" y="10077450"/>
          <a:ext cx="18097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3733800" y="10077450"/>
          <a:ext cx="18097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3733800" y="10077450"/>
          <a:ext cx="18097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3733800" y="10077450"/>
          <a:ext cx="18097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3733800" y="10077450"/>
          <a:ext cx="18097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3733800" y="10077450"/>
          <a:ext cx="18097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609975" y="1007745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3733800" y="10077450"/>
          <a:ext cx="18288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3733800" y="10077450"/>
          <a:ext cx="18288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3733800" y="10077450"/>
          <a:ext cx="18097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3733800" y="10077450"/>
          <a:ext cx="18288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3733800" y="10077450"/>
          <a:ext cx="18288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3733800" y="10077450"/>
          <a:ext cx="18097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257675" y="1007745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257675" y="1007745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257675" y="1007745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4962525" y="1007745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4962525" y="1007745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4962525" y="1007745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4962525" y="1007745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4962525" y="1007745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3733800" y="10077450"/>
          <a:ext cx="18288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257675" y="1007745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3733800" y="10077450"/>
          <a:ext cx="18288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257675" y="1007745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3733800" y="10077450"/>
          <a:ext cx="18288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257675" y="1007745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3733800" y="10077450"/>
          <a:ext cx="18288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257675" y="1007745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3733800" y="10077450"/>
          <a:ext cx="18288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3733800" y="10077450"/>
          <a:ext cx="18288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3733800" y="10077450"/>
          <a:ext cx="18288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3733800" y="10077450"/>
          <a:ext cx="18288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3733800" y="10077450"/>
          <a:ext cx="18288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257675" y="1007745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257675" y="1007745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257675" y="1007745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257675" y="1007745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257675" y="1007745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3733800" y="10077450"/>
          <a:ext cx="18288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3733800" y="10077450"/>
          <a:ext cx="18288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257675" y="1007745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257675" y="1007745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3733800" y="10077450"/>
          <a:ext cx="18097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4962525" y="1007745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257675" y="1007745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257675" y="1007745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257675" y="1007745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257675" y="1007745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257675" y="1007745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133850" y="1007745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3733800" y="10077450"/>
          <a:ext cx="18097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3733800" y="10077450"/>
          <a:ext cx="18097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3733800" y="10077450"/>
          <a:ext cx="18097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3733800" y="10077450"/>
          <a:ext cx="18097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3733800" y="10077450"/>
          <a:ext cx="18097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3733800" y="10077450"/>
          <a:ext cx="18097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609975" y="1007745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3733800" y="10077450"/>
          <a:ext cx="18288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3733800" y="10077450"/>
          <a:ext cx="18288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3733800" y="10077450"/>
          <a:ext cx="18097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3733800" y="10077450"/>
          <a:ext cx="18288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3733800" y="10077450"/>
          <a:ext cx="18288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3733800" y="10077450"/>
          <a:ext cx="18097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257675" y="1007745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257675" y="1007745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257675" y="1007745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4962525" y="1007745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4962525" y="1007745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4962525" y="1007745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4962525" y="1007745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4962525" y="1007745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3733800" y="10077450"/>
          <a:ext cx="18288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257675" y="1007745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3733800" y="10077450"/>
          <a:ext cx="18288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257675" y="1007745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3733800" y="10077450"/>
          <a:ext cx="18288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257675" y="1007745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3733800" y="10077450"/>
          <a:ext cx="18288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257675" y="1007745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3733800" y="10077450"/>
          <a:ext cx="18288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3733800" y="10077450"/>
          <a:ext cx="18288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3733800" y="10077450"/>
          <a:ext cx="18288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3733800" y="10077450"/>
          <a:ext cx="18288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3733800" y="10077450"/>
          <a:ext cx="18288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257675" y="1007745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257675" y="1007745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257675" y="1007745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257675" y="1007745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257675" y="1007745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3733800" y="10077450"/>
          <a:ext cx="18288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3733800" y="10077450"/>
          <a:ext cx="18288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257675" y="1007745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257675" y="1007745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3733800" y="10077450"/>
          <a:ext cx="18097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4962525" y="1007745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257675" y="1007745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257675" y="1007745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257675" y="1007745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257675" y="1007745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133850" y="1007745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3733800" y="10077450"/>
          <a:ext cx="18097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257675" y="1007745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3733800" y="10077450"/>
          <a:ext cx="18097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257675" y="1007745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3733800" y="10077450"/>
          <a:ext cx="18097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257675" y="1007745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3733800" y="10077450"/>
          <a:ext cx="18097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3733800" y="10077450"/>
          <a:ext cx="18097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3733800" y="10077450"/>
          <a:ext cx="18097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3733800" y="10077450"/>
          <a:ext cx="18097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4619625" y="1007745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4619625" y="1007745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4619625" y="1007745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4619625" y="1007745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3667125" y="10077450"/>
          <a:ext cx="25146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3648075" y="1007745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3676650" y="10077450"/>
          <a:ext cx="23622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191000" y="1007745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219575" y="1007745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210050" y="1007745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3657600" y="10077450"/>
          <a:ext cx="25908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3705225" y="10077450"/>
          <a:ext cx="20955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3686175" y="10077450"/>
          <a:ext cx="2286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3676650" y="10077450"/>
          <a:ext cx="23622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3733800" y="10077450"/>
          <a:ext cx="18097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3733800" y="10077450"/>
          <a:ext cx="18097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3733800" y="10077450"/>
          <a:ext cx="18097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3733800" y="10077450"/>
          <a:ext cx="18097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3733800" y="10077450"/>
          <a:ext cx="18097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3733800" y="10077450"/>
          <a:ext cx="18097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609975" y="1007745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3733800" y="10077450"/>
          <a:ext cx="18288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3733800" y="10077450"/>
          <a:ext cx="18288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3733800" y="10077450"/>
          <a:ext cx="18097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3733800" y="10077450"/>
          <a:ext cx="18288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3733800" y="10077450"/>
          <a:ext cx="18288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3733800" y="10077450"/>
          <a:ext cx="18097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257675" y="1007745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257675" y="1007745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257675" y="1007745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4962525" y="1007745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4962525" y="1007745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4962525" y="1007745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4962525" y="1007745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4962525" y="1007745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3733800" y="10077450"/>
          <a:ext cx="18288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257675" y="1007745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3733800" y="10077450"/>
          <a:ext cx="18288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257675" y="1007745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3733800" y="10077450"/>
          <a:ext cx="18288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257675" y="1007745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3733800" y="10077450"/>
          <a:ext cx="18288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257675" y="1007745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3733800" y="10077450"/>
          <a:ext cx="18288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3733800" y="10077450"/>
          <a:ext cx="18288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3733800" y="10077450"/>
          <a:ext cx="18288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3733800" y="10077450"/>
          <a:ext cx="18288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3733800" y="10077450"/>
          <a:ext cx="18288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257675" y="1007745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257675" y="1007745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257675" y="1007745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257675" y="1007745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257675" y="1007745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3733800" y="10077450"/>
          <a:ext cx="18288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3733800" y="10077450"/>
          <a:ext cx="18288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257675" y="1007745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257675" y="1007745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3733800" y="10077450"/>
          <a:ext cx="18097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4962525" y="1007745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257675" y="1007745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257675" y="1007745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257675" y="1007745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257675" y="1007745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257675" y="1007745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133850" y="1007745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3733800" y="10077450"/>
          <a:ext cx="18097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3733800" y="10077450"/>
          <a:ext cx="18097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3733800" y="10077450"/>
          <a:ext cx="18097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3733800" y="10077450"/>
          <a:ext cx="18097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3733800" y="10077450"/>
          <a:ext cx="18097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3733800" y="10077450"/>
          <a:ext cx="18097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609975" y="1007745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3733800" y="10077450"/>
          <a:ext cx="18288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3733800" y="10077450"/>
          <a:ext cx="18288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3733800" y="10077450"/>
          <a:ext cx="18097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3733800" y="10077450"/>
          <a:ext cx="18288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3733800" y="10077450"/>
          <a:ext cx="18288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3733800" y="10077450"/>
          <a:ext cx="18097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257675" y="1007745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257675" y="1007745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257675" y="1007745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4962525" y="1007745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4962525" y="1007745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4962525" y="1007745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4962525" y="1007745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4962525" y="1007745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3733800" y="10077450"/>
          <a:ext cx="18288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257675" y="1007745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3733800" y="10077450"/>
          <a:ext cx="18288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257675" y="1007745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3733800" y="10077450"/>
          <a:ext cx="18288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257675" y="1007745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3733800" y="10077450"/>
          <a:ext cx="18288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257675" y="1007745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3733800" y="10077450"/>
          <a:ext cx="18288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3733800" y="10077450"/>
          <a:ext cx="18288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3733800" y="10077450"/>
          <a:ext cx="18288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3733800" y="10077450"/>
          <a:ext cx="18288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3733800" y="10077450"/>
          <a:ext cx="18288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257675" y="1007745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257675" y="1007745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257675" y="1007745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257675" y="1007745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257675" y="1007745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3733800" y="10077450"/>
          <a:ext cx="18288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257675" y="1007745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257675" y="1007745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4962525" y="1007745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257675" y="1007745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257675" y="1007745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257675" y="1007745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257675" y="1007745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133850" y="1007745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6734175" y="19050"/>
          <a:ext cx="0" cy="9525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6417945"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720840" y="104775"/>
          <a:ext cx="0" cy="664845"/>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572375" y="47625"/>
          <a:ext cx="1266825"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117786"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7433310" y="28575"/>
          <a:ext cx="1106805" cy="64198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139307" y="19050"/>
          <a:ext cx="1094014" cy="6191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6896100" y="19050"/>
          <a:ext cx="97155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477139" y="19050"/>
          <a:ext cx="681718" cy="646339"/>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6924675" y="19050"/>
          <a:ext cx="977265" cy="60007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EB8E5DB-9C54-4193-B86C-7F3B1F116267}" protected="1">
  <header guid="{9EB8E5DB-9C54-4193-B86C-7F3B1F116267}" dateTime="2023-01-30T18:16:20" maxSheetId="29" userName="Sandeep Panwar {संदीप पंवार}"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EB8E5DB-9C54-4193-B86C-7F3B1F116267}" name="Sandeep Panwar {संदीप पंवार}" id="-862537272" dateTime="2023-01-30T18:16:2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F12" sqref="F12"/>
    </sheetView>
  </sheetViews>
  <sheetFormatPr defaultRowHeight="16.5"/>
  <cols>
    <col min="1" max="1" width="18" customWidth="1"/>
    <col min="2" max="2" width="71.875" customWidth="1"/>
  </cols>
  <sheetData>
    <row r="1" spans="1:8" ht="54">
      <c r="A1" s="330" t="s">
        <v>474</v>
      </c>
      <c r="B1" s="1244" t="s">
        <v>1090</v>
      </c>
      <c r="C1" s="800"/>
      <c r="D1" s="800"/>
      <c r="E1" s="800"/>
      <c r="F1" s="800"/>
      <c r="G1" s="800"/>
      <c r="H1" s="800"/>
    </row>
    <row r="2" spans="1:8">
      <c r="B2" s="575"/>
    </row>
    <row r="3" spans="1:8">
      <c r="A3" t="s">
        <v>307</v>
      </c>
      <c r="B3" s="790" t="s">
        <v>1091</v>
      </c>
    </row>
    <row r="5" spans="1:8">
      <c r="A5" t="s">
        <v>308</v>
      </c>
      <c r="B5" s="1353" t="s">
        <v>1092</v>
      </c>
      <c r="C5" s="1351"/>
      <c r="D5" s="1351"/>
      <c r="E5" s="1351"/>
      <c r="F5" s="1351"/>
      <c r="G5" s="1351"/>
      <c r="H5" s="1351"/>
    </row>
    <row r="7" spans="1:8">
      <c r="B7" s="1224" t="s">
        <v>564</v>
      </c>
    </row>
  </sheetData>
  <sheetProtection formatColumns="0" formatRows="0" selectLockedCells="1" selectUnlockedCells="1"/>
  <customSheetViews>
    <customSheetView guid="{987A3FAC-920D-4C0C-8129-D8F4AFD7E477}" state="hidden">
      <selection activeCell="F12" sqref="F1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phoneticPr fontId="30"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447" customWidth="1"/>
    <col min="2" max="2" width="42.25" style="448" customWidth="1"/>
    <col min="3" max="3" width="7.625" style="447" customWidth="1"/>
    <col min="4" max="4" width="9.125" style="447" customWidth="1"/>
    <col min="5" max="5" width="12.75" style="447" customWidth="1"/>
    <col min="6" max="6" width="14.625" style="447" customWidth="1"/>
    <col min="7" max="26" width="9" style="213"/>
    <col min="27" max="27" width="9" style="204" hidden="1" customWidth="1"/>
    <col min="28" max="29" width="17.625" style="204" hidden="1" customWidth="1"/>
    <col min="30" max="30" width="9" style="204" hidden="1" customWidth="1"/>
    <col min="31" max="31" width="15.5" style="204" hidden="1" customWidth="1"/>
    <col min="32" max="32" width="15.375" style="204" hidden="1" customWidth="1"/>
    <col min="33" max="44" width="9" style="213"/>
    <col min="45" max="16384" width="9" style="396"/>
  </cols>
  <sheetData>
    <row r="1" spans="1:32">
      <c r="A1" s="63" t="str">
        <f>Cover!B3</f>
        <v>Specification No.: CC/NT/W-AIS/DOM/A00/23/00332</v>
      </c>
      <c r="B1" s="64"/>
      <c r="C1" s="65"/>
      <c r="D1" s="65"/>
      <c r="E1" s="8"/>
      <c r="F1" s="9" t="s">
        <v>425</v>
      </c>
    </row>
    <row r="2" spans="1:32">
      <c r="A2" s="389"/>
      <c r="B2" s="446"/>
      <c r="C2" s="391"/>
      <c r="D2" s="391"/>
      <c r="E2" s="390"/>
      <c r="F2" s="390"/>
    </row>
    <row r="3" spans="1:32" ht="51.75" customHeight="1">
      <c r="A3" s="145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458"/>
      <c r="C3" s="1458"/>
      <c r="D3" s="1458"/>
      <c r="E3" s="1458"/>
      <c r="F3" s="1458"/>
      <c r="AA3" s="216" t="s">
        <v>342</v>
      </c>
      <c r="AC3" s="217">
        <f>IF(ISERROR(#REF!/('Sch-6'!D14+'Sch-6'!D16+'Sch-6'!D18)),0,#REF!/( 'Sch-6'!D14+'Sch-6'!D16+'Sch-6'!D18))</f>
        <v>0</v>
      </c>
    </row>
    <row r="4" spans="1:32">
      <c r="A4" s="1459" t="s">
        <v>422</v>
      </c>
      <c r="B4" s="1459"/>
      <c r="C4" s="1459"/>
      <c r="D4" s="1459"/>
      <c r="E4" s="1459"/>
      <c r="F4" s="1459"/>
      <c r="AA4" s="216" t="s">
        <v>343</v>
      </c>
      <c r="AC4" s="219" t="e">
        <f>#REF!</f>
        <v>#REF!</v>
      </c>
    </row>
    <row r="5" spans="1:32">
      <c r="AA5" s="216" t="s">
        <v>348</v>
      </c>
      <c r="AC5" s="219">
        <f>IF(ISERROR(#REF!/#REF!),0,#REF! /#REF!)</f>
        <v>0</v>
      </c>
    </row>
    <row r="6" spans="1:32">
      <c r="A6" s="33" t="str">
        <f>'Sch-1'!A6</f>
        <v>Bidder’s Name and Address (Sole Bidder) :</v>
      </c>
      <c r="B6" s="34"/>
      <c r="C6" s="34"/>
      <c r="D6" s="34"/>
      <c r="E6" s="72" t="s">
        <v>396</v>
      </c>
      <c r="F6" s="2"/>
      <c r="AA6" s="216" t="s">
        <v>349</v>
      </c>
      <c r="AC6" s="219" t="e">
        <f>#REF!</f>
        <v>#REF!</v>
      </c>
    </row>
    <row r="7" spans="1:32">
      <c r="A7" s="1479" t="str">
        <f>'Sch-1'!A7</f>
        <v/>
      </c>
      <c r="B7" s="1479"/>
      <c r="C7" s="1479"/>
      <c r="D7" s="1479"/>
      <c r="E7" s="455" t="str">
        <f>'Sch-1'!M7</f>
        <v>Contracts Services, 3rd Floor</v>
      </c>
      <c r="F7" s="2"/>
      <c r="AA7" s="216" t="s">
        <v>346</v>
      </c>
      <c r="AC7" s="217" t="e">
        <f>SUM(AC3:AC6)</f>
        <v>#REF!</v>
      </c>
    </row>
    <row r="8" spans="1:32">
      <c r="A8" s="73" t="s">
        <v>397</v>
      </c>
      <c r="B8" s="1481" t="str">
        <f>IF('Sch-1'!C8=0, "", 'Sch-1'!C8)</f>
        <v xml:space="preserve">…….. …….. …….. …….. …….. …….. </v>
      </c>
      <c r="C8" s="1481"/>
      <c r="D8" s="1481"/>
      <c r="E8" s="455" t="str">
        <f>'Sch-1'!M8</f>
        <v>Power Grid Corporation of India Ltd.,</v>
      </c>
      <c r="F8" s="2"/>
    </row>
    <row r="9" spans="1:32">
      <c r="A9" s="73" t="s">
        <v>399</v>
      </c>
      <c r="B9" s="1481" t="str">
        <f>IF('Sch-1'!C9=0, "", 'Sch-1'!C9)</f>
        <v xml:space="preserve">…….. …….. …….. …….. …….. …….. </v>
      </c>
      <c r="C9" s="1481"/>
      <c r="D9" s="1481"/>
      <c r="E9" s="455" t="str">
        <f>'Sch-1'!M9</f>
        <v>"Saudamini", Plot No.-2</v>
      </c>
      <c r="F9" s="2"/>
    </row>
    <row r="10" spans="1:32">
      <c r="A10" s="392"/>
      <c r="B10" s="1482" t="str">
        <f>IF('Sch-1'!C10=0, "", 'Sch-1'!C10)</f>
        <v xml:space="preserve">…….. …….. …….. …….. …….. …….. </v>
      </c>
      <c r="C10" s="1482"/>
      <c r="D10" s="1482"/>
      <c r="E10" s="456" t="str">
        <f>'Sch-1'!M10</f>
        <v xml:space="preserve">Sector-29, </v>
      </c>
      <c r="F10" s="390"/>
      <c r="AA10" s="216" t="s">
        <v>345</v>
      </c>
      <c r="AC10" s="219">
        <f>'Sch-1'!AA10</f>
        <v>0</v>
      </c>
    </row>
    <row r="11" spans="1:32">
      <c r="A11" s="392"/>
      <c r="B11" s="1482" t="str">
        <f>IF('Sch-1'!C11=0, "", 'Sch-1'!C11)</f>
        <v xml:space="preserve">…….. …….. …….. …….. …….. …….. </v>
      </c>
      <c r="C11" s="1482"/>
      <c r="D11" s="1482"/>
      <c r="E11" s="456" t="str">
        <f>'Sch-1'!M11</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273</v>
      </c>
      <c r="AB13" s="1506" t="s">
        <v>281</v>
      </c>
      <c r="AC13" s="1506"/>
      <c r="AD13" s="288" t="s">
        <v>285</v>
      </c>
      <c r="AE13" s="1506" t="s">
        <v>282</v>
      </c>
      <c r="AF13" s="1506"/>
    </row>
    <row r="14" spans="1:32" ht="30">
      <c r="A14" s="15" t="s">
        <v>361</v>
      </c>
      <c r="B14" s="15" t="s">
        <v>368</v>
      </c>
      <c r="C14" s="80" t="s">
        <v>353</v>
      </c>
      <c r="D14" s="80" t="s">
        <v>354</v>
      </c>
      <c r="E14" s="81" t="s">
        <v>370</v>
      </c>
      <c r="F14" s="81" t="s">
        <v>411</v>
      </c>
      <c r="AB14" s="223" t="s">
        <v>370</v>
      </c>
      <c r="AC14" s="223" t="s">
        <v>411</v>
      </c>
      <c r="AD14" s="288"/>
      <c r="AE14" s="223" t="s">
        <v>370</v>
      </c>
      <c r="AF14" s="223" t="s">
        <v>411</v>
      </c>
    </row>
    <row r="15" spans="1:32">
      <c r="A15" s="10">
        <v>1</v>
      </c>
      <c r="B15" s="10">
        <v>2</v>
      </c>
      <c r="C15" s="10">
        <v>3</v>
      </c>
      <c r="D15" s="10">
        <v>4</v>
      </c>
      <c r="E15" s="10">
        <v>5</v>
      </c>
      <c r="F15" s="10" t="s">
        <v>405</v>
      </c>
      <c r="AB15" s="225">
        <v>5</v>
      </c>
      <c r="AC15" s="225" t="s">
        <v>405</v>
      </c>
      <c r="AD15" s="288"/>
      <c r="AE15" s="225">
        <v>5</v>
      </c>
      <c r="AF15" s="225" t="s">
        <v>405</v>
      </c>
    </row>
    <row r="16" spans="1:32" s="577" customFormat="1">
      <c r="A16" s="599" t="e">
        <f>'Sch-3 '!#REF!</f>
        <v>#REF!</v>
      </c>
      <c r="B16" s="599" t="e">
        <f>'Sch-3 '!#REF!</f>
        <v>#REF!</v>
      </c>
      <c r="C16" s="599"/>
      <c r="D16" s="599"/>
      <c r="E16" s="489"/>
      <c r="F16" s="489"/>
      <c r="G16" s="590"/>
      <c r="H16" s="591"/>
      <c r="I16" s="591"/>
      <c r="J16" s="591"/>
      <c r="K16" s="591"/>
      <c r="L16" s="591"/>
    </row>
    <row r="17" spans="1:20" s="587" customFormat="1">
      <c r="A17" s="599" t="e">
        <f>'Sch-3 '!#REF!</f>
        <v>#REF!</v>
      </c>
      <c r="B17" s="599" t="e">
        <f>'Sch-3 '!#REF!</f>
        <v>#REF!</v>
      </c>
      <c r="C17" s="599"/>
      <c r="D17" s="599"/>
      <c r="E17" s="489"/>
      <c r="F17" s="489"/>
    </row>
    <row r="18" spans="1:20" s="587" customFormat="1">
      <c r="A18" s="599"/>
      <c r="B18" s="599" t="e">
        <f>'Sch-3 '!#REF!</f>
        <v>#REF!</v>
      </c>
      <c r="C18" s="599" t="e">
        <f>'Sch-3 '!#REF!</f>
        <v>#REF!</v>
      </c>
      <c r="D18" s="599" t="e">
        <f>'Sch-3 '!#REF!</f>
        <v>#REF!</v>
      </c>
      <c r="E18" s="489" t="e">
        <f>'Sch-3 '!#REF!</f>
        <v>#REF!</v>
      </c>
      <c r="F18" s="489" t="e">
        <f t="shared" ref="F18:F60" si="0">IF(E18=0, "Included", IF(ISERROR(D18*E18), E18, D18*E18))</f>
        <v>#REF!</v>
      </c>
    </row>
    <row r="19" spans="1:20" s="587" customFormat="1">
      <c r="A19" s="599"/>
      <c r="B19" s="599" t="e">
        <f>'Sch-3 '!#REF!</f>
        <v>#REF!</v>
      </c>
      <c r="C19" s="599" t="e">
        <f>'Sch-3 '!#REF!</f>
        <v>#REF!</v>
      </c>
      <c r="D19" s="599" t="e">
        <f>'Sch-3 '!#REF!</f>
        <v>#REF!</v>
      </c>
      <c r="E19" s="489" t="e">
        <f>'Sch-3 '!#REF!</f>
        <v>#REF!</v>
      </c>
      <c r="F19" s="489" t="e">
        <f t="shared" si="0"/>
        <v>#REF!</v>
      </c>
    </row>
    <row r="20" spans="1:20" s="587" customFormat="1">
      <c r="A20" s="599"/>
      <c r="B20" s="599"/>
      <c r="C20" s="599"/>
      <c r="D20" s="599"/>
      <c r="E20" s="489"/>
      <c r="F20" s="489"/>
    </row>
    <row r="21" spans="1:20" s="587" customFormat="1" ht="18.75" customHeight="1">
      <c r="A21" s="599" t="e">
        <f>'Sch-3 '!#REF!</f>
        <v>#REF!</v>
      </c>
      <c r="B21" s="599" t="e">
        <f>'Sch-3 '!#REF!</f>
        <v>#REF!</v>
      </c>
      <c r="C21" s="599"/>
      <c r="D21" s="599"/>
      <c r="E21" s="489"/>
      <c r="F21" s="489"/>
      <c r="S21" s="587" t="s">
        <v>458</v>
      </c>
      <c r="T21" s="592" t="s">
        <v>464</v>
      </c>
    </row>
    <row r="22" spans="1:20" s="587" customFormat="1" ht="18.75" customHeight="1">
      <c r="A22" s="599"/>
      <c r="B22" s="599" t="e">
        <f>'Sch-3 '!#REF!</f>
        <v>#REF!</v>
      </c>
      <c r="C22" s="599" t="e">
        <f>'Sch-3 '!#REF!</f>
        <v>#REF!</v>
      </c>
      <c r="D22" s="599" t="e">
        <f>'Sch-3 '!#REF!</f>
        <v>#REF!</v>
      </c>
      <c r="E22" s="489" t="e">
        <f>'Sch-3 '!#REF!</f>
        <v>#REF!</v>
      </c>
      <c r="F22" s="489" t="e">
        <f t="shared" si="0"/>
        <v>#REF!</v>
      </c>
      <c r="S22" s="587" t="s">
        <v>459</v>
      </c>
      <c r="T22" s="592" t="s">
        <v>426</v>
      </c>
    </row>
    <row r="23" spans="1:20" s="587" customFormat="1" ht="16.5" customHeight="1">
      <c r="A23" s="599"/>
      <c r="B23" s="599" t="e">
        <f>'Sch-3 '!#REF!</f>
        <v>#REF!</v>
      </c>
      <c r="C23" s="599" t="e">
        <f>'Sch-3 '!#REF!</f>
        <v>#REF!</v>
      </c>
      <c r="D23" s="599" t="e">
        <f>'Sch-3 '!#REF!</f>
        <v>#REF!</v>
      </c>
      <c r="E23" s="489" t="e">
        <f>'Sch-3 '!#REF!</f>
        <v>#REF!</v>
      </c>
      <c r="F23" s="489" t="e">
        <f t="shared" si="0"/>
        <v>#REF!</v>
      </c>
      <c r="S23" s="587" t="s">
        <v>460</v>
      </c>
      <c r="T23" s="592" t="s">
        <v>465</v>
      </c>
    </row>
    <row r="24" spans="1:20" s="587" customFormat="1">
      <c r="A24" s="599"/>
      <c r="B24" s="599" t="e">
        <f>'Sch-3 '!#REF!</f>
        <v>#REF!</v>
      </c>
      <c r="C24" s="599" t="e">
        <f>'Sch-3 '!#REF!</f>
        <v>#REF!</v>
      </c>
      <c r="D24" s="599" t="e">
        <f>'Sch-3 '!#REF!</f>
        <v>#REF!</v>
      </c>
      <c r="E24" s="489" t="e">
        <f>'Sch-3 '!#REF!</f>
        <v>#REF!</v>
      </c>
      <c r="F24" s="489" t="e">
        <f t="shared" si="0"/>
        <v>#REF!</v>
      </c>
      <c r="S24" s="587" t="s">
        <v>461</v>
      </c>
    </row>
    <row r="25" spans="1:20" s="587" customFormat="1">
      <c r="A25" s="599"/>
      <c r="B25" s="599"/>
      <c r="C25" s="599"/>
      <c r="D25" s="599"/>
      <c r="E25" s="489"/>
      <c r="F25" s="489"/>
    </row>
    <row r="26" spans="1:20" s="587" customFormat="1" ht="16.5" customHeight="1">
      <c r="A26" s="599"/>
      <c r="B26" s="599"/>
      <c r="C26" s="599"/>
      <c r="D26" s="599"/>
      <c r="E26" s="489"/>
      <c r="F26" s="489"/>
    </row>
    <row r="27" spans="1:20" s="587" customFormat="1">
      <c r="A27" s="599" t="e">
        <f>'Sch-3 '!#REF!</f>
        <v>#REF!</v>
      </c>
      <c r="B27" s="599" t="e">
        <f>'Sch-3 '!#REF!</f>
        <v>#REF!</v>
      </c>
      <c r="C27" s="599"/>
      <c r="D27" s="599"/>
      <c r="E27" s="489"/>
      <c r="F27" s="489"/>
    </row>
    <row r="28" spans="1:20" s="587" customFormat="1">
      <c r="A28" s="599"/>
      <c r="B28" s="599" t="e">
        <f>'Sch-3 '!#REF!</f>
        <v>#REF!</v>
      </c>
      <c r="C28" s="599" t="e">
        <f>'Sch-3 '!#REF!</f>
        <v>#REF!</v>
      </c>
      <c r="D28" s="599" t="e">
        <f>'Sch-3 '!#REF!</f>
        <v>#REF!</v>
      </c>
      <c r="E28" s="489" t="e">
        <f>'Sch-3 '!#REF!</f>
        <v>#REF!</v>
      </c>
      <c r="F28" s="489" t="e">
        <f>IF(E28=0, "Included", IF(ISERROR(D28*E28), E28, D28*E28))</f>
        <v>#REF!</v>
      </c>
    </row>
    <row r="29" spans="1:20" s="587" customFormat="1">
      <c r="A29" s="599"/>
      <c r="B29" s="599" t="e">
        <f>'Sch-3 '!#REF!</f>
        <v>#REF!</v>
      </c>
      <c r="C29" s="599" t="e">
        <f>'Sch-3 '!#REF!</f>
        <v>#REF!</v>
      </c>
      <c r="D29" s="599" t="e">
        <f>'Sch-3 '!#REF!</f>
        <v>#REF!</v>
      </c>
      <c r="E29" s="489" t="e">
        <f>'Sch-3 '!#REF!</f>
        <v>#REF!</v>
      </c>
      <c r="F29" s="489" t="e">
        <f t="shared" si="0"/>
        <v>#REF!</v>
      </c>
    </row>
    <row r="30" spans="1:20" s="587" customFormat="1">
      <c r="A30" s="599"/>
      <c r="B30" s="599" t="e">
        <f>'Sch-3 '!#REF!</f>
        <v>#REF!</v>
      </c>
      <c r="C30" s="599" t="e">
        <f>'Sch-3 '!#REF!</f>
        <v>#REF!</v>
      </c>
      <c r="D30" s="599" t="e">
        <f>'Sch-3 '!#REF!</f>
        <v>#REF!</v>
      </c>
      <c r="E30" s="489" t="e">
        <f>'Sch-3 '!#REF!</f>
        <v>#REF!</v>
      </c>
      <c r="F30" s="489" t="e">
        <f t="shared" si="0"/>
        <v>#REF!</v>
      </c>
      <c r="S30" s="579"/>
      <c r="T30" s="593"/>
    </row>
    <row r="31" spans="1:20" s="587" customFormat="1">
      <c r="A31" s="599"/>
      <c r="B31" s="599"/>
      <c r="C31" s="599"/>
      <c r="D31" s="599"/>
      <c r="E31" s="489"/>
      <c r="F31" s="489"/>
    </row>
    <row r="32" spans="1:20" s="587" customFormat="1">
      <c r="A32" s="599" t="e">
        <f>'Sch-3 '!#REF!</f>
        <v>#REF!</v>
      </c>
      <c r="B32" s="599" t="e">
        <f>'Sch-3 '!#REF!</f>
        <v>#REF!</v>
      </c>
      <c r="C32" s="599"/>
      <c r="D32" s="599"/>
      <c r="E32" s="489"/>
      <c r="F32" s="489"/>
    </row>
    <row r="33" spans="1:6" s="587" customFormat="1">
      <c r="A33" s="599" t="e">
        <f>'Sch-3 '!#REF!</f>
        <v>#REF!</v>
      </c>
      <c r="B33" s="599" t="e">
        <f>'Sch-3 '!#REF!</f>
        <v>#REF!</v>
      </c>
      <c r="C33" s="599"/>
      <c r="D33" s="599"/>
      <c r="E33" s="489"/>
      <c r="F33" s="489"/>
    </row>
    <row r="34" spans="1:6" s="587" customFormat="1">
      <c r="A34" s="599"/>
      <c r="B34" s="599" t="e">
        <f>'Sch-3 '!#REF!</f>
        <v>#REF!</v>
      </c>
      <c r="C34" s="599" t="e">
        <f>'Sch-3 '!#REF!</f>
        <v>#REF!</v>
      </c>
      <c r="D34" s="599" t="e">
        <f>'Sch-3 '!#REF!</f>
        <v>#REF!</v>
      </c>
      <c r="E34" s="489" t="e">
        <f>'Sch-3 '!#REF!</f>
        <v>#REF!</v>
      </c>
      <c r="F34" s="489" t="e">
        <f t="shared" si="0"/>
        <v>#REF!</v>
      </c>
    </row>
    <row r="35" spans="1:6" s="587" customFormat="1">
      <c r="A35" s="599"/>
      <c r="B35" s="599" t="e">
        <f>'Sch-3 '!#REF!</f>
        <v>#REF!</v>
      </c>
      <c r="C35" s="599" t="e">
        <f>'Sch-3 '!#REF!</f>
        <v>#REF!</v>
      </c>
      <c r="D35" s="599" t="e">
        <f>'Sch-3 '!#REF!</f>
        <v>#REF!</v>
      </c>
      <c r="E35" s="489" t="e">
        <f>'Sch-3 '!#REF!</f>
        <v>#REF!</v>
      </c>
      <c r="F35" s="489" t="e">
        <f t="shared" si="0"/>
        <v>#REF!</v>
      </c>
    </row>
    <row r="36" spans="1:6" s="587" customFormat="1">
      <c r="A36" s="599"/>
      <c r="B36" s="599" t="e">
        <f>'Sch-3 '!#REF!</f>
        <v>#REF!</v>
      </c>
      <c r="C36" s="599" t="e">
        <f>'Sch-3 '!#REF!</f>
        <v>#REF!</v>
      </c>
      <c r="D36" s="599" t="e">
        <f>'Sch-3 '!#REF!</f>
        <v>#REF!</v>
      </c>
      <c r="E36" s="489" t="e">
        <f>'Sch-3 '!#REF!</f>
        <v>#REF!</v>
      </c>
      <c r="F36" s="489" t="e">
        <f t="shared" si="0"/>
        <v>#REF!</v>
      </c>
    </row>
    <row r="37" spans="1:6" s="587" customFormat="1">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c r="A39" s="599" t="e">
        <f>'Sch-3 '!#REF!</f>
        <v>#REF!</v>
      </c>
      <c r="B39" s="599" t="e">
        <f>'Sch-3 '!#REF!</f>
        <v>#REF!</v>
      </c>
      <c r="C39" s="599"/>
      <c r="D39" s="599"/>
      <c r="E39" s="489"/>
      <c r="F39" s="489"/>
    </row>
    <row r="40" spans="1:6" s="587" customFormat="1">
      <c r="A40" s="599"/>
      <c r="B40" s="599" t="e">
        <f>'Sch-3 '!#REF!</f>
        <v>#REF!</v>
      </c>
      <c r="C40" s="599" t="e">
        <f>'Sch-3 '!#REF!</f>
        <v>#REF!</v>
      </c>
      <c r="D40" s="599" t="e">
        <f>'Sch-3 '!#REF!</f>
        <v>#REF!</v>
      </c>
      <c r="E40" s="489" t="e">
        <f>'Sch-3 '!#REF!</f>
        <v>#REF!</v>
      </c>
      <c r="F40" s="489" t="e">
        <f t="shared" si="0"/>
        <v>#REF!</v>
      </c>
    </row>
    <row r="41" spans="1:6" s="587" customFormat="1">
      <c r="A41" s="599"/>
      <c r="B41" s="599" t="e">
        <f>'Sch-3 '!#REF!</f>
        <v>#REF!</v>
      </c>
      <c r="C41" s="599" t="e">
        <f>'Sch-3 '!#REF!</f>
        <v>#REF!</v>
      </c>
      <c r="D41" s="599" t="e">
        <f>'Sch-3 '!#REF!</f>
        <v>#REF!</v>
      </c>
      <c r="E41" s="489" t="e">
        <f>'Sch-3 '!#REF!</f>
        <v>#REF!</v>
      </c>
      <c r="F41" s="489" t="e">
        <f t="shared" si="0"/>
        <v>#REF!</v>
      </c>
    </row>
    <row r="42" spans="1:6" s="587" customFormat="1">
      <c r="A42" s="599"/>
      <c r="B42" s="599"/>
      <c r="C42" s="599"/>
      <c r="D42" s="599"/>
      <c r="E42" s="489"/>
      <c r="F42" s="489"/>
    </row>
    <row r="43" spans="1:6" s="587" customFormat="1">
      <c r="A43" s="599" t="e">
        <f>'Sch-3 '!#REF!</f>
        <v>#REF!</v>
      </c>
      <c r="B43" s="599" t="e">
        <f>'Sch-3 '!#REF!</f>
        <v>#REF!</v>
      </c>
      <c r="C43" s="599" t="e">
        <f>'Sch-3 '!#REF!</f>
        <v>#REF!</v>
      </c>
      <c r="D43" s="599" t="e">
        <f>'Sch-3 '!#REF!</f>
        <v>#REF!</v>
      </c>
      <c r="E43" s="489" t="e">
        <f>'Sch-3 '!#REF!</f>
        <v>#REF!</v>
      </c>
      <c r="F43" s="489" t="e">
        <f t="shared" si="0"/>
        <v>#REF!</v>
      </c>
    </row>
    <row r="44" spans="1:6" s="587" customFormat="1">
      <c r="A44" s="599"/>
      <c r="B44" s="599"/>
      <c r="C44" s="599"/>
      <c r="D44" s="599"/>
      <c r="E44" s="489"/>
      <c r="F44" s="489"/>
    </row>
    <row r="45" spans="1:6" s="587" customFormat="1">
      <c r="A45" s="599" t="e">
        <f>'Sch-3 '!#REF!</f>
        <v>#REF!</v>
      </c>
      <c r="B45" s="599" t="e">
        <f>'Sch-3 '!#REF!</f>
        <v>#REF!</v>
      </c>
      <c r="C45" s="599" t="e">
        <f>'Sch-3 '!#REF!</f>
        <v>#REF!</v>
      </c>
      <c r="D45" s="599" t="e">
        <f>'Sch-3 '!#REF!</f>
        <v>#REF!</v>
      </c>
      <c r="E45" s="489" t="e">
        <f>'Sch-3 '!#REF!</f>
        <v>#REF!</v>
      </c>
      <c r="F45" s="489" t="e">
        <f t="shared" si="0"/>
        <v>#REF!</v>
      </c>
    </row>
    <row r="46" spans="1:6" s="587" customFormat="1">
      <c r="A46" s="599"/>
      <c r="B46" s="599"/>
      <c r="C46" s="599"/>
      <c r="D46" s="599"/>
      <c r="E46" s="489"/>
      <c r="F46" s="489"/>
    </row>
    <row r="47" spans="1:6" s="587" customFormat="1">
      <c r="A47" s="599" t="e">
        <f>'Sch-3 '!#REF!</f>
        <v>#REF!</v>
      </c>
      <c r="B47" s="599" t="e">
        <f>'Sch-3 '!#REF!</f>
        <v>#REF!</v>
      </c>
      <c r="C47" s="599"/>
      <c r="D47" s="599"/>
      <c r="E47" s="489"/>
      <c r="F47" s="489"/>
    </row>
    <row r="48" spans="1:6" s="587" customFormat="1">
      <c r="A48" s="599"/>
      <c r="B48" s="599" t="e">
        <f>'Sch-3 '!#REF!</f>
        <v>#REF!</v>
      </c>
      <c r="C48" s="599" t="e">
        <f>'Sch-3 '!#REF!</f>
        <v>#REF!</v>
      </c>
      <c r="D48" s="599" t="e">
        <f>'Sch-3 '!#REF!</f>
        <v>#REF!</v>
      </c>
      <c r="E48" s="489" t="e">
        <f>'Sch-3 '!#REF!</f>
        <v>#REF!</v>
      </c>
      <c r="F48" s="489" t="e">
        <f t="shared" si="0"/>
        <v>#REF!</v>
      </c>
    </row>
    <row r="49" spans="1:6" s="587" customFormat="1">
      <c r="A49" s="599"/>
      <c r="B49" s="599"/>
      <c r="C49" s="599"/>
      <c r="D49" s="599"/>
      <c r="E49" s="489"/>
      <c r="F49" s="489"/>
    </row>
    <row r="50" spans="1:6" s="587" customFormat="1">
      <c r="A50" s="599" t="e">
        <f>'Sch-3 '!#REF!</f>
        <v>#REF!</v>
      </c>
      <c r="B50" s="599" t="e">
        <f>'Sch-3 '!#REF!</f>
        <v>#REF!</v>
      </c>
      <c r="C50" s="599"/>
      <c r="D50" s="599"/>
      <c r="E50" s="489"/>
      <c r="F50" s="489"/>
    </row>
    <row r="51" spans="1:6" s="587" customFormat="1">
      <c r="A51" s="599"/>
      <c r="B51" s="599" t="e">
        <f>'Sch-3 '!#REF!</f>
        <v>#REF!</v>
      </c>
      <c r="C51" s="599" t="e">
        <f>'Sch-3 '!#REF!</f>
        <v>#REF!</v>
      </c>
      <c r="D51" s="599" t="e">
        <f>'Sch-3 '!#REF!</f>
        <v>#REF!</v>
      </c>
      <c r="E51" s="489" t="e">
        <f>'Sch-3 '!#REF!</f>
        <v>#REF!</v>
      </c>
      <c r="F51" s="489" t="e">
        <f t="shared" si="0"/>
        <v>#REF!</v>
      </c>
    </row>
    <row r="52" spans="1:6" s="587" customFormat="1">
      <c r="A52" s="599"/>
      <c r="B52" s="599" t="e">
        <f>'Sch-3 '!#REF!</f>
        <v>#REF!</v>
      </c>
      <c r="C52" s="599" t="e">
        <f>'Sch-3 '!#REF!</f>
        <v>#REF!</v>
      </c>
      <c r="D52" s="599" t="e">
        <f>'Sch-3 '!#REF!</f>
        <v>#REF!</v>
      </c>
      <c r="E52" s="489" t="e">
        <f>'Sch-3 '!#REF!</f>
        <v>#REF!</v>
      </c>
      <c r="F52" s="489" t="e">
        <f t="shared" si="0"/>
        <v>#REF!</v>
      </c>
    </row>
    <row r="53" spans="1:6" s="587" customFormat="1">
      <c r="A53" s="599"/>
      <c r="B53" s="599"/>
      <c r="C53" s="599"/>
      <c r="D53" s="599"/>
      <c r="E53" s="489"/>
      <c r="F53" s="489"/>
    </row>
    <row r="54" spans="1:6" s="587" customFormat="1">
      <c r="A54" s="599" t="e">
        <f>'Sch-3 '!#REF!</f>
        <v>#REF!</v>
      </c>
      <c r="B54" s="599" t="e">
        <f>'Sch-3 '!#REF!</f>
        <v>#REF!</v>
      </c>
      <c r="C54" s="599"/>
      <c r="D54" s="599"/>
      <c r="E54" s="489"/>
      <c r="F54" s="489"/>
    </row>
    <row r="55" spans="1:6" s="587" customFormat="1">
      <c r="A55" s="599"/>
      <c r="B55" s="599" t="e">
        <f>'Sch-3 '!#REF!</f>
        <v>#REF!</v>
      </c>
      <c r="C55" s="599" t="e">
        <f>'Sch-3 '!#REF!</f>
        <v>#REF!</v>
      </c>
      <c r="D55" s="599" t="e">
        <f>'Sch-3 '!#REF!</f>
        <v>#REF!</v>
      </c>
      <c r="E55" s="489" t="e">
        <f>'Sch-3 '!#REF!</f>
        <v>#REF!</v>
      </c>
      <c r="F55" s="489" t="e">
        <f t="shared" si="0"/>
        <v>#REF!</v>
      </c>
    </row>
    <row r="56" spans="1:6" s="587" customFormat="1">
      <c r="A56" s="599"/>
      <c r="B56" s="599" t="e">
        <f>'Sch-3 '!#REF!</f>
        <v>#REF!</v>
      </c>
      <c r="C56" s="599" t="e">
        <f>'Sch-3 '!#REF!</f>
        <v>#REF!</v>
      </c>
      <c r="D56" s="599" t="e">
        <f>'Sch-3 '!#REF!</f>
        <v>#REF!</v>
      </c>
      <c r="E56" s="489" t="e">
        <f>'Sch-3 '!#REF!</f>
        <v>#REF!</v>
      </c>
      <c r="F56" s="489" t="e">
        <f t="shared" si="0"/>
        <v>#REF!</v>
      </c>
    </row>
    <row r="57" spans="1:6" s="587" customFormat="1">
      <c r="A57" s="599"/>
      <c r="B57" s="599" t="e">
        <f>'Sch-3 '!#REF!</f>
        <v>#REF!</v>
      </c>
      <c r="C57" s="599" t="e">
        <f>'Sch-3 '!#REF!</f>
        <v>#REF!</v>
      </c>
      <c r="D57" s="599" t="e">
        <f>'Sch-3 '!#REF!</f>
        <v>#REF!</v>
      </c>
      <c r="E57" s="489" t="e">
        <f>'Sch-3 '!#REF!</f>
        <v>#REF!</v>
      </c>
      <c r="F57" s="489" t="e">
        <f t="shared" si="0"/>
        <v>#REF!</v>
      </c>
    </row>
    <row r="58" spans="1:6" s="587" customFormat="1">
      <c r="A58" s="599"/>
      <c r="B58" s="599" t="e">
        <f>'Sch-3 '!#REF!</f>
        <v>#REF!</v>
      </c>
      <c r="C58" s="599" t="e">
        <f>'Sch-3 '!#REF!</f>
        <v>#REF!</v>
      </c>
      <c r="D58" s="599" t="e">
        <f>'Sch-3 '!#REF!</f>
        <v>#REF!</v>
      </c>
      <c r="E58" s="489" t="e">
        <f>'Sch-3 '!#REF!</f>
        <v>#REF!</v>
      </c>
      <c r="F58" s="489" t="e">
        <f t="shared" si="0"/>
        <v>#REF!</v>
      </c>
    </row>
    <row r="59" spans="1:6" s="587" customFormat="1">
      <c r="A59" s="599"/>
      <c r="B59" s="599" t="e">
        <f>'Sch-3 '!#REF!</f>
        <v>#REF!</v>
      </c>
      <c r="C59" s="599" t="e">
        <f>'Sch-3 '!#REF!</f>
        <v>#REF!</v>
      </c>
      <c r="D59" s="599" t="e">
        <f>'Sch-3 '!#REF!</f>
        <v>#REF!</v>
      </c>
      <c r="E59" s="489" t="e">
        <f>'Sch-3 '!#REF!</f>
        <v>#REF!</v>
      </c>
      <c r="F59" s="489" t="e">
        <f t="shared" si="0"/>
        <v>#REF!</v>
      </c>
    </row>
    <row r="60" spans="1:6" s="587" customFormat="1">
      <c r="A60" s="599"/>
      <c r="B60" s="599" t="e">
        <f>'Sch-3 '!#REF!</f>
        <v>#REF!</v>
      </c>
      <c r="C60" s="599" t="e">
        <f>'Sch-3 '!#REF!</f>
        <v>#REF!</v>
      </c>
      <c r="D60" s="599" t="e">
        <f>'Sch-3 '!#REF!</f>
        <v>#REF!</v>
      </c>
      <c r="E60" s="489" t="e">
        <f>'Sch-3 '!#REF!</f>
        <v>#REF!</v>
      </c>
      <c r="F60" s="489" t="e">
        <f t="shared" si="0"/>
        <v>#REF!</v>
      </c>
    </row>
    <row r="61" spans="1:6" s="587" customFormat="1">
      <c r="A61" s="599"/>
      <c r="B61" s="599"/>
      <c r="C61" s="599"/>
      <c r="D61" s="599"/>
      <c r="E61" s="489"/>
      <c r="F61" s="489"/>
    </row>
    <row r="62" spans="1:6" s="587" customFormat="1">
      <c r="A62" s="599"/>
      <c r="B62" s="599"/>
      <c r="C62" s="599"/>
      <c r="D62" s="599"/>
      <c r="E62" s="489"/>
      <c r="F62" s="489"/>
    </row>
    <row r="63" spans="1:6" s="587" customFormat="1">
      <c r="A63" s="599"/>
      <c r="B63" s="599" t="e">
        <f>'Sch-3 '!#REF!</f>
        <v>#REF!</v>
      </c>
      <c r="C63" s="599"/>
      <c r="D63" s="599"/>
      <c r="E63" s="489"/>
      <c r="F63" s="489"/>
    </row>
    <row r="64" spans="1:6" s="587" customFormat="1">
      <c r="A64" s="599"/>
      <c r="B64" s="599" t="e">
        <f>'Sch-3 '!#REF!</f>
        <v>#REF!</v>
      </c>
      <c r="C64" s="599" t="e">
        <f>'Sch-3 '!#REF!</f>
        <v>#REF!</v>
      </c>
      <c r="D64" s="599" t="e">
        <f>'Sch-3 '!#REF!</f>
        <v>#REF!</v>
      </c>
      <c r="E64" s="489" t="e">
        <f>'Sch-3 '!#REF!</f>
        <v>#REF!</v>
      </c>
      <c r="F64" s="489" t="e">
        <f>IF(E64=0, "Included", IF(ISERROR(D64*E64), E64, D64*E64))</f>
        <v>#REF!</v>
      </c>
    </row>
    <row r="65" spans="1:6" s="587" customFormat="1">
      <c r="A65" s="599"/>
      <c r="B65" s="599" t="e">
        <f>'Sch-3 '!#REF!</f>
        <v>#REF!</v>
      </c>
      <c r="C65" s="599" t="e">
        <f>'Sch-3 '!#REF!</f>
        <v>#REF!</v>
      </c>
      <c r="D65" s="599" t="e">
        <f>'Sch-3 '!#REF!</f>
        <v>#REF!</v>
      </c>
      <c r="E65" s="489" t="e">
        <f>'Sch-3 '!#REF!</f>
        <v>#REF!</v>
      </c>
      <c r="F65" s="489" t="e">
        <f>IF(E65=0, "Included", IF(ISERROR(D65*E65), E65, D65*E65))</f>
        <v>#REF!</v>
      </c>
    </row>
    <row r="66" spans="1:6" s="587" customFormat="1">
      <c r="A66" s="599"/>
      <c r="B66" s="599" t="e">
        <f>'Sch-3 '!#REF!</f>
        <v>#REF!</v>
      </c>
      <c r="C66" s="599" t="e">
        <f>'Sch-3 '!#REF!</f>
        <v>#REF!</v>
      </c>
      <c r="D66" s="599" t="e">
        <f>'Sch-3 '!#REF!</f>
        <v>#REF!</v>
      </c>
      <c r="E66" s="489" t="e">
        <f>'Sch-3 '!#REF!</f>
        <v>#REF!</v>
      </c>
      <c r="F66" s="489" t="e">
        <f>IF(E66=0, "Included", IF(ISERROR(D66*E66), E66, D66*E66))</f>
        <v>#REF!</v>
      </c>
    </row>
    <row r="67" spans="1:6" s="587" customFormat="1">
      <c r="A67" s="599"/>
      <c r="B67" s="599" t="e">
        <f>'Sch-3 '!#REF!</f>
        <v>#REF!</v>
      </c>
      <c r="C67" s="599" t="e">
        <f>'Sch-3 '!#REF!</f>
        <v>#REF!</v>
      </c>
      <c r="D67" s="599" t="e">
        <f>'Sch-3 '!#REF!</f>
        <v>#REF!</v>
      </c>
      <c r="E67" s="489" t="e">
        <f>'Sch-3 '!#REF!</f>
        <v>#REF!</v>
      </c>
      <c r="F67" s="489" t="e">
        <f>IF(E67=0, "Included", IF(ISERROR(D67*E67), E67, D67*E67))</f>
        <v>#REF!</v>
      </c>
    </row>
    <row r="68" spans="1:6" s="587" customFormat="1">
      <c r="A68" s="599"/>
      <c r="B68" s="599"/>
      <c r="C68" s="599"/>
      <c r="D68" s="599"/>
      <c r="E68" s="489"/>
      <c r="F68" s="489"/>
    </row>
    <row r="69" spans="1:6" s="587" customFormat="1">
      <c r="A69" s="599" t="e">
        <f>'Sch-3 '!#REF!</f>
        <v>#REF!</v>
      </c>
      <c r="B69" s="599" t="e">
        <f>'Sch-3 '!#REF!</f>
        <v>#REF!</v>
      </c>
      <c r="C69" s="599"/>
      <c r="D69" s="599"/>
      <c r="E69" s="489"/>
      <c r="F69" s="489"/>
    </row>
    <row r="70" spans="1:6" s="587" customFormat="1">
      <c r="A70" s="599"/>
      <c r="B70" s="599" t="e">
        <f>'Sch-3 '!#REF!</f>
        <v>#REF!</v>
      </c>
      <c r="C70" s="599"/>
      <c r="D70" s="599"/>
      <c r="E70" s="489"/>
      <c r="F70" s="489"/>
    </row>
    <row r="71" spans="1:6" s="587" customFormat="1">
      <c r="A71" s="599"/>
      <c r="B71" s="599" t="e">
        <f>'Sch-3 '!#REF!</f>
        <v>#REF!</v>
      </c>
      <c r="C71" s="599" t="e">
        <f>'Sch-3 '!#REF!</f>
        <v>#REF!</v>
      </c>
      <c r="D71" s="599" t="e">
        <f>'Sch-3 '!#REF!</f>
        <v>#REF!</v>
      </c>
      <c r="E71" s="489" t="e">
        <f>'Sch-3 '!#REF!</f>
        <v>#REF!</v>
      </c>
      <c r="F71" s="489" t="e">
        <f>IF(E71=0, "Included", IF(ISERROR(D71*E71), E71, D71*E71))</f>
        <v>#REF!</v>
      </c>
    </row>
    <row r="72" spans="1:6" s="587" customFormat="1">
      <c r="A72" s="599"/>
      <c r="B72" s="599"/>
      <c r="C72" s="599"/>
      <c r="D72" s="599"/>
      <c r="E72" s="489"/>
      <c r="F72" s="489"/>
    </row>
    <row r="73" spans="1:6" s="587" customFormat="1">
      <c r="A73" s="599" t="e">
        <f>'Sch-3 '!#REF!</f>
        <v>#REF!</v>
      </c>
      <c r="B73" s="599" t="e">
        <f>'Sch-3 '!#REF!</f>
        <v>#REF!</v>
      </c>
      <c r="C73" s="599"/>
      <c r="D73" s="599"/>
      <c r="E73" s="489"/>
      <c r="F73" s="489"/>
    </row>
    <row r="74" spans="1:6" s="587" customFormat="1">
      <c r="A74" s="599" t="e">
        <f>'Sch-3 '!#REF!</f>
        <v>#REF!</v>
      </c>
      <c r="B74" s="599" t="e">
        <f>'Sch-3 '!#REF!</f>
        <v>#REF!</v>
      </c>
      <c r="C74" s="599" t="e">
        <f>'Sch-3 '!#REF!</f>
        <v>#REF!</v>
      </c>
      <c r="D74" s="599" t="e">
        <f>'Sch-3 '!#REF!</f>
        <v>#REF!</v>
      </c>
      <c r="E74" s="489" t="e">
        <f>'Sch-3 '!#REF!</f>
        <v>#REF!</v>
      </c>
      <c r="F74" s="489" t="e">
        <f>IF(E74=0, "Included", IF(ISERROR(D74*E74), E74, D74*E74))</f>
        <v>#REF!</v>
      </c>
    </row>
    <row r="75" spans="1:6" s="587" customFormat="1">
      <c r="A75" s="599" t="e">
        <f>'Sch-3 '!#REF!</f>
        <v>#REF!</v>
      </c>
      <c r="B75" s="599" t="e">
        <f>'Sch-3 '!#REF!</f>
        <v>#REF!</v>
      </c>
      <c r="C75" s="599"/>
      <c r="D75" s="599"/>
      <c r="E75" s="489"/>
      <c r="F75" s="489"/>
    </row>
    <row r="76" spans="1:6" s="587" customFormat="1">
      <c r="A76" s="599" t="e">
        <f>'Sch-3 '!#REF!</f>
        <v>#REF!</v>
      </c>
      <c r="B76" s="599" t="e">
        <f>'Sch-3 '!#REF!</f>
        <v>#REF!</v>
      </c>
      <c r="C76" s="599" t="e">
        <f>'Sch-3 '!#REF!</f>
        <v>#REF!</v>
      </c>
      <c r="D76" s="599" t="e">
        <f>'Sch-3 '!#REF!</f>
        <v>#REF!</v>
      </c>
      <c r="E76" s="489" t="e">
        <f>'Sch-3 '!#REF!</f>
        <v>#REF!</v>
      </c>
      <c r="F76" s="489" t="e">
        <f>IF(E76=0, "Included", IF(ISERROR(D76*E76), E76, D76*E76))</f>
        <v>#REF!</v>
      </c>
    </row>
    <row r="77" spans="1:6" s="587" customFormat="1">
      <c r="A77" s="599" t="e">
        <f>'Sch-3 '!#REF!</f>
        <v>#REF!</v>
      </c>
      <c r="B77" s="599" t="e">
        <f>'Sch-3 '!#REF!</f>
        <v>#REF!</v>
      </c>
      <c r="C77" s="599" t="e">
        <f>'Sch-3 '!#REF!</f>
        <v>#REF!</v>
      </c>
      <c r="D77" s="599" t="e">
        <f>'Sch-3 '!#REF!</f>
        <v>#REF!</v>
      </c>
      <c r="E77" s="489" t="e">
        <f>'Sch-3 '!#REF!</f>
        <v>#REF!</v>
      </c>
      <c r="F77" s="489" t="e">
        <f>IF(E77=0, "Included", IF(ISERROR(D77*E77), E77, D77*E77))</f>
        <v>#REF!</v>
      </c>
    </row>
    <row r="78" spans="1:6" s="587" customFormat="1">
      <c r="A78" s="599"/>
      <c r="B78" s="599"/>
      <c r="C78" s="599"/>
      <c r="D78" s="599"/>
      <c r="E78" s="489"/>
      <c r="F78" s="489"/>
    </row>
    <row r="79" spans="1:6" s="587" customFormat="1">
      <c r="A79" s="599" t="e">
        <f>'Sch-3 '!#REF!</f>
        <v>#REF!</v>
      </c>
      <c r="B79" s="599" t="e">
        <f>'Sch-3 '!#REF!</f>
        <v>#REF!</v>
      </c>
      <c r="C79" s="599"/>
      <c r="D79" s="599"/>
      <c r="E79" s="489"/>
      <c r="F79" s="489"/>
    </row>
    <row r="80" spans="1:6" s="587" customFormat="1">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30">
      <c r="A84" s="505" t="s">
        <v>406</v>
      </c>
      <c r="B84" s="506" t="str">
        <f>'Sch-1'!B301</f>
        <v>--</v>
      </c>
      <c r="C84" s="507"/>
      <c r="D84" s="508"/>
      <c r="E84" s="509"/>
      <c r="F84" s="509"/>
    </row>
    <row r="85" spans="1:6">
      <c r="A85" s="505" t="s">
        <v>407</v>
      </c>
      <c r="B85" s="506" t="str">
        <f>'Sch-1'!B302</f>
        <v/>
      </c>
      <c r="C85" s="509"/>
      <c r="D85" s="508" t="s">
        <v>408</v>
      </c>
      <c r="E85" s="510" t="str">
        <f>'Sch-1'!M302</f>
        <v/>
      </c>
      <c r="F85" s="509"/>
    </row>
    <row r="86" spans="1:6">
      <c r="A86" s="511"/>
      <c r="B86" s="512"/>
      <c r="C86" s="513"/>
      <c r="D86" s="508" t="s">
        <v>409</v>
      </c>
      <c r="E86" s="510" t="str">
        <f>'Sch-1'!M303</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E29"/>
  <sheetViews>
    <sheetView view="pageBreakPreview" zoomScale="70" zoomScaleNormal="100" zoomScaleSheetLayoutView="70" workbookViewId="0">
      <selection activeCell="I20" sqref="I20"/>
    </sheetView>
  </sheetViews>
  <sheetFormatPr defaultColWidth="9" defaultRowHeight="13.5"/>
  <cols>
    <col min="1" max="1" width="10.25" style="112" customWidth="1"/>
    <col min="2" max="2" width="12" style="112" customWidth="1"/>
    <col min="3" max="3" width="9.875" style="112" customWidth="1"/>
    <col min="4" max="4" width="10.375" style="112" customWidth="1"/>
    <col min="5" max="5" width="10.125" style="112" customWidth="1"/>
    <col min="6" max="7" width="12.125" style="112" customWidth="1"/>
    <col min="8" max="8" width="10.625" style="112" customWidth="1"/>
    <col min="9" max="9" width="14.375" style="112" customWidth="1"/>
    <col min="10" max="10" width="11.25" style="112" customWidth="1"/>
    <col min="11" max="11" width="14.25" style="112" customWidth="1"/>
    <col min="12" max="12" width="19.25" style="112" customWidth="1"/>
    <col min="13" max="13" width="7.875" style="112" customWidth="1"/>
    <col min="14" max="14" width="10.875" style="112" customWidth="1"/>
    <col min="15" max="15" width="14.875" style="112" customWidth="1"/>
    <col min="16" max="16" width="17.625" style="112" customWidth="1"/>
    <col min="17" max="17" width="19.375" style="112" customWidth="1"/>
    <col min="18" max="18" width="15.125" style="94" hidden="1" customWidth="1"/>
    <col min="19" max="19" width="17.625" style="94" hidden="1" customWidth="1"/>
    <col min="20" max="16384" width="9" style="95"/>
  </cols>
  <sheetData>
    <row r="1" spans="1:17" ht="18" customHeight="1">
      <c r="A1" s="89" t="str">
        <f>Cover!B3</f>
        <v>Specification No.: CC/NT/W-AIS/DOM/A00/23/00332</v>
      </c>
      <c r="B1" s="90"/>
      <c r="C1" s="91"/>
      <c r="D1" s="91"/>
      <c r="E1" s="91"/>
      <c r="F1" s="91"/>
      <c r="G1" s="91"/>
      <c r="H1" s="91"/>
      <c r="I1" s="91"/>
      <c r="J1" s="91"/>
      <c r="K1" s="91"/>
      <c r="L1" s="91"/>
      <c r="M1" s="91"/>
      <c r="N1" s="91"/>
      <c r="O1" s="91"/>
      <c r="P1" s="92"/>
      <c r="Q1" s="93" t="s">
        <v>561</v>
      </c>
    </row>
    <row r="2" spans="1:17" ht="18" customHeight="1">
      <c r="A2" s="72"/>
      <c r="B2" s="96"/>
      <c r="C2" s="97"/>
      <c r="D2" s="97"/>
      <c r="E2" s="97"/>
      <c r="F2" s="97"/>
      <c r="G2" s="97"/>
      <c r="H2" s="97"/>
      <c r="I2" s="97"/>
      <c r="J2" s="97"/>
      <c r="K2" s="97"/>
      <c r="L2" s="97"/>
      <c r="M2" s="97"/>
      <c r="N2" s="97"/>
      <c r="O2" s="97"/>
      <c r="P2" s="98"/>
      <c r="Q2" s="98"/>
    </row>
    <row r="3" spans="1:17" ht="65.25" customHeight="1">
      <c r="A3" s="1513"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13"/>
      <c r="C3" s="1513"/>
      <c r="D3" s="1513"/>
      <c r="E3" s="1513"/>
      <c r="F3" s="1513"/>
      <c r="G3" s="1513"/>
      <c r="H3" s="1513"/>
      <c r="I3" s="1513"/>
      <c r="J3" s="1513"/>
      <c r="K3" s="1513"/>
      <c r="L3" s="1513"/>
      <c r="M3" s="1513"/>
      <c r="N3" s="1513"/>
      <c r="O3" s="1513"/>
      <c r="P3" s="1513"/>
      <c r="Q3" s="1513"/>
    </row>
    <row r="4" spans="1:17" ht="22.15" customHeight="1">
      <c r="A4" s="1514" t="s">
        <v>24</v>
      </c>
      <c r="B4" s="1514"/>
      <c r="C4" s="1514"/>
      <c r="D4" s="1514"/>
      <c r="E4" s="1514"/>
      <c r="F4" s="1514"/>
      <c r="G4" s="1514"/>
      <c r="H4" s="1514"/>
      <c r="I4" s="1514"/>
      <c r="J4" s="1514"/>
      <c r="K4" s="1514"/>
      <c r="L4" s="1514"/>
      <c r="M4" s="1514"/>
      <c r="N4" s="1514"/>
      <c r="O4" s="1514"/>
      <c r="P4" s="1514"/>
      <c r="Q4" s="1514"/>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479" t="str">
        <f>'Sch-1'!A7</f>
        <v/>
      </c>
      <c r="B7" s="1479"/>
      <c r="C7" s="1479"/>
      <c r="D7" s="1479"/>
      <c r="E7" s="1479"/>
      <c r="F7" s="1479"/>
      <c r="G7" s="1479"/>
      <c r="H7" s="1479"/>
      <c r="I7" s="1479"/>
      <c r="J7" s="1479"/>
      <c r="K7" s="1479"/>
      <c r="L7" s="1479"/>
      <c r="M7" s="1479"/>
      <c r="N7" s="1479"/>
      <c r="O7" s="1479"/>
      <c r="P7" s="66" t="str">
        <f>'Sch-1'!M7</f>
        <v>Contracts Services, 3rd Floor</v>
      </c>
      <c r="Q7" s="98"/>
    </row>
    <row r="8" spans="1:17" ht="18" customHeight="1">
      <c r="A8" s="73" t="s">
        <v>397</v>
      </c>
      <c r="B8" s="1481" t="str">
        <f>IF('Sch-1'!C8=0, "", 'Sch-1'!C8)</f>
        <v xml:space="preserve">…….. …….. …….. …….. …….. …….. </v>
      </c>
      <c r="C8" s="1481"/>
      <c r="D8" s="1481"/>
      <c r="E8" s="1481"/>
      <c r="F8" s="1481"/>
      <c r="G8" s="1481"/>
      <c r="H8" s="1481"/>
      <c r="I8" s="1481"/>
      <c r="J8" s="1481"/>
      <c r="K8" s="1481"/>
      <c r="L8" s="1481"/>
      <c r="M8" s="1481"/>
      <c r="N8" s="1481"/>
      <c r="O8" s="1481"/>
      <c r="P8" s="66" t="str">
        <f>'Sch-1'!M8</f>
        <v>Power Grid Corporation of India Ltd.,</v>
      </c>
      <c r="Q8" s="98"/>
    </row>
    <row r="9" spans="1:17" ht="18" customHeight="1">
      <c r="A9" s="73" t="s">
        <v>399</v>
      </c>
      <c r="B9" s="1481" t="str">
        <f>IF('Sch-1'!C9=0, "", 'Sch-1'!C9)</f>
        <v xml:space="preserve">…….. …….. …….. …….. …….. …….. </v>
      </c>
      <c r="C9" s="1481"/>
      <c r="D9" s="1481"/>
      <c r="E9" s="1481"/>
      <c r="F9" s="1481"/>
      <c r="G9" s="1481"/>
      <c r="H9" s="1481"/>
      <c r="I9" s="1481"/>
      <c r="J9" s="1481"/>
      <c r="K9" s="1481"/>
      <c r="L9" s="1481"/>
      <c r="M9" s="1481"/>
      <c r="N9" s="1481"/>
      <c r="O9" s="1481"/>
      <c r="P9" s="66" t="str">
        <f>'Sch-1'!M9</f>
        <v>"Saudamini", Plot No.-2</v>
      </c>
      <c r="Q9" s="98"/>
    </row>
    <row r="10" spans="1:17" ht="18" customHeight="1">
      <c r="A10" s="74"/>
      <c r="B10" s="1481" t="str">
        <f>IF('Sch-1'!C10=0, "", 'Sch-1'!C10)</f>
        <v xml:space="preserve">…….. …….. …….. …….. …….. …….. </v>
      </c>
      <c r="C10" s="1481"/>
      <c r="D10" s="1481"/>
      <c r="E10" s="1481"/>
      <c r="F10" s="1481"/>
      <c r="G10" s="1481"/>
      <c r="H10" s="1481"/>
      <c r="I10" s="1481"/>
      <c r="J10" s="1481"/>
      <c r="K10" s="1481"/>
      <c r="L10" s="1481"/>
      <c r="M10" s="1481"/>
      <c r="N10" s="1481"/>
      <c r="O10" s="1481"/>
      <c r="P10" s="66" t="str">
        <f>'Sch-1'!M10</f>
        <v xml:space="preserve">Sector-29, </v>
      </c>
      <c r="Q10" s="98"/>
    </row>
    <row r="11" spans="1:17" ht="18" customHeight="1">
      <c r="A11" s="74"/>
      <c r="B11" s="1481" t="str">
        <f>IF('Sch-1'!C11=0, "", 'Sch-1'!C11)</f>
        <v xml:space="preserve">…….. …….. …….. …….. …….. …….. </v>
      </c>
      <c r="C11" s="1481"/>
      <c r="D11" s="1481"/>
      <c r="E11" s="1481"/>
      <c r="F11" s="1481"/>
      <c r="G11" s="1481"/>
      <c r="H11" s="1481"/>
      <c r="I11" s="1481"/>
      <c r="J11" s="1481"/>
      <c r="K11" s="1481"/>
      <c r="L11" s="1481"/>
      <c r="M11" s="1481"/>
      <c r="N11" s="1481"/>
      <c r="O11" s="1481"/>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58" t="s">
        <v>377</v>
      </c>
      <c r="B14" s="959"/>
      <c r="C14" s="960"/>
      <c r="D14" s="960"/>
      <c r="E14" s="960"/>
      <c r="F14" s="960"/>
      <c r="G14" s="960"/>
      <c r="H14" s="960"/>
      <c r="I14" s="960"/>
      <c r="J14" s="960"/>
      <c r="K14" s="960"/>
      <c r="L14" s="960"/>
      <c r="M14" s="960"/>
      <c r="N14" s="960"/>
      <c r="O14" s="960"/>
      <c r="P14" s="960"/>
      <c r="Q14" s="960"/>
    </row>
    <row r="15" spans="1:17" ht="16.5">
      <c r="A15" s="103"/>
      <c r="B15" s="102"/>
      <c r="C15" s="101"/>
      <c r="D15" s="101"/>
      <c r="E15" s="101"/>
      <c r="F15" s="101"/>
      <c r="G15" s="101"/>
      <c r="H15" s="101"/>
      <c r="I15" s="101"/>
      <c r="J15" s="101"/>
      <c r="K15" s="101"/>
      <c r="L15" s="101"/>
      <c r="M15" s="101"/>
      <c r="N15" s="101"/>
      <c r="O15" s="101"/>
      <c r="P15" s="101"/>
      <c r="Q15" s="101"/>
    </row>
    <row r="16" spans="1:17" ht="90">
      <c r="A16" s="1204" t="s">
        <v>361</v>
      </c>
      <c r="B16" s="1200" t="s">
        <v>513</v>
      </c>
      <c r="C16" s="1200" t="s">
        <v>514</v>
      </c>
      <c r="D16" s="1200" t="s">
        <v>520</v>
      </c>
      <c r="E16" s="1200" t="s">
        <v>521</v>
      </c>
      <c r="F16" s="1200" t="s">
        <v>515</v>
      </c>
      <c r="G16" s="1205" t="s">
        <v>522</v>
      </c>
      <c r="H16" s="1206" t="s">
        <v>490</v>
      </c>
      <c r="I16" s="1207" t="s">
        <v>531</v>
      </c>
      <c r="J16" s="1208" t="s">
        <v>485</v>
      </c>
      <c r="K16" s="1208" t="s">
        <v>511</v>
      </c>
      <c r="L16" s="1200" t="s">
        <v>368</v>
      </c>
      <c r="M16" s="1202" t="s">
        <v>353</v>
      </c>
      <c r="N16" s="1202" t="s">
        <v>354</v>
      </c>
      <c r="O16" s="1200" t="s">
        <v>540</v>
      </c>
      <c r="P16" s="1200" t="s">
        <v>541</v>
      </c>
      <c r="Q16" s="1209" t="s">
        <v>509</v>
      </c>
    </row>
    <row r="17" spans="1:31" ht="15">
      <c r="A17" s="1210">
        <v>1</v>
      </c>
      <c r="B17" s="1211">
        <v>2</v>
      </c>
      <c r="C17" s="1211">
        <v>3</v>
      </c>
      <c r="D17" s="1211">
        <v>4</v>
      </c>
      <c r="E17" s="1211">
        <v>5</v>
      </c>
      <c r="F17" s="1212">
        <v>6</v>
      </c>
      <c r="G17" s="1211">
        <v>7</v>
      </c>
      <c r="H17" s="1213">
        <v>8</v>
      </c>
      <c r="I17" s="1214">
        <v>9</v>
      </c>
      <c r="J17" s="1215">
        <v>10</v>
      </c>
      <c r="K17" s="1215">
        <v>11</v>
      </c>
      <c r="L17" s="1216">
        <v>12</v>
      </c>
      <c r="M17" s="1216">
        <v>13</v>
      </c>
      <c r="N17" s="1216">
        <v>14</v>
      </c>
      <c r="O17" s="1216">
        <v>15</v>
      </c>
      <c r="P17" s="1216" t="s">
        <v>523</v>
      </c>
      <c r="Q17" s="1216">
        <v>17</v>
      </c>
    </row>
    <row r="18" spans="1:31" s="94" customFormat="1" ht="31.5">
      <c r="A18" s="801"/>
      <c r="B18" s="1508"/>
      <c r="C18" s="1509"/>
      <c r="D18" s="1509"/>
      <c r="E18" s="1509"/>
      <c r="F18" s="1509"/>
      <c r="G18" s="1509"/>
      <c r="H18" s="1509"/>
      <c r="I18" s="1509"/>
      <c r="J18" s="1510"/>
      <c r="K18" s="980"/>
      <c r="L18" s="980"/>
      <c r="M18" s="980"/>
      <c r="N18" s="980"/>
      <c r="O18" s="980"/>
      <c r="P18" s="980"/>
      <c r="Q18" s="980"/>
      <c r="R18" s="921" t="s">
        <v>492</v>
      </c>
      <c r="S18" s="920" t="s">
        <v>493</v>
      </c>
    </row>
    <row r="19" spans="1:31" s="94" customFormat="1" ht="31.5" customHeight="1">
      <c r="A19" s="1515" t="s">
        <v>551</v>
      </c>
      <c r="B19" s="1516"/>
      <c r="C19" s="1516"/>
      <c r="D19" s="1516"/>
      <c r="E19" s="1516"/>
      <c r="F19" s="1516"/>
      <c r="G19" s="1516"/>
      <c r="H19" s="1516"/>
      <c r="I19" s="1516"/>
      <c r="J19" s="1516"/>
      <c r="K19" s="1516"/>
      <c r="L19" s="1516"/>
      <c r="M19" s="1516"/>
      <c r="N19" s="1516"/>
      <c r="O19" s="1516"/>
      <c r="P19" s="1516"/>
      <c r="Q19" s="1517"/>
      <c r="R19" s="921" t="s">
        <v>492</v>
      </c>
      <c r="S19" s="920" t="s">
        <v>493</v>
      </c>
    </row>
    <row r="20" spans="1:31" s="786" customFormat="1" ht="16.5">
      <c r="A20" s="954"/>
      <c r="B20" s="954"/>
      <c r="C20" s="954"/>
      <c r="D20" s="954"/>
      <c r="E20" s="954"/>
      <c r="F20" s="830"/>
      <c r="G20" s="954"/>
      <c r="H20" s="954"/>
      <c r="I20" s="1319"/>
      <c r="J20" s="1320"/>
      <c r="K20" s="1321"/>
      <c r="L20" s="1322"/>
      <c r="M20" s="1323"/>
      <c r="N20" s="1324"/>
      <c r="O20" s="1325"/>
      <c r="P20" s="1326" t="str">
        <f>IF(O20=0, "Included", IF(ISERROR(N20*O20), O20, N20*O20))</f>
        <v>Included</v>
      </c>
      <c r="Q20" s="1327">
        <f>S20</f>
        <v>0</v>
      </c>
      <c r="R20" s="786">
        <f>IF(P20="Included",0,P20)</f>
        <v>0</v>
      </c>
      <c r="S20" s="786">
        <f>IF(K20="",(R20*J20),(R20*K20))</f>
        <v>0</v>
      </c>
      <c r="T20" s="787"/>
      <c r="U20" s="787"/>
      <c r="AD20" s="931"/>
    </row>
    <row r="21" spans="1:31" s="94" customFormat="1" ht="19.5" customHeight="1">
      <c r="A21" s="104"/>
      <c r="B21" s="105"/>
      <c r="C21" s="105"/>
      <c r="D21" s="105"/>
      <c r="E21" s="105"/>
      <c r="F21" s="105"/>
      <c r="G21" s="105"/>
      <c r="H21" s="105"/>
      <c r="I21" s="105"/>
      <c r="J21" s="105"/>
      <c r="K21" s="105"/>
      <c r="L21" s="105"/>
      <c r="M21" s="105"/>
      <c r="N21" s="105"/>
      <c r="O21" s="105"/>
      <c r="P21" s="105"/>
      <c r="Q21" s="979"/>
    </row>
    <row r="22" spans="1:31" s="808" customFormat="1" ht="40.5" customHeight="1">
      <c r="A22" s="1499"/>
      <c r="B22" s="1500"/>
      <c r="C22" s="1500"/>
      <c r="D22" s="1500"/>
      <c r="E22" s="1500"/>
      <c r="F22" s="1500"/>
      <c r="G22" s="1500"/>
      <c r="H22" s="1500"/>
      <c r="I22" s="1501"/>
      <c r="J22" s="1518" t="s">
        <v>542</v>
      </c>
      <c r="K22" s="1519"/>
      <c r="L22" s="1519"/>
      <c r="M22" s="1519"/>
      <c r="N22" s="1519"/>
      <c r="O22" s="1520"/>
      <c r="P22" s="927">
        <f>SUM(P20:P20)</f>
        <v>0</v>
      </c>
      <c r="Q22" s="928"/>
      <c r="R22" s="807"/>
      <c r="S22" s="993">
        <f>SUM(S20:S20)</f>
        <v>0</v>
      </c>
      <c r="AC22" s="932"/>
      <c r="AD22" s="932"/>
      <c r="AE22" s="932"/>
    </row>
    <row r="23" spans="1:31" s="808" customFormat="1" ht="25.5" customHeight="1">
      <c r="A23" s="981"/>
      <c r="B23" s="982"/>
      <c r="C23" s="982"/>
      <c r="D23" s="982"/>
      <c r="E23" s="982"/>
      <c r="F23" s="982"/>
      <c r="G23" s="982"/>
      <c r="H23" s="983"/>
      <c r="I23" s="984"/>
      <c r="J23" s="1511" t="s">
        <v>509</v>
      </c>
      <c r="K23" s="1511"/>
      <c r="L23" s="1511"/>
      <c r="M23" s="1511"/>
      <c r="N23" s="1511"/>
      <c r="O23" s="1512"/>
      <c r="P23" s="927"/>
      <c r="Q23" s="929">
        <f>SUM(Q20:Q20)</f>
        <v>0</v>
      </c>
      <c r="R23" s="807"/>
      <c r="S23" s="807"/>
      <c r="AC23" s="932"/>
      <c r="AD23" s="932"/>
      <c r="AE23" s="932"/>
    </row>
    <row r="24" spans="1:31" s="94" customFormat="1" ht="16.5">
      <c r="A24" s="103"/>
      <c r="B24" s="102"/>
      <c r="C24" s="101"/>
      <c r="D24" s="101"/>
      <c r="E24" s="101"/>
      <c r="F24" s="101"/>
      <c r="G24" s="101"/>
      <c r="H24" s="101"/>
      <c r="I24" s="101"/>
      <c r="J24" s="101"/>
      <c r="K24" s="101"/>
      <c r="L24" s="101"/>
      <c r="M24" s="101"/>
      <c r="N24" s="101"/>
      <c r="O24" s="101"/>
      <c r="P24" s="101"/>
      <c r="Q24" s="101"/>
    </row>
    <row r="25" spans="1:31" s="94" customFormat="1" ht="21" customHeight="1">
      <c r="A25" s="106"/>
      <c r="B25" s="107"/>
      <c r="C25" s="107"/>
      <c r="D25" s="107"/>
      <c r="E25" s="107"/>
      <c r="F25" s="107"/>
      <c r="G25" s="107"/>
      <c r="H25" s="107"/>
      <c r="I25" s="107"/>
      <c r="J25" s="107"/>
      <c r="K25" s="107"/>
      <c r="L25" s="107"/>
      <c r="M25" s="107"/>
      <c r="N25" s="107"/>
      <c r="O25" s="1507"/>
      <c r="P25" s="1507"/>
      <c r="Q25" s="1507"/>
    </row>
    <row r="26" spans="1:31" s="94" customFormat="1" ht="33.6" customHeight="1">
      <c r="A26" s="108" t="s">
        <v>406</v>
      </c>
      <c r="B26" s="123" t="str">
        <f>IF('Sch-1'!B301=0,"", 'Sch-1'!B301)</f>
        <v>--</v>
      </c>
      <c r="C26" s="109"/>
      <c r="D26" s="109"/>
      <c r="E26" s="109"/>
      <c r="F26" s="109"/>
      <c r="G26" s="109"/>
      <c r="H26" s="109"/>
      <c r="I26" s="109"/>
      <c r="J26" s="123"/>
      <c r="K26" s="109"/>
      <c r="L26" s="109"/>
      <c r="M26" s="123"/>
      <c r="N26" s="109"/>
      <c r="O26" s="1507" t="str">
        <f>"Printed Name : " &amp; IF('Sch-1'!M302=0,"",'Sch-1'!M302)</f>
        <v xml:space="preserve">Printed Name : </v>
      </c>
      <c r="P26" s="1507"/>
      <c r="Q26" s="1507"/>
    </row>
    <row r="27" spans="1:31" s="94" customFormat="1" ht="33.6" customHeight="1">
      <c r="A27" s="108" t="s">
        <v>407</v>
      </c>
      <c r="B27" s="123" t="str">
        <f>IF('Sch-1'!B302=0,"", 'Sch-1'!B302)</f>
        <v/>
      </c>
      <c r="C27" s="98"/>
      <c r="D27" s="98"/>
      <c r="E27" s="98"/>
      <c r="F27" s="98"/>
      <c r="G27" s="98"/>
      <c r="H27" s="98"/>
      <c r="I27" s="98"/>
      <c r="J27" s="123"/>
      <c r="K27" s="98"/>
      <c r="L27" s="98"/>
      <c r="M27" s="123"/>
      <c r="N27" s="98"/>
      <c r="O27" s="1507" t="str">
        <f>"Designation   : " &amp; IF('Sch-1'!M303=0,"",'Sch-1'!M303)</f>
        <v xml:space="preserve">Designation   : </v>
      </c>
      <c r="P27" s="1507"/>
      <c r="Q27" s="1507"/>
    </row>
    <row r="28" spans="1:31" s="94" customFormat="1" ht="33.6" customHeight="1">
      <c r="A28" s="97"/>
      <c r="B28" s="96"/>
      <c r="C28" s="98"/>
      <c r="D28" s="98"/>
      <c r="E28" s="98"/>
      <c r="F28" s="98"/>
      <c r="G28" s="98"/>
      <c r="H28" s="98"/>
      <c r="I28" s="98"/>
      <c r="J28" s="96"/>
      <c r="K28" s="98"/>
      <c r="L28" s="98"/>
      <c r="M28" s="96"/>
      <c r="N28" s="98"/>
      <c r="O28" s="1507"/>
      <c r="P28" s="1507"/>
      <c r="Q28" s="1507"/>
    </row>
    <row r="29" spans="1:31" s="94" customFormat="1" ht="33.6" customHeight="1">
      <c r="A29" s="97"/>
      <c r="B29" s="96"/>
      <c r="C29" s="98"/>
      <c r="D29" s="98"/>
      <c r="E29" s="98"/>
      <c r="F29" s="98"/>
      <c r="G29" s="98"/>
      <c r="H29" s="98"/>
      <c r="I29" s="98"/>
      <c r="J29" s="97"/>
      <c r="K29" s="98"/>
      <c r="L29" s="97"/>
      <c r="M29" s="97"/>
      <c r="N29" s="98"/>
      <c r="O29" s="97"/>
      <c r="P29" s="205"/>
      <c r="Q29" s="111"/>
    </row>
  </sheetData>
  <sheetProtection password="CC6F"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ColWidth="9" defaultRowHeight="13.5"/>
  <cols>
    <col min="1" max="1" width="5.875" style="112" customWidth="1"/>
    <col min="2" max="2" width="12.625" style="112" customWidth="1"/>
    <col min="3" max="3" width="8" style="112" customWidth="1"/>
    <col min="4" max="4" width="8.625" style="112" customWidth="1"/>
    <col min="5" max="5" width="8.375" style="112" customWidth="1"/>
    <col min="6" max="6" width="27.625" style="112" customWidth="1"/>
    <col min="7" max="7" width="12.375" style="112" customWidth="1"/>
    <col min="8" max="8" width="9.375" style="112" customWidth="1"/>
    <col min="9" max="9" width="15.375" style="112" customWidth="1"/>
    <col min="10" max="10" width="8.5" style="112" customWidth="1"/>
    <col min="11" max="11" width="18" style="112" customWidth="1"/>
    <col min="12" max="12" width="30" style="112" customWidth="1"/>
    <col min="13" max="13" width="9.5" style="112" customWidth="1"/>
    <col min="14" max="14" width="10.5" style="112" customWidth="1"/>
    <col min="15" max="15" width="12.5" style="112" customWidth="1"/>
    <col min="16" max="16" width="17.625" style="112" customWidth="1"/>
    <col min="17" max="17" width="17" style="112" customWidth="1"/>
    <col min="18" max="18" width="22.5" style="94" hidden="1" customWidth="1"/>
    <col min="19" max="19" width="20.875" style="94" hidden="1" customWidth="1"/>
    <col min="20" max="16384" width="9" style="95"/>
  </cols>
  <sheetData>
    <row r="1" spans="1:17" ht="18" customHeight="1">
      <c r="A1" s="89" t="str">
        <f>Cover!B3</f>
        <v>Specification No.: CC/NT/W-AIS/DOM/A00/23/00332</v>
      </c>
      <c r="B1" s="90"/>
      <c r="C1" s="91"/>
      <c r="D1" s="91"/>
      <c r="E1" s="91"/>
      <c r="F1" s="91"/>
      <c r="G1" s="91"/>
      <c r="H1" s="91"/>
      <c r="I1" s="91"/>
      <c r="J1" s="91"/>
      <c r="K1" s="91"/>
      <c r="L1" s="91"/>
      <c r="M1" s="91"/>
      <c r="N1" s="91"/>
      <c r="O1" s="91"/>
      <c r="P1" s="92"/>
      <c r="Q1" s="93" t="s">
        <v>554</v>
      </c>
    </row>
    <row r="2" spans="1:17" ht="18" customHeight="1">
      <c r="A2" s="72"/>
      <c r="B2" s="96"/>
      <c r="C2" s="97"/>
      <c r="D2" s="97"/>
      <c r="E2" s="97"/>
      <c r="F2" s="97"/>
      <c r="G2" s="97"/>
      <c r="H2" s="97"/>
      <c r="I2" s="97"/>
      <c r="J2" s="97"/>
      <c r="K2" s="97"/>
      <c r="L2" s="97"/>
      <c r="M2" s="97"/>
      <c r="N2" s="97"/>
      <c r="O2" s="97"/>
      <c r="P2" s="98"/>
      <c r="Q2" s="98"/>
    </row>
    <row r="3" spans="1:17" ht="61.5" customHeight="1">
      <c r="A3" s="1521"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21"/>
      <c r="C3" s="1521"/>
      <c r="D3" s="1521"/>
      <c r="E3" s="1521"/>
      <c r="F3" s="1521"/>
      <c r="G3" s="1521"/>
      <c r="H3" s="1521"/>
      <c r="I3" s="1521"/>
      <c r="J3" s="1521"/>
      <c r="K3" s="1521"/>
      <c r="L3" s="1521"/>
      <c r="M3" s="1521"/>
      <c r="N3" s="1521"/>
      <c r="O3" s="1521"/>
      <c r="P3" s="1521"/>
      <c r="Q3" s="1521"/>
    </row>
    <row r="4" spans="1:17" ht="22.15" customHeight="1">
      <c r="A4" s="1514" t="s">
        <v>24</v>
      </c>
      <c r="B4" s="1514"/>
      <c r="C4" s="1514"/>
      <c r="D4" s="1514"/>
      <c r="E4" s="1514"/>
      <c r="F4" s="1514"/>
      <c r="G4" s="1514"/>
      <c r="H4" s="1514"/>
      <c r="I4" s="1514"/>
      <c r="J4" s="1514"/>
      <c r="K4" s="1514"/>
      <c r="L4" s="1514"/>
      <c r="M4" s="1514"/>
      <c r="N4" s="1514"/>
      <c r="O4" s="1514"/>
      <c r="P4" s="1514"/>
      <c r="Q4" s="1514"/>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396</v>
      </c>
      <c r="Q6" s="98"/>
    </row>
    <row r="7" spans="1:17" ht="36" customHeight="1">
      <c r="A7" s="1479" t="str">
        <f>'Sch-1'!A7</f>
        <v/>
      </c>
      <c r="B7" s="1479"/>
      <c r="C7" s="1479"/>
      <c r="D7" s="1479"/>
      <c r="E7" s="1479"/>
      <c r="F7" s="1479"/>
      <c r="G7" s="1479"/>
      <c r="H7" s="1479"/>
      <c r="I7" s="1479"/>
      <c r="J7" s="1479"/>
      <c r="K7" s="1479"/>
      <c r="L7" s="1479"/>
      <c r="M7" s="1479"/>
      <c r="N7" s="1479"/>
      <c r="O7" s="1479"/>
      <c r="P7" s="66" t="str">
        <f>'Sch-1'!M7</f>
        <v>Contracts Services, 3rd Floor</v>
      </c>
      <c r="Q7" s="98"/>
    </row>
    <row r="8" spans="1:17" ht="18" customHeight="1">
      <c r="A8" s="73" t="s">
        <v>397</v>
      </c>
      <c r="B8" s="1481" t="str">
        <f>IF('Sch-1'!C8=0, "", 'Sch-1'!C8)</f>
        <v xml:space="preserve">…….. …….. …….. …….. …….. …….. </v>
      </c>
      <c r="C8" s="1481"/>
      <c r="D8" s="1481"/>
      <c r="E8" s="1481"/>
      <c r="F8" s="1481"/>
      <c r="G8" s="1481"/>
      <c r="H8" s="1481"/>
      <c r="I8" s="1481"/>
      <c r="J8" s="1481"/>
      <c r="K8" s="1481"/>
      <c r="L8" s="1481"/>
      <c r="M8" s="1481"/>
      <c r="N8" s="1481"/>
      <c r="O8" s="1481"/>
      <c r="P8" s="66" t="str">
        <f>'Sch-1'!M8</f>
        <v>Power Grid Corporation of India Ltd.,</v>
      </c>
      <c r="Q8" s="98"/>
    </row>
    <row r="9" spans="1:17" ht="18" customHeight="1">
      <c r="A9" s="73" t="s">
        <v>399</v>
      </c>
      <c r="B9" s="1481" t="str">
        <f>IF('Sch-1'!C9=0, "", 'Sch-1'!C9)</f>
        <v xml:space="preserve">…….. …….. …….. …….. …….. …….. </v>
      </c>
      <c r="C9" s="1481"/>
      <c r="D9" s="1481"/>
      <c r="E9" s="1481"/>
      <c r="F9" s="1481"/>
      <c r="G9" s="1481"/>
      <c r="H9" s="1481"/>
      <c r="I9" s="1481"/>
      <c r="J9" s="1481"/>
      <c r="K9" s="1481"/>
      <c r="L9" s="1481"/>
      <c r="M9" s="1481"/>
      <c r="N9" s="1481"/>
      <c r="O9" s="1481"/>
      <c r="P9" s="66" t="str">
        <f>'Sch-1'!M9</f>
        <v>"Saudamini", Plot No.-2</v>
      </c>
      <c r="Q9" s="98"/>
    </row>
    <row r="10" spans="1:17" ht="18" customHeight="1">
      <c r="A10" s="74"/>
      <c r="B10" s="1481" t="str">
        <f>IF('Sch-1'!C10=0, "", 'Sch-1'!C10)</f>
        <v xml:space="preserve">…….. …….. …….. …….. …….. …….. </v>
      </c>
      <c r="C10" s="1481"/>
      <c r="D10" s="1481"/>
      <c r="E10" s="1481"/>
      <c r="F10" s="1481"/>
      <c r="G10" s="1481"/>
      <c r="H10" s="1481"/>
      <c r="I10" s="1481"/>
      <c r="J10" s="1481"/>
      <c r="K10" s="1481"/>
      <c r="L10" s="1481"/>
      <c r="M10" s="1481"/>
      <c r="N10" s="1481"/>
      <c r="O10" s="1481"/>
      <c r="P10" s="66" t="str">
        <f>'Sch-1'!M10</f>
        <v xml:space="preserve">Sector-29, </v>
      </c>
      <c r="Q10" s="98"/>
    </row>
    <row r="11" spans="1:17" ht="18" customHeight="1">
      <c r="A11" s="74"/>
      <c r="B11" s="1481" t="str">
        <f>IF('Sch-1'!C11=0, "", 'Sch-1'!C11)</f>
        <v xml:space="preserve">…….. …….. …….. …….. …….. …….. </v>
      </c>
      <c r="C11" s="1481"/>
      <c r="D11" s="1481"/>
      <c r="E11" s="1481"/>
      <c r="F11" s="1481"/>
      <c r="G11" s="1481"/>
      <c r="H11" s="1481"/>
      <c r="I11" s="1481"/>
      <c r="J11" s="1481"/>
      <c r="K11" s="1481"/>
      <c r="L11" s="1481"/>
      <c r="M11" s="1481"/>
      <c r="N11" s="1481"/>
      <c r="O11" s="1481"/>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58" t="s">
        <v>529</v>
      </c>
      <c r="B14" s="961"/>
      <c r="C14" s="962"/>
      <c r="D14" s="962"/>
      <c r="E14" s="962"/>
      <c r="F14" s="962"/>
      <c r="G14" s="962"/>
      <c r="H14" s="962"/>
      <c r="I14" s="962"/>
      <c r="J14" s="962"/>
      <c r="K14" s="962"/>
      <c r="L14" s="962"/>
      <c r="M14" s="962"/>
      <c r="N14" s="962"/>
      <c r="O14" s="962"/>
      <c r="P14" s="962"/>
      <c r="Q14" s="962"/>
    </row>
    <row r="15" spans="1:17" ht="16.5">
      <c r="A15" s="103"/>
      <c r="B15" s="102"/>
      <c r="C15" s="101"/>
      <c r="D15" s="101"/>
      <c r="E15" s="101"/>
      <c r="F15" s="101"/>
      <c r="G15" s="101"/>
      <c r="H15" s="101"/>
      <c r="I15" s="101"/>
      <c r="J15" s="101"/>
      <c r="K15" s="101"/>
      <c r="L15" s="101"/>
      <c r="M15" s="101"/>
      <c r="N15" s="101"/>
      <c r="O15" s="101"/>
      <c r="P15" s="101"/>
      <c r="Q15" s="101"/>
    </row>
    <row r="16" spans="1:17" ht="90">
      <c r="A16" s="966" t="s">
        <v>361</v>
      </c>
      <c r="B16" s="964" t="s">
        <v>513</v>
      </c>
      <c r="C16" s="964" t="s">
        <v>514</v>
      </c>
      <c r="D16" s="964" t="s">
        <v>520</v>
      </c>
      <c r="E16" s="964" t="s">
        <v>521</v>
      </c>
      <c r="F16" s="964" t="s">
        <v>515</v>
      </c>
      <c r="G16" s="967" t="s">
        <v>522</v>
      </c>
      <c r="H16" s="968" t="s">
        <v>490</v>
      </c>
      <c r="I16" s="969" t="s">
        <v>531</v>
      </c>
      <c r="J16" s="970" t="s">
        <v>485</v>
      </c>
      <c r="K16" s="970" t="s">
        <v>511</v>
      </c>
      <c r="L16" s="964" t="s">
        <v>368</v>
      </c>
      <c r="M16" s="965" t="s">
        <v>353</v>
      </c>
      <c r="N16" s="965" t="s">
        <v>354</v>
      </c>
      <c r="O16" s="964" t="s">
        <v>533</v>
      </c>
      <c r="P16" s="964" t="s">
        <v>534</v>
      </c>
      <c r="Q16" s="971" t="s">
        <v>509</v>
      </c>
    </row>
    <row r="17" spans="1:31" ht="16.5">
      <c r="A17" s="972">
        <v>1</v>
      </c>
      <c r="B17" s="973">
        <v>2</v>
      </c>
      <c r="C17" s="973">
        <v>3</v>
      </c>
      <c r="D17" s="973">
        <v>4</v>
      </c>
      <c r="E17" s="973">
        <v>5</v>
      </c>
      <c r="F17" s="974">
        <v>6</v>
      </c>
      <c r="G17" s="973">
        <v>7</v>
      </c>
      <c r="H17" s="975">
        <v>8</v>
      </c>
      <c r="I17" s="976">
        <v>9</v>
      </c>
      <c r="J17" s="977">
        <v>10</v>
      </c>
      <c r="K17" s="977">
        <v>11</v>
      </c>
      <c r="L17" s="978">
        <v>12</v>
      </c>
      <c r="M17" s="978">
        <v>13</v>
      </c>
      <c r="N17" s="978">
        <v>14</v>
      </c>
      <c r="O17" s="978">
        <v>15</v>
      </c>
      <c r="P17" s="978" t="s">
        <v>523</v>
      </c>
      <c r="Q17" s="978">
        <v>17</v>
      </c>
    </row>
    <row r="18" spans="1:31" ht="37.5" customHeight="1">
      <c r="A18" s="801"/>
      <c r="B18" s="1508">
        <f>'Sch-4'!B18:J18</f>
        <v>0</v>
      </c>
      <c r="C18" s="1509"/>
      <c r="D18" s="1509"/>
      <c r="E18" s="1509"/>
      <c r="F18" s="1509"/>
      <c r="G18" s="1509"/>
      <c r="H18" s="1509"/>
      <c r="I18" s="1509"/>
      <c r="J18" s="1509"/>
      <c r="K18" s="1509"/>
      <c r="L18" s="1509"/>
      <c r="M18" s="1509"/>
      <c r="N18" s="1509"/>
      <c r="O18" s="1509"/>
      <c r="P18" s="1509"/>
      <c r="Q18" s="1510"/>
      <c r="R18" s="921" t="s">
        <v>545</v>
      </c>
      <c r="S18" s="920" t="s">
        <v>493</v>
      </c>
    </row>
    <row r="19" spans="1:31" ht="37.5" customHeight="1">
      <c r="A19" s="1004" t="s">
        <v>552</v>
      </c>
      <c r="B19" s="1522" t="e">
        <f>'Sch-3 '!#REF!</f>
        <v>#REF!</v>
      </c>
      <c r="C19" s="1523"/>
      <c r="D19" s="1523"/>
      <c r="E19" s="1523"/>
      <c r="F19" s="1523"/>
      <c r="G19" s="1523"/>
      <c r="H19" s="1523"/>
      <c r="I19" s="1005"/>
      <c r="J19" s="1005"/>
      <c r="K19" s="1005"/>
      <c r="L19" s="1005"/>
      <c r="M19" s="1005"/>
      <c r="N19" s="1005"/>
      <c r="O19" s="1005"/>
      <c r="P19" s="1005"/>
      <c r="Q19" s="1006"/>
      <c r="R19" s="921" t="s">
        <v>545</v>
      </c>
      <c r="S19" s="920" t="s">
        <v>493</v>
      </c>
    </row>
    <row r="20" spans="1:31" s="786" customFormat="1" ht="16.5">
      <c r="A20" s="954">
        <v>1</v>
      </c>
      <c r="B20" s="954"/>
      <c r="C20" s="954"/>
      <c r="D20" s="954"/>
      <c r="E20" s="954"/>
      <c r="F20" s="1002"/>
      <c r="G20" s="954"/>
      <c r="H20" s="954"/>
      <c r="I20" s="905"/>
      <c r="J20" s="930"/>
      <c r="K20" s="955"/>
      <c r="L20" s="802"/>
      <c r="M20" s="851"/>
      <c r="N20" s="846"/>
      <c r="O20" s="850"/>
      <c r="P20" s="847" t="str">
        <f>IF(O20=0, "Included", IF(ISERROR(N20*O20), O20, N20*O20))</f>
        <v>Included</v>
      </c>
      <c r="Q20" s="922">
        <f>S20</f>
        <v>0</v>
      </c>
      <c r="R20" s="786">
        <f>IF(P20="Included",0,P20)</f>
        <v>0</v>
      </c>
      <c r="S20" s="786">
        <f>IF(K20="",(R20*J20),(R20*K20))</f>
        <v>0</v>
      </c>
      <c r="T20" s="787"/>
      <c r="U20" s="787"/>
      <c r="AD20" s="931"/>
    </row>
    <row r="21" spans="1:31" s="786" customFormat="1" ht="16.5">
      <c r="A21" s="954">
        <v>2</v>
      </c>
      <c r="B21" s="954"/>
      <c r="C21" s="954"/>
      <c r="D21" s="954"/>
      <c r="E21" s="954"/>
      <c r="F21" s="1002"/>
      <c r="G21" s="954"/>
      <c r="H21" s="954"/>
      <c r="I21" s="905"/>
      <c r="J21" s="930"/>
      <c r="K21" s="955"/>
      <c r="L21" s="848"/>
      <c r="M21" s="849"/>
      <c r="N21" s="846"/>
      <c r="O21" s="850"/>
      <c r="P21" s="847" t="str">
        <f>IF(O21=0, "Included", IF(ISERROR(N21*O21), O21, N21*O21))</f>
        <v>Included</v>
      </c>
      <c r="Q21" s="922">
        <f>S21</f>
        <v>0</v>
      </c>
      <c r="R21" s="786">
        <f>IF(P21="Included",0,P21)</f>
        <v>0</v>
      </c>
      <c r="S21" s="786">
        <f>IF(K21="",(R21*J21),(R21*K21))</f>
        <v>0</v>
      </c>
      <c r="T21" s="787"/>
      <c r="U21" s="787"/>
      <c r="AD21" s="931"/>
    </row>
    <row r="22" spans="1:31" s="786" customFormat="1" ht="16.5">
      <c r="A22" s="954">
        <v>3</v>
      </c>
      <c r="B22" s="954"/>
      <c r="C22" s="954"/>
      <c r="D22" s="954"/>
      <c r="E22" s="954"/>
      <c r="F22" s="1002"/>
      <c r="G22" s="954"/>
      <c r="H22" s="954"/>
      <c r="I22" s="905"/>
      <c r="J22" s="930"/>
      <c r="K22" s="955"/>
      <c r="L22" s="848"/>
      <c r="M22" s="849"/>
      <c r="N22" s="846"/>
      <c r="O22" s="850"/>
      <c r="P22" s="847" t="str">
        <f>IF(O22=0, "Included", IF(ISERROR(N22*O22), O22, N22*O22))</f>
        <v>Included</v>
      </c>
      <c r="Q22" s="922">
        <f>S22</f>
        <v>0</v>
      </c>
      <c r="R22" s="786">
        <f>IF(P22="Included",0,P22)</f>
        <v>0</v>
      </c>
      <c r="S22" s="786">
        <f>IF(K22="",(R22*J22),(R22*K22))</f>
        <v>0</v>
      </c>
      <c r="T22" s="787"/>
      <c r="U22" s="787"/>
      <c r="AD22" s="931"/>
    </row>
    <row r="23" spans="1:31" s="786" customFormat="1" ht="16.5">
      <c r="A23" s="954">
        <v>4</v>
      </c>
      <c r="B23" s="954"/>
      <c r="C23" s="954"/>
      <c r="D23" s="954"/>
      <c r="E23" s="954"/>
      <c r="F23" s="1002"/>
      <c r="G23" s="954"/>
      <c r="H23" s="954"/>
      <c r="I23" s="905"/>
      <c r="J23" s="930"/>
      <c r="K23" s="955"/>
      <c r="L23" s="848"/>
      <c r="M23" s="849"/>
      <c r="N23" s="846"/>
      <c r="O23" s="850"/>
      <c r="P23" s="847" t="str">
        <f>IF(O23=0, "Included", IF(ISERROR(N23*O23), O23, N23*O23))</f>
        <v>Included</v>
      </c>
      <c r="Q23" s="922">
        <f>S23</f>
        <v>0</v>
      </c>
      <c r="R23" s="786">
        <f>IF(P23="Included",0,P23)</f>
        <v>0</v>
      </c>
      <c r="S23" s="786">
        <f>IF(K23="",(R23*J23),(R23*K23))</f>
        <v>0</v>
      </c>
      <c r="T23" s="787"/>
      <c r="U23" s="787"/>
      <c r="AD23" s="931"/>
    </row>
    <row r="24" spans="1:31" ht="37.5" customHeight="1">
      <c r="A24" s="1004" t="s">
        <v>553</v>
      </c>
      <c r="B24" s="1522" t="e">
        <f>'Sch-3 '!#REF!</f>
        <v>#REF!</v>
      </c>
      <c r="C24" s="1523"/>
      <c r="D24" s="1523"/>
      <c r="E24" s="1523"/>
      <c r="F24" s="1523"/>
      <c r="G24" s="1523"/>
      <c r="H24" s="1523"/>
      <c r="I24" s="1005"/>
      <c r="J24" s="1005"/>
      <c r="K24" s="1005"/>
      <c r="L24" s="1005"/>
      <c r="M24" s="1005"/>
      <c r="N24" s="1005"/>
      <c r="O24" s="1005"/>
      <c r="P24" s="1005"/>
      <c r="Q24" s="1006"/>
      <c r="R24" s="921" t="s">
        <v>545</v>
      </c>
      <c r="S24" s="920" t="s">
        <v>493</v>
      </c>
    </row>
    <row r="25" spans="1:31" s="786" customFormat="1" ht="16.5">
      <c r="A25" s="954">
        <v>1</v>
      </c>
      <c r="B25" s="954"/>
      <c r="C25" s="954"/>
      <c r="D25" s="954"/>
      <c r="E25" s="954"/>
      <c r="F25" s="1002"/>
      <c r="G25" s="954"/>
      <c r="H25" s="954"/>
      <c r="I25" s="905"/>
      <c r="J25" s="930"/>
      <c r="K25" s="955"/>
      <c r="L25" s="848"/>
      <c r="M25" s="849"/>
      <c r="N25" s="846"/>
      <c r="O25" s="850"/>
      <c r="P25" s="847" t="str">
        <f>IF(O25=0, "Included", IF(ISERROR(N25*O25), O25, N25*O25))</f>
        <v>Included</v>
      </c>
      <c r="Q25" s="922">
        <f>S25</f>
        <v>0</v>
      </c>
      <c r="R25" s="786">
        <f>IF(P25="Included",0,P25)</f>
        <v>0</v>
      </c>
      <c r="S25" s="786">
        <f>IF(K25="",(R25*J25),(R25*K25))</f>
        <v>0</v>
      </c>
      <c r="T25" s="787"/>
      <c r="U25" s="787"/>
      <c r="AD25" s="931"/>
    </row>
    <row r="26" spans="1:31" s="786" customFormat="1" ht="16.5">
      <c r="A26" s="954">
        <v>2</v>
      </c>
      <c r="B26" s="954"/>
      <c r="C26" s="954"/>
      <c r="D26" s="954"/>
      <c r="E26" s="954"/>
      <c r="F26" s="1002"/>
      <c r="G26" s="954"/>
      <c r="H26" s="954"/>
      <c r="I26" s="905"/>
      <c r="J26" s="930"/>
      <c r="K26" s="955"/>
      <c r="L26" s="848"/>
      <c r="M26" s="849"/>
      <c r="N26" s="846"/>
      <c r="O26" s="850"/>
      <c r="P26" s="847" t="str">
        <f>IF(O26=0, "Included", IF(ISERROR(N26*O26), O26, N26*O26))</f>
        <v>Included</v>
      </c>
      <c r="Q26" s="922">
        <f>S26</f>
        <v>0</v>
      </c>
      <c r="R26" s="786">
        <f>IF(P26="Included",0,P26)</f>
        <v>0</v>
      </c>
      <c r="S26" s="786">
        <f>IF(K26="",(R26*J26),(R26*K26))</f>
        <v>0</v>
      </c>
      <c r="T26" s="787"/>
      <c r="U26" s="787"/>
      <c r="AD26" s="931"/>
    </row>
    <row r="27" spans="1:31" s="786" customFormat="1" ht="16.5">
      <c r="A27" s="954">
        <v>3</v>
      </c>
      <c r="B27" s="954"/>
      <c r="C27" s="954"/>
      <c r="D27" s="954"/>
      <c r="E27" s="954"/>
      <c r="F27" s="1002"/>
      <c r="G27" s="954"/>
      <c r="H27" s="954"/>
      <c r="I27" s="905"/>
      <c r="J27" s="930"/>
      <c r="K27" s="955"/>
      <c r="L27" s="848"/>
      <c r="M27" s="849"/>
      <c r="N27" s="846"/>
      <c r="O27" s="850"/>
      <c r="P27" s="847" t="str">
        <f>IF(O27=0, "Included", IF(ISERROR(N27*O27), O27, N27*O27))</f>
        <v>Included</v>
      </c>
      <c r="Q27" s="922">
        <f>S27</f>
        <v>0</v>
      </c>
      <c r="R27" s="786">
        <f>IF(P27="Included",0,P27)</f>
        <v>0</v>
      </c>
      <c r="S27" s="786">
        <f>IF(K27="",(R27*J27),(R27*K27))</f>
        <v>0</v>
      </c>
      <c r="T27" s="787"/>
      <c r="U27" s="787"/>
      <c r="AD27" s="931"/>
    </row>
    <row r="28" spans="1:31" s="786" customFormat="1" ht="16.5">
      <c r="A28" s="954">
        <v>4</v>
      </c>
      <c r="B28" s="954"/>
      <c r="C28" s="954"/>
      <c r="D28" s="954"/>
      <c r="E28" s="954"/>
      <c r="F28" s="1002"/>
      <c r="G28" s="954"/>
      <c r="H28" s="954"/>
      <c r="I28" s="905"/>
      <c r="J28" s="930"/>
      <c r="K28" s="955"/>
      <c r="L28" s="848"/>
      <c r="M28" s="849"/>
      <c r="N28" s="846"/>
      <c r="O28" s="850"/>
      <c r="P28" s="847" t="str">
        <f>IF(O28=0, "Included", IF(ISERROR(N28*O28), O28, N28*O28))</f>
        <v>Included</v>
      </c>
      <c r="Q28" s="922">
        <f>S28</f>
        <v>0</v>
      </c>
      <c r="R28" s="786">
        <f>IF(P28="Included",0,P28)</f>
        <v>0</v>
      </c>
      <c r="S28" s="786">
        <f>IF(K28="",(R28*J28),(R28*K28))</f>
        <v>0</v>
      </c>
      <c r="T28" s="787"/>
      <c r="U28" s="787"/>
      <c r="AD28" s="931"/>
    </row>
    <row r="29" spans="1:31" ht="19.5" customHeight="1">
      <c r="A29" s="104"/>
      <c r="B29" s="105"/>
      <c r="C29" s="105"/>
      <c r="D29" s="105"/>
      <c r="E29" s="105"/>
      <c r="F29" s="105"/>
      <c r="G29" s="105"/>
      <c r="H29" s="105"/>
      <c r="I29" s="105"/>
      <c r="J29" s="105"/>
      <c r="K29" s="105"/>
      <c r="L29" s="105"/>
      <c r="M29" s="105"/>
      <c r="N29" s="105"/>
      <c r="O29" s="105"/>
      <c r="P29" s="105"/>
      <c r="Q29" s="105"/>
    </row>
    <row r="30" spans="1:31" s="808" customFormat="1" ht="40.5" customHeight="1">
      <c r="A30" s="1499"/>
      <c r="B30" s="1500"/>
      <c r="C30" s="1500"/>
      <c r="D30" s="1500"/>
      <c r="E30" s="1500"/>
      <c r="F30" s="1500"/>
      <c r="G30" s="1500"/>
      <c r="H30" s="1500"/>
      <c r="I30" s="1501"/>
      <c r="J30" s="1518" t="s">
        <v>543</v>
      </c>
      <c r="K30" s="1519"/>
      <c r="L30" s="1519"/>
      <c r="M30" s="1519"/>
      <c r="N30" s="1519"/>
      <c r="O30" s="1520"/>
      <c r="P30" s="927">
        <f>SUM(P20:P28)</f>
        <v>0</v>
      </c>
      <c r="Q30" s="928"/>
      <c r="R30" s="807"/>
      <c r="S30" s="993">
        <f>SUM(S20:S28)</f>
        <v>0</v>
      </c>
      <c r="AC30" s="932"/>
      <c r="AD30" s="932"/>
      <c r="AE30" s="932"/>
    </row>
    <row r="31" spans="1:31" s="808" customFormat="1" ht="25.5" customHeight="1">
      <c r="A31" s="981"/>
      <c r="B31" s="982"/>
      <c r="C31" s="982"/>
      <c r="D31" s="982"/>
      <c r="E31" s="982"/>
      <c r="F31" s="982"/>
      <c r="G31" s="982"/>
      <c r="H31" s="983"/>
      <c r="I31" s="984"/>
      <c r="J31" s="1511" t="s">
        <v>509</v>
      </c>
      <c r="K31" s="1511"/>
      <c r="L31" s="1511"/>
      <c r="M31" s="1511"/>
      <c r="N31" s="1511"/>
      <c r="O31" s="1512"/>
      <c r="P31" s="927"/>
      <c r="Q31" s="929">
        <f>SUM(Q20:Q28)</f>
        <v>0</v>
      </c>
      <c r="R31" s="807"/>
      <c r="S31" s="807"/>
      <c r="AC31" s="932"/>
      <c r="AD31" s="932"/>
      <c r="AE31" s="932"/>
    </row>
    <row r="32" spans="1:31" ht="16.5">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507"/>
      <c r="P33" s="1507"/>
      <c r="Q33" s="1507"/>
    </row>
    <row r="34" spans="1:17" ht="33.6" customHeight="1">
      <c r="A34" s="108" t="s">
        <v>406</v>
      </c>
      <c r="B34" s="123" t="str">
        <f>IF('Sch-1'!B301=0,"", 'Sch-1'!B301)</f>
        <v>--</v>
      </c>
      <c r="C34" s="109"/>
      <c r="D34" s="109"/>
      <c r="E34" s="109"/>
      <c r="F34" s="109"/>
      <c r="G34" s="109"/>
      <c r="H34" s="109"/>
      <c r="I34" s="109"/>
      <c r="J34" s="109"/>
      <c r="K34" s="109"/>
      <c r="L34" s="109"/>
      <c r="M34" s="109"/>
      <c r="N34" s="109"/>
      <c r="O34" s="1507" t="str">
        <f>"Printed Name : " &amp; IF('Sch-1'!M302=0,"",'Sch-1'!M302)</f>
        <v xml:space="preserve">Printed Name : </v>
      </c>
      <c r="P34" s="1507"/>
      <c r="Q34" s="1507"/>
    </row>
    <row r="35" spans="1:17" ht="33.6" customHeight="1">
      <c r="A35" s="108" t="s">
        <v>407</v>
      </c>
      <c r="B35" s="123" t="str">
        <f>IF('Sch-1'!B302=0,"", 'Sch-1'!B302)</f>
        <v/>
      </c>
      <c r="C35" s="98"/>
      <c r="D35" s="98"/>
      <c r="E35" s="98"/>
      <c r="F35" s="98"/>
      <c r="G35" s="98"/>
      <c r="H35" s="98"/>
      <c r="I35" s="98"/>
      <c r="J35" s="98"/>
      <c r="K35" s="98"/>
      <c r="L35" s="98"/>
      <c r="M35" s="98"/>
      <c r="N35" s="98"/>
      <c r="O35" s="1507" t="str">
        <f>"Designation   : " &amp; IF('Sch-1'!M303=0,"",'Sch-1'!M303)</f>
        <v xml:space="preserve">Designation   : </v>
      </c>
      <c r="P35" s="1507"/>
      <c r="Q35" s="1507"/>
    </row>
    <row r="36" spans="1:17" ht="33.6" customHeight="1">
      <c r="A36" s="97"/>
      <c r="B36" s="96"/>
      <c r="C36" s="98"/>
      <c r="D36" s="98"/>
      <c r="E36" s="98"/>
      <c r="F36" s="98"/>
      <c r="G36" s="98"/>
      <c r="H36" s="98"/>
      <c r="I36" s="98"/>
      <c r="J36" s="98"/>
      <c r="K36" s="98"/>
      <c r="L36" s="98"/>
      <c r="M36" s="98"/>
      <c r="N36" s="98"/>
      <c r="O36" s="1507"/>
      <c r="P36" s="1507"/>
      <c r="Q36" s="1507"/>
    </row>
    <row r="37" spans="1:17" ht="33.6"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B15" sqref="B15:C15"/>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6" width="10" style="175" customWidth="1"/>
    <col min="7" max="7" width="29.875" style="175" customWidth="1"/>
    <col min="8" max="8" width="10" style="175" customWidth="1"/>
    <col min="9" max="9" width="12.25" style="313" hidden="1" customWidth="1"/>
    <col min="10" max="10" width="12.625" style="313" hidden="1" customWidth="1"/>
    <col min="11" max="11" width="15" style="313" hidden="1" customWidth="1"/>
    <col min="12" max="13" width="10" style="313" hidden="1" customWidth="1"/>
    <col min="14" max="14" width="18.6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Specification No.: CC/NT/W-AIS/DOM/A00/23/00332</v>
      </c>
      <c r="B1" s="64"/>
      <c r="C1" s="65"/>
      <c r="D1" s="65"/>
      <c r="E1" s="9" t="s">
        <v>427</v>
      </c>
    </row>
    <row r="2" spans="1:15" ht="8.1" customHeight="1">
      <c r="A2" s="5"/>
      <c r="B2" s="14"/>
      <c r="C2" s="7"/>
      <c r="D2" s="7"/>
      <c r="E2" s="2"/>
      <c r="F2" s="230"/>
    </row>
    <row r="3" spans="1:15" ht="61.5" customHeight="1">
      <c r="A3" s="1544"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44"/>
      <c r="C3" s="1544"/>
      <c r="D3" s="1544"/>
      <c r="E3" s="1544"/>
    </row>
    <row r="4" spans="1:15" ht="22.15" customHeight="1">
      <c r="A4" s="1548" t="s">
        <v>25</v>
      </c>
      <c r="B4" s="1548"/>
      <c r="C4" s="1548"/>
      <c r="D4" s="1548"/>
      <c r="E4" s="1548"/>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47" t="str">
        <f>IF('Sch-1'!C8=0, "", 'Sch-1'!C8)</f>
        <v xml:space="preserve">…….. …….. …….. …….. …….. …….. </v>
      </c>
      <c r="C8" s="1547"/>
      <c r="D8" s="69" t="str">
        <f>'Sch-1'!M8</f>
        <v>Power Grid Corporation of India Ltd.,</v>
      </c>
    </row>
    <row r="9" spans="1:15" ht="18" customHeight="1">
      <c r="A9" s="45" t="s">
        <v>413</v>
      </c>
      <c r="B9" s="1547" t="str">
        <f>IF('Sch-1'!C9=0, "", 'Sch-1'!C9)</f>
        <v xml:space="preserve">…….. …….. …….. …….. …….. …….. </v>
      </c>
      <c r="C9" s="1547"/>
      <c r="D9" s="69" t="str">
        <f>'Sch-1'!M9</f>
        <v>"Saudamini", Plot No.-2</v>
      </c>
    </row>
    <row r="10" spans="1:15" ht="18" customHeight="1">
      <c r="A10" s="46"/>
      <c r="B10" s="1547" t="str">
        <f>IF('Sch-1'!C10=0, "", 'Sch-1'!C10)</f>
        <v xml:space="preserve">…….. …….. …….. …….. …….. …….. </v>
      </c>
      <c r="C10" s="1547"/>
      <c r="D10" s="69" t="str">
        <f>'Sch-1'!M10</f>
        <v xml:space="preserve">Sector-29, </v>
      </c>
    </row>
    <row r="11" spans="1:15" ht="18" customHeight="1">
      <c r="A11" s="46"/>
      <c r="B11" s="1547" t="str">
        <f>IF('Sch-1'!C11=0, "", 'Sch-1'!C11)</f>
        <v xml:space="preserve">…….. …….. …….. …….. …….. …….. </v>
      </c>
      <c r="C11" s="1547"/>
      <c r="D11" s="69" t="str">
        <f>'Sch-1'!M11</f>
        <v>Gurgaon (Haryana) - 122001</v>
      </c>
    </row>
    <row r="12" spans="1:15" ht="8.1" customHeight="1"/>
    <row r="13" spans="1:15" ht="22.15" customHeight="1">
      <c r="A13" s="84" t="s">
        <v>378</v>
      </c>
      <c r="B13" s="1549" t="s">
        <v>379</v>
      </c>
      <c r="C13" s="1550"/>
      <c r="D13" s="1545" t="s">
        <v>380</v>
      </c>
      <c r="E13" s="1546"/>
      <c r="I13" s="1543" t="s">
        <v>257</v>
      </c>
      <c r="J13" s="1543"/>
      <c r="K13" s="1543"/>
      <c r="M13" s="1543" t="s">
        <v>283</v>
      </c>
      <c r="N13" s="1543"/>
      <c r="O13" s="1543"/>
    </row>
    <row r="14" spans="1:15" ht="18" customHeight="1">
      <c r="A14" s="48" t="s">
        <v>381</v>
      </c>
      <c r="B14" s="1533" t="s">
        <v>494</v>
      </c>
      <c r="C14" s="1534"/>
      <c r="D14" s="1539"/>
      <c r="E14" s="1540"/>
      <c r="I14" s="314" t="s">
        <v>232</v>
      </c>
      <c r="K14" s="314" t="e">
        <f>ROUND('Sch-1'!AE3*#REF!,0)</f>
        <v>#REF!</v>
      </c>
      <c r="M14" s="314" t="s">
        <v>232</v>
      </c>
      <c r="O14" s="314" t="e">
        <f>ROUND('Sch-1'!AE5*#REF!,0)</f>
        <v>#REF!</v>
      </c>
    </row>
    <row r="15" spans="1:15" ht="89.25" customHeight="1">
      <c r="A15" s="49"/>
      <c r="B15" s="1536" t="s">
        <v>495</v>
      </c>
      <c r="C15" s="1537"/>
      <c r="D15" s="1531">
        <f>'Sch-1'!N296+'Sch-7'!N21</f>
        <v>0</v>
      </c>
      <c r="E15" s="1532"/>
      <c r="G15" s="685"/>
    </row>
    <row r="16" spans="1:15" ht="18" customHeight="1">
      <c r="A16" s="48" t="s">
        <v>382</v>
      </c>
      <c r="B16" s="1533" t="s">
        <v>496</v>
      </c>
      <c r="C16" s="1534"/>
      <c r="D16" s="1538"/>
      <c r="E16" s="1538"/>
      <c r="I16" s="314" t="s">
        <v>258</v>
      </c>
      <c r="K16" s="315">
        <f>IF(ISERROR(ROUND((#REF!+#REF!)*#REF!,0)),0, ROUND((#REF!+#REF!)*#REF!,0))</f>
        <v>0</v>
      </c>
      <c r="M16" s="314" t="s">
        <v>258</v>
      </c>
      <c r="O16" s="315">
        <f>IF(ISERROR(ROUND((#REF!+#REF!)*#REF!,0)),0, ROUND((#REF!+#REF!)*#REF!,0))</f>
        <v>0</v>
      </c>
    </row>
    <row r="17" spans="1:15" ht="72.75" customHeight="1">
      <c r="A17" s="49"/>
      <c r="B17" s="1536" t="s">
        <v>558</v>
      </c>
      <c r="C17" s="1537"/>
      <c r="D17" s="1531">
        <f>'Sch-3 '!S290+'Sch-4'!Q23+'Sch-4b'!Q31</f>
        <v>0</v>
      </c>
      <c r="E17" s="1532"/>
      <c r="G17" s="683"/>
      <c r="I17" s="316" t="e">
        <f>#REF!/'Sch-1'!AE1</f>
        <v>#REF!</v>
      </c>
      <c r="K17" s="313">
        <f>'Sch-1'!AE3</f>
        <v>0</v>
      </c>
      <c r="M17" s="316" t="e">
        <f>I17</f>
        <v>#REF!</v>
      </c>
      <c r="O17" s="313">
        <f>'Sch-1'!AE5</f>
        <v>0</v>
      </c>
    </row>
    <row r="18" spans="1:15" ht="18" customHeight="1">
      <c r="A18" s="1535"/>
      <c r="B18" s="1529" t="s">
        <v>499</v>
      </c>
      <c r="C18" s="1530"/>
      <c r="D18" s="1541">
        <f>D17+D15</f>
        <v>0</v>
      </c>
      <c r="E18" s="1542"/>
      <c r="I18" s="313" t="s">
        <v>274</v>
      </c>
      <c r="K18" s="317" t="e">
        <f>K14+K16+#REF!</f>
        <v>#REF!</v>
      </c>
      <c r="M18" s="313" t="s">
        <v>284</v>
      </c>
      <c r="O18" s="317" t="e">
        <f>O14+O16+#REF!</f>
        <v>#REF!</v>
      </c>
    </row>
    <row r="19" spans="1:15" ht="24.75" customHeight="1">
      <c r="A19" s="1535"/>
      <c r="B19" s="1527"/>
      <c r="C19" s="1528"/>
      <c r="D19" s="1525"/>
      <c r="E19" s="1526"/>
    </row>
    <row r="20" spans="1:15" ht="18" customHeight="1">
      <c r="A20" s="51"/>
      <c r="B20" s="52"/>
      <c r="C20" s="52"/>
      <c r="D20" s="53"/>
      <c r="E20" s="53"/>
    </row>
    <row r="21" spans="1:15" ht="24" customHeight="1">
      <c r="A21" s="79"/>
      <c r="B21" s="1524"/>
      <c r="C21" s="1524"/>
      <c r="D21" s="1524"/>
      <c r="E21" s="1524"/>
    </row>
    <row r="22" spans="1:15" ht="18" customHeight="1">
      <c r="A22" s="54"/>
      <c r="B22" s="54"/>
      <c r="C22" s="54"/>
      <c r="D22" s="54"/>
      <c r="E22" s="54"/>
    </row>
    <row r="23" spans="1:15" ht="30" customHeight="1">
      <c r="A23" s="54"/>
      <c r="B23" s="54"/>
      <c r="C23" s="39"/>
      <c r="D23" s="54"/>
      <c r="E23" s="54"/>
    </row>
    <row r="24" spans="1:15" ht="30" customHeight="1">
      <c r="A24" s="38" t="s">
        <v>72</v>
      </c>
      <c r="B24" s="122" t="str">
        <f>IF('Sch-1'!B301=0,"", 'Sch-1'!B301)</f>
        <v>--</v>
      </c>
      <c r="C24" s="39" t="s">
        <v>408</v>
      </c>
      <c r="D24" s="115" t="str">
        <f>IF('Sch-1'!M302=0,"",'Sch-1'!M302)</f>
        <v/>
      </c>
      <c r="F24" s="318"/>
    </row>
    <row r="25" spans="1:15" ht="30" customHeight="1">
      <c r="A25" s="38" t="s">
        <v>456</v>
      </c>
      <c r="B25" s="114" t="str">
        <f>IF('Sch-1'!B302=0,"", 'Sch-1'!B302)</f>
        <v/>
      </c>
      <c r="C25" s="39" t="s">
        <v>409</v>
      </c>
      <c r="D25" s="115" t="str">
        <f>IF('Sch-1'!M303=0,"",'Sch-1'!M303)</f>
        <v/>
      </c>
      <c r="F25" s="318"/>
    </row>
    <row r="26" spans="1:15" ht="30" customHeight="1">
      <c r="A26" s="229"/>
      <c r="B26" s="228"/>
      <c r="C26" s="39"/>
      <c r="D26" s="175"/>
      <c r="E26" s="175"/>
      <c r="F26" s="318"/>
    </row>
    <row r="27" spans="1:15" ht="33" customHeight="1">
      <c r="A27" s="229"/>
      <c r="B27" s="228"/>
      <c r="C27" s="230"/>
      <c r="D27" s="259"/>
      <c r="E27" s="256"/>
      <c r="F27" s="318"/>
    </row>
    <row r="28" spans="1:15" ht="22.15" customHeight="1">
      <c r="A28" s="257"/>
      <c r="B28" s="257"/>
      <c r="C28" s="257"/>
      <c r="D28" s="257"/>
      <c r="E28" s="258"/>
    </row>
    <row r="29" spans="1:15" ht="22.15" customHeight="1">
      <c r="A29" s="257"/>
      <c r="B29" s="257"/>
      <c r="C29" s="257"/>
      <c r="D29" s="257"/>
      <c r="E29" s="258"/>
    </row>
    <row r="30" spans="1:15" ht="22.15" customHeight="1">
      <c r="A30" s="257"/>
      <c r="B30" s="257"/>
      <c r="C30" s="257"/>
      <c r="D30" s="257"/>
      <c r="E30" s="258"/>
    </row>
    <row r="31" spans="1:15" ht="22.15" customHeight="1">
      <c r="A31" s="257"/>
      <c r="B31" s="257"/>
      <c r="C31" s="257"/>
      <c r="D31" s="257"/>
      <c r="E31" s="258"/>
    </row>
    <row r="32" spans="1:15" ht="22.15" customHeight="1">
      <c r="A32" s="257"/>
      <c r="B32" s="257"/>
      <c r="C32" s="257"/>
      <c r="D32" s="257"/>
      <c r="E32" s="258"/>
    </row>
    <row r="33" spans="1:5" ht="22.15" customHeight="1">
      <c r="A33" s="257"/>
      <c r="B33" s="257"/>
      <c r="C33" s="257"/>
      <c r="D33" s="257"/>
      <c r="E33" s="258"/>
    </row>
    <row r="34" spans="1:5" ht="25.15" customHeight="1">
      <c r="A34" s="256"/>
      <c r="B34" s="256"/>
      <c r="C34" s="256"/>
      <c r="D34" s="256"/>
      <c r="E34" s="256"/>
    </row>
    <row r="35" spans="1:5" ht="25.15" customHeight="1">
      <c r="A35" s="256"/>
      <c r="B35" s="256"/>
      <c r="C35" s="256"/>
      <c r="D35" s="256"/>
      <c r="E35" s="256"/>
    </row>
    <row r="36" spans="1:5" ht="25.15" customHeight="1">
      <c r="A36" s="256"/>
      <c r="B36" s="256"/>
      <c r="C36" s="256"/>
      <c r="D36" s="256"/>
      <c r="E36" s="256"/>
    </row>
    <row r="37" spans="1:5" ht="25.15" customHeight="1">
      <c r="A37" s="256"/>
      <c r="B37" s="256"/>
      <c r="C37" s="256"/>
      <c r="D37" s="256"/>
      <c r="E37" s="256"/>
    </row>
    <row r="38" spans="1:5" ht="25.15" customHeight="1">
      <c r="A38" s="256"/>
      <c r="B38" s="256"/>
      <c r="C38" s="256"/>
      <c r="D38" s="256"/>
      <c r="E38" s="256"/>
    </row>
    <row r="39" spans="1:5" ht="25.15" customHeight="1">
      <c r="A39" s="256"/>
      <c r="B39" s="256"/>
      <c r="C39" s="256"/>
      <c r="D39" s="256"/>
      <c r="E39" s="256"/>
    </row>
    <row r="40" spans="1:5" ht="25.15" customHeight="1">
      <c r="A40" s="256"/>
      <c r="B40" s="256"/>
      <c r="C40" s="256"/>
      <c r="D40" s="256"/>
      <c r="E40" s="256"/>
    </row>
    <row r="41" spans="1:5" ht="25.15" customHeight="1">
      <c r="A41" s="256"/>
      <c r="B41" s="256"/>
      <c r="C41" s="256"/>
      <c r="D41" s="256"/>
      <c r="E41" s="256"/>
    </row>
    <row r="42" spans="1:5" ht="25.15" customHeight="1">
      <c r="A42" s="256"/>
      <c r="B42" s="256"/>
      <c r="C42" s="256"/>
      <c r="D42" s="256"/>
      <c r="E42" s="256"/>
    </row>
    <row r="43" spans="1:5" ht="25.15" customHeight="1">
      <c r="A43" s="256"/>
      <c r="B43" s="256"/>
      <c r="C43" s="256"/>
      <c r="D43" s="256"/>
      <c r="E43" s="256"/>
    </row>
    <row r="44" spans="1:5" ht="25.15" customHeight="1">
      <c r="A44" s="256"/>
      <c r="B44" s="256"/>
      <c r="C44" s="256"/>
      <c r="D44" s="256"/>
      <c r="E44" s="256"/>
    </row>
    <row r="45" spans="1:5" ht="25.15" customHeight="1">
      <c r="A45" s="256"/>
      <c r="B45" s="256"/>
      <c r="C45" s="256"/>
      <c r="D45" s="256"/>
      <c r="E45" s="256"/>
    </row>
    <row r="46" spans="1:5" ht="25.15" customHeight="1">
      <c r="A46" s="256"/>
      <c r="B46" s="256"/>
      <c r="C46" s="256"/>
      <c r="D46" s="256"/>
      <c r="E46" s="256"/>
    </row>
    <row r="47" spans="1:5" ht="25.15" customHeight="1">
      <c r="A47" s="256"/>
      <c r="B47" s="256"/>
      <c r="C47" s="256"/>
      <c r="D47" s="256"/>
      <c r="E47" s="256"/>
    </row>
    <row r="48" spans="1:5" ht="25.15" customHeight="1">
      <c r="A48" s="256"/>
      <c r="B48" s="256"/>
      <c r="C48" s="256"/>
      <c r="D48" s="256"/>
      <c r="E48" s="256"/>
    </row>
    <row r="49" spans="1:5" ht="25.15" customHeight="1">
      <c r="A49" s="256"/>
      <c r="B49" s="256"/>
      <c r="C49" s="256"/>
      <c r="D49" s="256"/>
      <c r="E49" s="256"/>
    </row>
    <row r="50" spans="1:5" ht="25.15" customHeight="1">
      <c r="A50" s="256"/>
      <c r="B50" s="256"/>
      <c r="C50" s="256"/>
      <c r="D50" s="256"/>
      <c r="E50" s="256"/>
    </row>
    <row r="51" spans="1:5" ht="25.15" customHeight="1">
      <c r="A51" s="256"/>
      <c r="B51" s="256"/>
      <c r="C51" s="256"/>
      <c r="D51" s="256"/>
      <c r="E51" s="256"/>
    </row>
    <row r="52" spans="1:5" ht="25.15" customHeight="1">
      <c r="A52" s="256"/>
      <c r="B52" s="256"/>
      <c r="C52" s="256"/>
      <c r="D52" s="256"/>
      <c r="E52" s="256"/>
    </row>
    <row r="53" spans="1:5" ht="25.15" customHeight="1">
      <c r="A53" s="256"/>
      <c r="B53" s="256"/>
      <c r="C53" s="256"/>
      <c r="D53" s="256"/>
      <c r="E53" s="256"/>
    </row>
    <row r="54" spans="1:5" ht="25.15" customHeight="1">
      <c r="A54" s="256"/>
      <c r="B54" s="256"/>
      <c r="C54" s="256"/>
      <c r="D54" s="256"/>
      <c r="E54" s="256"/>
    </row>
    <row r="55" spans="1:5" ht="25.15" customHeight="1">
      <c r="A55" s="256"/>
      <c r="B55" s="256"/>
      <c r="C55" s="256"/>
      <c r="D55" s="256"/>
      <c r="E55" s="256"/>
    </row>
    <row r="56" spans="1:5" ht="25.1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algorithmName="SHA-512" hashValue="7LYKev8mk0amMxM3AExQKhn9aOtijdS5PjcrzIh13WulgQMd75++rKcueHL5Nkld1bFSQtiLDPUv2PJc9Qelew==" saltValue="4XqHyU4U/03Pi1pJd0l+ew=="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8" width="10" style="175" customWidth="1"/>
    <col min="9" max="9" width="12.25" style="313" customWidth="1"/>
    <col min="10" max="10" width="12.625" style="313" customWidth="1"/>
    <col min="11" max="11" width="15" style="313" customWidth="1"/>
    <col min="12" max="13" width="10" style="313" customWidth="1"/>
    <col min="14" max="14" width="18.6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Specification No.: CC/NT/W-AIS/DOM/A00/23/00332</v>
      </c>
      <c r="B1" s="64"/>
      <c r="C1" s="65"/>
      <c r="D1" s="65"/>
      <c r="E1" s="9" t="s">
        <v>427</v>
      </c>
    </row>
    <row r="2" spans="1:15" ht="8.1" customHeight="1">
      <c r="A2" s="5"/>
      <c r="B2" s="14"/>
      <c r="C2" s="7"/>
      <c r="D2" s="7"/>
      <c r="E2" s="2"/>
      <c r="F2" s="230"/>
    </row>
    <row r="3" spans="1:15" ht="66" customHeight="1">
      <c r="A3" s="1551"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51"/>
      <c r="C3" s="1551"/>
      <c r="D3" s="1551"/>
      <c r="E3" s="1551"/>
    </row>
    <row r="4" spans="1:15" ht="22.15" customHeight="1">
      <c r="A4" s="1548" t="s">
        <v>414</v>
      </c>
      <c r="B4" s="1548"/>
      <c r="C4" s="1548"/>
      <c r="D4" s="1548"/>
      <c r="E4" s="1548"/>
    </row>
    <row r="5" spans="1:15" ht="12" customHeight="1">
      <c r="A5" s="47"/>
      <c r="B5" s="42"/>
      <c r="C5" s="42"/>
      <c r="D5" s="42"/>
      <c r="E5" s="42"/>
    </row>
    <row r="6" spans="1:15" ht="18" customHeight="1">
      <c r="A6" s="33" t="str">
        <f>'Sch-1'!A6</f>
        <v>Bidder’s Name and Address (Sole Bidder) :</v>
      </c>
      <c r="D6" s="68" t="s">
        <v>396</v>
      </c>
    </row>
    <row r="7" spans="1:15" ht="18" customHeight="1">
      <c r="A7" s="199" t="str">
        <f>'Sch-1'!A7</f>
        <v/>
      </c>
      <c r="D7" s="69" t="str">
        <f>'Sch-1'!M7</f>
        <v>Contracts Services, 3rd Floor</v>
      </c>
    </row>
    <row r="8" spans="1:15" ht="18" customHeight="1">
      <c r="A8" s="45" t="s">
        <v>412</v>
      </c>
      <c r="B8" s="1547" t="str">
        <f>IF('Sch-1'!C8=0, "", 'Sch-1'!C8)</f>
        <v xml:space="preserve">…….. …….. …….. …….. …….. …….. </v>
      </c>
      <c r="C8" s="1547"/>
      <c r="D8" s="69" t="str">
        <f>'Sch-1'!M8</f>
        <v>Power Grid Corporation of India Ltd.,</v>
      </c>
    </row>
    <row r="9" spans="1:15" ht="18" customHeight="1">
      <c r="A9" s="45" t="s">
        <v>413</v>
      </c>
      <c r="B9" s="1547" t="str">
        <f>IF('Sch-1'!C9=0, "", 'Sch-1'!C9)</f>
        <v xml:space="preserve">…….. …….. …….. …….. …….. …….. </v>
      </c>
      <c r="C9" s="1547"/>
      <c r="D9" s="69" t="str">
        <f>'Sch-1'!M9</f>
        <v>"Saudamini", Plot No.-2</v>
      </c>
    </row>
    <row r="10" spans="1:15" ht="18" customHeight="1">
      <c r="A10" s="46"/>
      <c r="B10" s="1547" t="str">
        <f>IF('Sch-1'!C10=0, "", 'Sch-1'!C10)</f>
        <v xml:space="preserve">…….. …….. …….. …….. …….. …….. </v>
      </c>
      <c r="C10" s="1547"/>
      <c r="D10" s="69" t="str">
        <f>'Sch-1'!M10</f>
        <v xml:space="preserve">Sector-29, </v>
      </c>
    </row>
    <row r="11" spans="1:15" ht="18" customHeight="1">
      <c r="A11" s="46"/>
      <c r="B11" s="1547" t="str">
        <f>IF('Sch-1'!C11=0, "", 'Sch-1'!C11)</f>
        <v xml:space="preserve">…….. …….. …….. …….. …….. …….. </v>
      </c>
      <c r="C11" s="1547"/>
      <c r="D11" s="69" t="str">
        <f>'Sch-1'!M11</f>
        <v>Gurgaon (Haryana) - 122001</v>
      </c>
    </row>
    <row r="12" spans="1:15" ht="8.1" customHeight="1"/>
    <row r="13" spans="1:15" ht="22.15" customHeight="1">
      <c r="A13" s="84" t="s">
        <v>378</v>
      </c>
      <c r="B13" s="1549" t="s">
        <v>379</v>
      </c>
      <c r="C13" s="1550"/>
      <c r="D13" s="1545" t="s">
        <v>380</v>
      </c>
      <c r="E13" s="1546"/>
      <c r="I13" s="1543"/>
      <c r="J13" s="1543"/>
      <c r="K13" s="1543"/>
      <c r="M13" s="1543"/>
      <c r="N13" s="1543"/>
      <c r="O13" s="1543"/>
    </row>
    <row r="14" spans="1:15" ht="18" customHeight="1">
      <c r="A14" s="48" t="s">
        <v>381</v>
      </c>
      <c r="B14" s="1533" t="s">
        <v>494</v>
      </c>
      <c r="C14" s="1534"/>
      <c r="D14" s="914">
        <f>'Sch-1'!N296*(1-Discount!K18)+'Sch-7'!N21*(1-Discount!K23)</f>
        <v>0</v>
      </c>
      <c r="E14" s="915"/>
      <c r="I14" s="314"/>
      <c r="K14" s="314"/>
      <c r="M14" s="314"/>
      <c r="O14" s="314"/>
    </row>
    <row r="15" spans="1:15" ht="75.75" customHeight="1">
      <c r="A15" s="49"/>
      <c r="B15" s="1536" t="s">
        <v>495</v>
      </c>
      <c r="C15" s="1537"/>
      <c r="D15" s="906"/>
      <c r="E15" s="907"/>
    </row>
    <row r="16" spans="1:15" ht="18" customHeight="1">
      <c r="A16" s="48" t="s">
        <v>382</v>
      </c>
      <c r="B16" s="1533" t="s">
        <v>496</v>
      </c>
      <c r="C16" s="1534"/>
      <c r="D16" s="912">
        <f>'Sch-3 '!Q291*(1-Discount!K20)+'Sch-4'!Q23*(1-Discount!K21)+'Sch-4b'!Q31*(1-Discount!K22)</f>
        <v>0</v>
      </c>
      <c r="E16" s="913"/>
      <c r="I16" s="314"/>
      <c r="K16" s="315"/>
      <c r="M16" s="314"/>
      <c r="O16" s="315"/>
    </row>
    <row r="17" spans="1:15" ht="72.75" customHeight="1">
      <c r="A17" s="49"/>
      <c r="B17" s="1536" t="s">
        <v>530</v>
      </c>
      <c r="C17" s="1537"/>
      <c r="D17" s="908"/>
      <c r="E17" s="909"/>
      <c r="I17" s="316"/>
      <c r="M17" s="316"/>
    </row>
    <row r="18" spans="1:15" ht="18" customHeight="1">
      <c r="A18" s="1535"/>
      <c r="B18" s="1529" t="s">
        <v>499</v>
      </c>
      <c r="C18" s="1530"/>
      <c r="D18" s="910">
        <f>D16+D14</f>
        <v>0</v>
      </c>
      <c r="E18" s="911"/>
      <c r="K18" s="317"/>
      <c r="O18" s="317"/>
    </row>
    <row r="19" spans="1:15" ht="50.1" customHeight="1">
      <c r="A19" s="1535"/>
      <c r="B19" s="1527"/>
      <c r="C19" s="1528"/>
      <c r="D19" s="1525"/>
      <c r="E19" s="1526"/>
    </row>
    <row r="20" spans="1:15" ht="18" customHeight="1">
      <c r="A20" s="51"/>
      <c r="B20" s="52"/>
      <c r="C20" s="52"/>
      <c r="D20" s="53"/>
      <c r="E20" s="53"/>
    </row>
    <row r="21" spans="1:15" ht="21.75" customHeight="1">
      <c r="A21" s="79"/>
      <c r="B21" s="1524"/>
      <c r="C21" s="1524"/>
      <c r="D21" s="1524"/>
      <c r="E21" s="1524"/>
    </row>
    <row r="22" spans="1:15" ht="18" customHeight="1">
      <c r="A22" s="54"/>
      <c r="B22" s="54"/>
      <c r="C22" s="54"/>
      <c r="D22" s="54"/>
      <c r="E22" s="54"/>
    </row>
    <row r="23" spans="1:15" ht="30" customHeight="1">
      <c r="A23" s="54"/>
      <c r="B23" s="54"/>
      <c r="C23" s="39"/>
      <c r="D23" s="54"/>
      <c r="E23" s="54"/>
    </row>
    <row r="24" spans="1:15" ht="30" customHeight="1">
      <c r="A24" s="38" t="s">
        <v>72</v>
      </c>
      <c r="B24" s="122" t="str">
        <f>IF('Sch-1'!B301=0,"", 'Sch-1'!B301)</f>
        <v>--</v>
      </c>
      <c r="C24" s="39" t="s">
        <v>408</v>
      </c>
      <c r="D24" s="115" t="str">
        <f>IF('Sch-1'!M302=0,"",'Sch-1'!M302)</f>
        <v/>
      </c>
      <c r="F24" s="318"/>
    </row>
    <row r="25" spans="1:15" ht="30" customHeight="1">
      <c r="A25" s="38" t="s">
        <v>456</v>
      </c>
      <c r="B25" s="114" t="str">
        <f>IF('Sch-1'!B302=0,"", 'Sch-1'!B302)</f>
        <v/>
      </c>
      <c r="C25" s="39" t="s">
        <v>409</v>
      </c>
      <c r="D25" s="115" t="str">
        <f>IF('Sch-1'!M303=0,"",'Sch-1'!M303)</f>
        <v/>
      </c>
      <c r="F25" s="318"/>
    </row>
    <row r="26" spans="1:15" ht="30" customHeight="1">
      <c r="A26" s="229"/>
      <c r="B26" s="228"/>
      <c r="C26" s="39"/>
      <c r="D26" s="175"/>
      <c r="E26" s="175"/>
      <c r="F26" s="318"/>
    </row>
    <row r="27" spans="1:15" ht="33" customHeight="1">
      <c r="A27" s="229"/>
      <c r="B27" s="228"/>
      <c r="C27" s="230"/>
      <c r="D27" s="259"/>
      <c r="E27" s="256"/>
      <c r="F27" s="318"/>
    </row>
    <row r="28" spans="1:15" ht="22.15" customHeight="1">
      <c r="A28" s="257"/>
      <c r="B28" s="257"/>
      <c r="C28" s="257"/>
      <c r="D28" s="257"/>
      <c r="E28" s="258"/>
    </row>
    <row r="29" spans="1:15" ht="22.15" customHeight="1">
      <c r="A29" s="257"/>
      <c r="B29" s="257"/>
      <c r="C29" s="257"/>
      <c r="D29" s="257"/>
      <c r="E29" s="258"/>
    </row>
    <row r="30" spans="1:15" ht="22.15" customHeight="1">
      <c r="A30" s="257"/>
      <c r="B30" s="257"/>
      <c r="C30" s="257"/>
      <c r="D30" s="257"/>
      <c r="E30" s="258"/>
    </row>
    <row r="31" spans="1:15" ht="22.15" customHeight="1">
      <c r="A31" s="257"/>
      <c r="B31" s="257"/>
      <c r="C31" s="257"/>
      <c r="D31" s="257"/>
      <c r="E31" s="258"/>
    </row>
    <row r="32" spans="1:15" ht="22.15" customHeight="1">
      <c r="A32" s="257"/>
      <c r="B32" s="257"/>
      <c r="C32" s="257"/>
      <c r="D32" s="257"/>
      <c r="E32" s="258"/>
    </row>
    <row r="33" spans="1:5" ht="22.15" customHeight="1">
      <c r="A33" s="257"/>
      <c r="B33" s="257"/>
      <c r="C33" s="257"/>
      <c r="D33" s="257"/>
      <c r="E33" s="258"/>
    </row>
    <row r="34" spans="1:5" ht="25.15" customHeight="1">
      <c r="A34" s="256"/>
      <c r="B34" s="256"/>
      <c r="C34" s="256"/>
      <c r="D34" s="256"/>
      <c r="E34" s="256"/>
    </row>
    <row r="35" spans="1:5" ht="25.15" customHeight="1">
      <c r="A35" s="256"/>
      <c r="B35" s="256"/>
      <c r="C35" s="256"/>
      <c r="D35" s="256"/>
      <c r="E35" s="256"/>
    </row>
    <row r="36" spans="1:5" ht="25.15" customHeight="1">
      <c r="A36" s="256"/>
      <c r="B36" s="256"/>
      <c r="C36" s="256"/>
      <c r="D36" s="256"/>
      <c r="E36" s="256"/>
    </row>
    <row r="37" spans="1:5" ht="25.15" customHeight="1">
      <c r="A37" s="256"/>
      <c r="B37" s="256"/>
      <c r="C37" s="256"/>
      <c r="D37" s="256"/>
      <c r="E37" s="256"/>
    </row>
    <row r="38" spans="1:5" ht="25.15" customHeight="1">
      <c r="A38" s="256"/>
      <c r="B38" s="256"/>
      <c r="C38" s="256"/>
      <c r="D38" s="256"/>
      <c r="E38" s="256"/>
    </row>
    <row r="39" spans="1:5" ht="25.15" customHeight="1">
      <c r="A39" s="256"/>
      <c r="B39" s="256"/>
      <c r="C39" s="256"/>
      <c r="D39" s="256"/>
      <c r="E39" s="256"/>
    </row>
    <row r="40" spans="1:5" ht="25.15" customHeight="1">
      <c r="A40" s="256"/>
      <c r="B40" s="256"/>
      <c r="C40" s="256"/>
      <c r="D40" s="256"/>
      <c r="E40" s="256"/>
    </row>
    <row r="41" spans="1:5" ht="25.15" customHeight="1">
      <c r="A41" s="256"/>
      <c r="B41" s="256"/>
      <c r="C41" s="256"/>
      <c r="D41" s="256"/>
      <c r="E41" s="256"/>
    </row>
    <row r="42" spans="1:5" ht="25.15" customHeight="1">
      <c r="A42" s="256"/>
      <c r="B42" s="256"/>
      <c r="C42" s="256"/>
      <c r="D42" s="256"/>
      <c r="E42" s="256"/>
    </row>
    <row r="43" spans="1:5" ht="25.15" customHeight="1">
      <c r="A43" s="256"/>
      <c r="B43" s="256"/>
      <c r="C43" s="256"/>
      <c r="D43" s="256"/>
      <c r="E43" s="256"/>
    </row>
    <row r="44" spans="1:5" ht="25.15" customHeight="1">
      <c r="A44" s="256"/>
      <c r="B44" s="256"/>
      <c r="C44" s="256"/>
      <c r="D44" s="256"/>
      <c r="E44" s="256"/>
    </row>
    <row r="45" spans="1:5" ht="25.15" customHeight="1">
      <c r="A45" s="256"/>
      <c r="B45" s="256"/>
      <c r="C45" s="256"/>
      <c r="D45" s="256"/>
      <c r="E45" s="256"/>
    </row>
    <row r="46" spans="1:5" ht="25.15" customHeight="1">
      <c r="A46" s="256"/>
      <c r="B46" s="256"/>
      <c r="C46" s="256"/>
      <c r="D46" s="256"/>
      <c r="E46" s="256"/>
    </row>
    <row r="47" spans="1:5" ht="25.15" customHeight="1">
      <c r="A47" s="256"/>
      <c r="B47" s="256"/>
      <c r="C47" s="256"/>
      <c r="D47" s="256"/>
      <c r="E47" s="256"/>
    </row>
    <row r="48" spans="1:5" ht="25.15" customHeight="1">
      <c r="A48" s="256"/>
      <c r="B48" s="256"/>
      <c r="C48" s="256"/>
      <c r="D48" s="256"/>
      <c r="E48" s="256"/>
    </row>
    <row r="49" spans="1:5" ht="25.15" customHeight="1">
      <c r="A49" s="256"/>
      <c r="B49" s="256"/>
      <c r="C49" s="256"/>
      <c r="D49" s="256"/>
      <c r="E49" s="256"/>
    </row>
    <row r="50" spans="1:5" ht="25.15" customHeight="1">
      <c r="A50" s="256"/>
      <c r="B50" s="256"/>
      <c r="C50" s="256"/>
      <c r="D50" s="256"/>
      <c r="E50" s="256"/>
    </row>
    <row r="51" spans="1:5" ht="25.15" customHeight="1">
      <c r="A51" s="256"/>
      <c r="B51" s="256"/>
      <c r="C51" s="256"/>
      <c r="D51" s="256"/>
      <c r="E51" s="256"/>
    </row>
    <row r="52" spans="1:5" ht="25.15" customHeight="1">
      <c r="A52" s="256"/>
      <c r="B52" s="256"/>
      <c r="C52" s="256"/>
      <c r="D52" s="256"/>
      <c r="E52" s="256"/>
    </row>
    <row r="53" spans="1:5" ht="25.15" customHeight="1">
      <c r="A53" s="256"/>
      <c r="B53" s="256"/>
      <c r="C53" s="256"/>
      <c r="D53" s="256"/>
      <c r="E53" s="256"/>
    </row>
    <row r="54" spans="1:5" ht="25.15" customHeight="1">
      <c r="A54" s="256"/>
      <c r="B54" s="256"/>
      <c r="C54" s="256"/>
      <c r="D54" s="256"/>
      <c r="E54" s="256"/>
    </row>
    <row r="55" spans="1:5" ht="25.15" customHeight="1">
      <c r="A55" s="256"/>
      <c r="B55" s="256"/>
      <c r="C55" s="256"/>
      <c r="D55" s="256"/>
      <c r="E55" s="256"/>
    </row>
    <row r="56" spans="1:5" ht="25.1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6" zoomScaleNormal="100" zoomScaleSheetLayoutView="100" workbookViewId="0">
      <selection activeCell="A3" sqref="A3:D3"/>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CC/NT/W-AIS/DOM/A00/23/00332</v>
      </c>
      <c r="B1" s="90"/>
      <c r="C1" s="92"/>
      <c r="D1" s="93" t="s">
        <v>428</v>
      </c>
    </row>
    <row r="2" spans="1:6" ht="18" customHeight="1">
      <c r="A2" s="72"/>
      <c r="B2" s="96"/>
      <c r="C2" s="98"/>
      <c r="D2" s="98"/>
    </row>
    <row r="3" spans="1:6" ht="87" customHeight="1">
      <c r="A3" s="155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58"/>
      <c r="C3" s="1558"/>
      <c r="D3" s="1558"/>
      <c r="E3" s="56"/>
      <c r="F3" s="56"/>
    </row>
    <row r="4" spans="1:6" ht="22.15" customHeight="1">
      <c r="A4" s="1548" t="s">
        <v>384</v>
      </c>
      <c r="B4" s="1548"/>
      <c r="C4" s="1548"/>
      <c r="D4" s="1548"/>
    </row>
    <row r="5" spans="1:6" ht="18" customHeight="1">
      <c r="A5" s="43"/>
    </row>
    <row r="6" spans="1:6" ht="18" customHeight="1">
      <c r="A6" s="33" t="str">
        <f>'Sch-1'!A6</f>
        <v>Bidder’s Name and Address (Sole Bidder) :</v>
      </c>
      <c r="D6" s="68" t="s">
        <v>396</v>
      </c>
    </row>
    <row r="7" spans="1:6">
      <c r="A7" s="1557" t="str">
        <f>'Sch-1'!A7</f>
        <v/>
      </c>
      <c r="B7" s="1557"/>
      <c r="C7" s="1557"/>
      <c r="D7" s="69" t="str">
        <f>'Sch-1'!M7</f>
        <v>Contracts Services, 3rd Floor</v>
      </c>
    </row>
    <row r="8" spans="1:6" ht="18" customHeight="1">
      <c r="A8" s="45" t="s">
        <v>412</v>
      </c>
      <c r="B8" s="1547" t="str">
        <f>IF('Sch-1'!C8=0, "", 'Sch-1'!C8)</f>
        <v xml:space="preserve">…….. …….. …….. …….. …….. …….. </v>
      </c>
      <c r="C8" s="1547"/>
      <c r="D8" s="69" t="str">
        <f>'Sch-1'!M8</f>
        <v>Power Grid Corporation of India Ltd.,</v>
      </c>
    </row>
    <row r="9" spans="1:6" ht="18" customHeight="1">
      <c r="A9" s="45" t="s">
        <v>413</v>
      </c>
      <c r="B9" s="1547" t="str">
        <f>IF('Sch-1'!C9=0, "", 'Sch-1'!C9)</f>
        <v xml:space="preserve">…….. …….. …….. …….. …….. …….. </v>
      </c>
      <c r="C9" s="1547"/>
      <c r="D9" s="69" t="str">
        <f>'Sch-1'!M9</f>
        <v>"Saudamini", Plot No.-2</v>
      </c>
    </row>
    <row r="10" spans="1:6" ht="18" customHeight="1">
      <c r="A10" s="46"/>
      <c r="B10" s="1547" t="str">
        <f>IF('Sch-1'!C10=0, "", 'Sch-1'!C10)</f>
        <v xml:space="preserve">…….. …….. …….. …….. …….. …….. </v>
      </c>
      <c r="C10" s="1547"/>
      <c r="D10" s="69" t="str">
        <f>'Sch-1'!M10</f>
        <v xml:space="preserve">Sector-29, </v>
      </c>
    </row>
    <row r="11" spans="1:6" ht="18" customHeight="1">
      <c r="A11" s="46"/>
      <c r="B11" s="1547" t="str">
        <f>IF('Sch-1'!C11=0, "", 'Sch-1'!C11)</f>
        <v xml:space="preserve">…….. …….. …….. …….. …….. …….. </v>
      </c>
      <c r="C11" s="1547"/>
      <c r="D11" s="69" t="str">
        <f>'Sch-1'!M11</f>
        <v>Gurgaon (Haryana) - 122001</v>
      </c>
    </row>
    <row r="12" spans="1:6">
      <c r="A12" s="57"/>
      <c r="B12" s="57"/>
      <c r="C12" s="57"/>
      <c r="D12" s="70"/>
    </row>
    <row r="13" spans="1:6" ht="22.15" customHeight="1">
      <c r="A13" s="58" t="s">
        <v>378</v>
      </c>
      <c r="B13" s="1545" t="s">
        <v>368</v>
      </c>
      <c r="C13" s="1546"/>
      <c r="D13" s="59" t="s">
        <v>380</v>
      </c>
    </row>
    <row r="14" spans="1:6" ht="22.15" customHeight="1">
      <c r="A14" s="48" t="s">
        <v>381</v>
      </c>
      <c r="B14" s="1555" t="s">
        <v>415</v>
      </c>
      <c r="C14" s="1555"/>
      <c r="D14" s="77">
        <f>'Sch-1'!N295</f>
        <v>0</v>
      </c>
    </row>
    <row r="15" spans="1:6" ht="35.1" customHeight="1">
      <c r="A15" s="60"/>
      <c r="B15" s="1552" t="s">
        <v>385</v>
      </c>
      <c r="C15" s="1553"/>
      <c r="D15" s="50"/>
    </row>
    <row r="16" spans="1:6" ht="22.15" customHeight="1">
      <c r="A16" s="48" t="s">
        <v>382</v>
      </c>
      <c r="B16" s="1555" t="s">
        <v>416</v>
      </c>
      <c r="C16" s="1555"/>
      <c r="D16" s="77">
        <f>'Sch-2'!J294</f>
        <v>0</v>
      </c>
    </row>
    <row r="17" spans="1:6" ht="35.1" customHeight="1">
      <c r="A17" s="60"/>
      <c r="B17" s="1556" t="s">
        <v>528</v>
      </c>
      <c r="C17" s="1553"/>
      <c r="D17" s="50"/>
    </row>
    <row r="18" spans="1:6" ht="22.15" customHeight="1">
      <c r="A18" s="48" t="s">
        <v>383</v>
      </c>
      <c r="B18" s="1555" t="s">
        <v>417</v>
      </c>
      <c r="C18" s="1555"/>
      <c r="D18" s="77">
        <f>'Sch-3 '!P290</f>
        <v>0</v>
      </c>
    </row>
    <row r="19" spans="1:6" ht="23.25" customHeight="1">
      <c r="A19" s="60"/>
      <c r="B19" s="1552" t="s">
        <v>386</v>
      </c>
      <c r="C19" s="1553"/>
      <c r="D19" s="50"/>
    </row>
    <row r="20" spans="1:6" ht="22.15" customHeight="1">
      <c r="A20" s="48" t="s">
        <v>555</v>
      </c>
      <c r="B20" s="1555" t="s">
        <v>556</v>
      </c>
      <c r="C20" s="1555"/>
      <c r="D20" s="873">
        <f>'Sch-4'!P22</f>
        <v>0</v>
      </c>
    </row>
    <row r="21" spans="1:6" ht="30" customHeight="1">
      <c r="A21" s="60"/>
      <c r="B21" s="1552" t="s">
        <v>387</v>
      </c>
      <c r="C21" s="1553"/>
      <c r="D21" s="50"/>
    </row>
    <row r="22" spans="1:6" ht="22.15" hidden="1" customHeight="1">
      <c r="A22" s="48" t="s">
        <v>536</v>
      </c>
      <c r="B22" s="1555" t="s">
        <v>535</v>
      </c>
      <c r="C22" s="1555"/>
      <c r="D22" s="873">
        <f>'Sch-4b'!P30</f>
        <v>0</v>
      </c>
    </row>
    <row r="23" spans="1:6" ht="44.25" hidden="1" customHeight="1">
      <c r="A23" s="60"/>
      <c r="B23" s="1556" t="s">
        <v>529</v>
      </c>
      <c r="C23" s="1553"/>
      <c r="D23" s="50"/>
    </row>
    <row r="24" spans="1:6" ht="30" customHeight="1">
      <c r="A24" s="48">
        <v>5</v>
      </c>
      <c r="B24" s="1555" t="s">
        <v>431</v>
      </c>
      <c r="C24" s="1555"/>
      <c r="D24" s="77">
        <f>'Sch-5'!D18:E18</f>
        <v>0</v>
      </c>
    </row>
    <row r="25" spans="1:6" ht="26.25" customHeight="1">
      <c r="A25" s="60"/>
      <c r="B25" s="1552" t="s">
        <v>388</v>
      </c>
      <c r="C25" s="1553"/>
      <c r="D25" s="769"/>
    </row>
    <row r="26" spans="1:6" ht="22.15" customHeight="1">
      <c r="A26" s="48" t="s">
        <v>389</v>
      </c>
      <c r="B26" s="1555" t="s">
        <v>432</v>
      </c>
      <c r="C26" s="1555"/>
      <c r="D26" s="293">
        <f>'Sch-7'!M20</f>
        <v>0</v>
      </c>
    </row>
    <row r="27" spans="1:6" ht="35.1" customHeight="1">
      <c r="A27" s="60"/>
      <c r="B27" s="1552" t="s">
        <v>67</v>
      </c>
      <c r="C27" s="1553"/>
      <c r="D27" s="50"/>
    </row>
    <row r="28" spans="1:6" ht="28.5" customHeight="1">
      <c r="A28" s="1535"/>
      <c r="B28" s="1554" t="s">
        <v>390</v>
      </c>
      <c r="C28" s="1554"/>
      <c r="D28" s="78">
        <f>SUM(D14,D16,D18,D20,D24)</f>
        <v>0</v>
      </c>
    </row>
    <row r="29" spans="1:6" ht="20.25" customHeight="1">
      <c r="A29" s="1535"/>
      <c r="B29" s="1554"/>
      <c r="C29" s="1554"/>
      <c r="D29" s="206"/>
    </row>
    <row r="30" spans="1:6">
      <c r="A30" s="85"/>
      <c r="B30" s="86"/>
      <c r="C30" s="86"/>
      <c r="D30" s="87"/>
    </row>
    <row r="31" spans="1:6">
      <c r="A31" s="85"/>
      <c r="B31" s="86"/>
      <c r="C31" s="110"/>
      <c r="D31" s="87"/>
    </row>
    <row r="32" spans="1:6" ht="22.5" customHeight="1">
      <c r="A32" s="108" t="s">
        <v>406</v>
      </c>
      <c r="B32" s="124" t="str">
        <f>IF('Sch-1'!B301=0,"", 'Sch-1'!B301)</f>
        <v>--</v>
      </c>
      <c r="C32" s="110" t="s">
        <v>408</v>
      </c>
      <c r="D32" s="120" t="str">
        <f>IF('Sch-1'!M302=0,"",'Sch-1'!M302)</f>
        <v/>
      </c>
      <c r="F32" s="111"/>
    </row>
    <row r="33" spans="1:6" ht="24" customHeight="1">
      <c r="A33" s="108" t="s">
        <v>407</v>
      </c>
      <c r="B33" s="124" t="str">
        <f>IF('Sch-1'!B302=0,"", 'Sch-1'!B302)</f>
        <v/>
      </c>
      <c r="C33" s="110" t="s">
        <v>409</v>
      </c>
      <c r="D33" s="120" t="str">
        <f>IF('Sch-1'!M303=0,"",'Sch-1'!M303)</f>
        <v/>
      </c>
      <c r="F33" s="173"/>
    </row>
    <row r="34" spans="1:6" ht="28.15" customHeight="1">
      <c r="A34" s="97"/>
      <c r="B34" s="96"/>
      <c r="C34" s="110"/>
      <c r="F34" s="173"/>
    </row>
    <row r="35" spans="1:6" ht="30" customHeight="1">
      <c r="A35" s="97"/>
      <c r="B35" s="96"/>
      <c r="C35" s="110"/>
      <c r="D35" s="97"/>
      <c r="F35" s="111"/>
    </row>
    <row r="36" spans="1:6" ht="30" customHeight="1">
      <c r="A36" s="55"/>
      <c r="B36" s="55"/>
      <c r="C36" s="61"/>
      <c r="E36" s="62"/>
    </row>
  </sheetData>
  <sheetProtection algorithmName="SHA-512" hashValue="E6AweNCeO6d6pT/kARG6vL/Zi3saBTPsoXkgn1QFeGAqh4IYYPyGZC8Wd2dK/xaTcVn47s7red4yntRZsD3YqA==" saltValue="ZD4a7XSGdCk2VW4l3yjIrg==" spinCount="100000" sheet="1" formatColumns="0" formatRows="0" selectLockedCells="1"/>
  <customSheetViews>
    <customSheetView guid="{987A3FAC-920D-4C0C-8129-D8F4AFD7E477}" showPageBreaks="1" fitToPage="1" printArea="1" hiddenRows="1" view="pageBreakPreview" topLeftCell="A16">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0" zoomScaleNormal="100" zoomScaleSheetLayoutView="100" workbookViewId="0">
      <selection activeCell="A3" sqref="A3:D3"/>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CC/NT/W-AIS/DOM/A00/23/00332</v>
      </c>
      <c r="B1" s="90"/>
      <c r="C1" s="92"/>
      <c r="D1" s="93" t="s">
        <v>65</v>
      </c>
    </row>
    <row r="2" spans="1:6" ht="18" customHeight="1">
      <c r="A2" s="72"/>
      <c r="B2" s="96"/>
      <c r="C2" s="98"/>
      <c r="D2" s="98"/>
    </row>
    <row r="3" spans="1:6" ht="60" customHeight="1">
      <c r="A3" s="1559"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59"/>
      <c r="C3" s="1559"/>
      <c r="D3" s="1559"/>
      <c r="E3" s="56"/>
      <c r="F3" s="56"/>
    </row>
    <row r="4" spans="1:6" ht="22.15" customHeight="1">
      <c r="A4" s="1548" t="s">
        <v>384</v>
      </c>
      <c r="B4" s="1548"/>
      <c r="C4" s="1548"/>
      <c r="D4" s="1548"/>
    </row>
    <row r="5" spans="1:6" ht="18" customHeight="1">
      <c r="A5" s="43"/>
    </row>
    <row r="6" spans="1:6" ht="18" customHeight="1">
      <c r="A6" s="33" t="str">
        <f>'Sch-1'!A6</f>
        <v>Bidder’s Name and Address (Sole Bidder) :</v>
      </c>
      <c r="D6" s="68" t="s">
        <v>396</v>
      </c>
    </row>
    <row r="7" spans="1:6" ht="36" customHeight="1">
      <c r="A7" s="1557" t="str">
        <f>'Sch-1'!A7</f>
        <v/>
      </c>
      <c r="B7" s="1557"/>
      <c r="C7" s="1557"/>
      <c r="D7" s="69" t="str">
        <f>'Sch-1'!M7</f>
        <v>Contracts Services, 3rd Floor</v>
      </c>
    </row>
    <row r="8" spans="1:6" ht="18" customHeight="1">
      <c r="A8" s="45" t="s">
        <v>412</v>
      </c>
      <c r="B8" s="1547" t="str">
        <f>IF('Sch-1'!C8=0, "", 'Sch-1'!C8)</f>
        <v xml:space="preserve">…….. …….. …….. …….. …….. …….. </v>
      </c>
      <c r="C8" s="1547"/>
      <c r="D8" s="69" t="str">
        <f>'Sch-1'!M8</f>
        <v>Power Grid Corporation of India Ltd.,</v>
      </c>
    </row>
    <row r="9" spans="1:6" ht="18" customHeight="1">
      <c r="A9" s="45" t="s">
        <v>413</v>
      </c>
      <c r="B9" s="1547" t="str">
        <f>IF('Sch-1'!C9=0, "", 'Sch-1'!C9)</f>
        <v xml:space="preserve">…….. …….. …….. …….. …….. …….. </v>
      </c>
      <c r="C9" s="1547"/>
      <c r="D9" s="69" t="str">
        <f>'Sch-1'!M9</f>
        <v>"Saudamini", Plot No.-2</v>
      </c>
    </row>
    <row r="10" spans="1:6" ht="18" customHeight="1">
      <c r="A10" s="46"/>
      <c r="B10" s="1547" t="str">
        <f>IF('Sch-1'!C10=0, "", 'Sch-1'!C10)</f>
        <v xml:space="preserve">…….. …….. …….. …….. …….. …….. </v>
      </c>
      <c r="C10" s="1547"/>
      <c r="D10" s="69" t="str">
        <f>'Sch-1'!M10</f>
        <v xml:space="preserve">Sector-29, </v>
      </c>
    </row>
    <row r="11" spans="1:6" ht="18" customHeight="1">
      <c r="A11" s="46"/>
      <c r="B11" s="1547" t="str">
        <f>IF('Sch-1'!C11=0, "", 'Sch-1'!C11)</f>
        <v xml:space="preserve">…….. …….. …….. …….. …….. …….. </v>
      </c>
      <c r="C11" s="1547"/>
      <c r="D11" s="69" t="str">
        <f>'Sch-1'!M11</f>
        <v>Gurgaon (Haryana) - 122001</v>
      </c>
    </row>
    <row r="12" spans="1:6" ht="18" customHeight="1">
      <c r="A12" s="57"/>
      <c r="B12" s="57"/>
      <c r="C12" s="57"/>
      <c r="D12" s="70"/>
    </row>
    <row r="13" spans="1:6" ht="22.15" customHeight="1">
      <c r="A13" s="58" t="s">
        <v>378</v>
      </c>
      <c r="B13" s="1545" t="s">
        <v>368</v>
      </c>
      <c r="C13" s="1546"/>
      <c r="D13" s="59" t="s">
        <v>380</v>
      </c>
    </row>
    <row r="14" spans="1:6" ht="22.15" customHeight="1">
      <c r="A14" s="48" t="s">
        <v>381</v>
      </c>
      <c r="B14" s="1555" t="s">
        <v>415</v>
      </c>
      <c r="C14" s="1555"/>
      <c r="D14" s="77">
        <f>'Sch-1'!N293*(1-Discount!K18)+(1-Discount!K23)*'Sch-1'!N294</f>
        <v>0</v>
      </c>
    </row>
    <row r="15" spans="1:6" ht="35.1" customHeight="1">
      <c r="A15" s="60"/>
      <c r="B15" s="1552" t="s">
        <v>385</v>
      </c>
      <c r="C15" s="1553"/>
      <c r="D15" s="50"/>
    </row>
    <row r="16" spans="1:6" ht="22.15" customHeight="1">
      <c r="A16" s="48" t="s">
        <v>382</v>
      </c>
      <c r="B16" s="1555" t="s">
        <v>416</v>
      </c>
      <c r="C16" s="1555"/>
      <c r="D16" s="77">
        <f>'Sch-6'!D16*(1-Discount!K19)</f>
        <v>0</v>
      </c>
    </row>
    <row r="17" spans="1:6" ht="35.1" customHeight="1">
      <c r="A17" s="60"/>
      <c r="B17" s="1556" t="s">
        <v>528</v>
      </c>
      <c r="C17" s="1553"/>
      <c r="D17" s="50"/>
    </row>
    <row r="18" spans="1:6" ht="22.15" customHeight="1">
      <c r="A18" s="48" t="s">
        <v>383</v>
      </c>
      <c r="B18" s="1555" t="s">
        <v>417</v>
      </c>
      <c r="C18" s="1555"/>
      <c r="D18" s="77">
        <f>'Sch-6'!D18*(1-Discount!K20)</f>
        <v>0</v>
      </c>
    </row>
    <row r="19" spans="1:6" ht="30" customHeight="1">
      <c r="A19" s="60"/>
      <c r="B19" s="1552" t="s">
        <v>386</v>
      </c>
      <c r="C19" s="1553"/>
      <c r="D19" s="50"/>
    </row>
    <row r="20" spans="1:6" ht="22.15" customHeight="1">
      <c r="A20" s="48" t="s">
        <v>555</v>
      </c>
      <c r="B20" s="1555" t="s">
        <v>556</v>
      </c>
      <c r="C20" s="1555"/>
      <c r="D20" s="293">
        <f>'Sch-6'!D20*(1-Discount!K21)</f>
        <v>0</v>
      </c>
    </row>
    <row r="21" spans="1:6" ht="30" customHeight="1">
      <c r="A21" s="60"/>
      <c r="B21" s="1552" t="s">
        <v>387</v>
      </c>
      <c r="C21" s="1553"/>
      <c r="D21" s="50"/>
    </row>
    <row r="22" spans="1:6" ht="22.15" hidden="1" customHeight="1">
      <c r="A22" s="48" t="s">
        <v>536</v>
      </c>
      <c r="B22" s="1555" t="s">
        <v>535</v>
      </c>
      <c r="C22" s="1555"/>
      <c r="D22" s="293">
        <f>'Sch-6'!D22*(1-Discount!K22)</f>
        <v>0</v>
      </c>
    </row>
    <row r="23" spans="1:6" ht="38.25" hidden="1" customHeight="1">
      <c r="A23" s="60"/>
      <c r="B23" s="1556" t="s">
        <v>529</v>
      </c>
      <c r="C23" s="1553"/>
      <c r="D23" s="50"/>
    </row>
    <row r="24" spans="1:6" ht="30" customHeight="1">
      <c r="A24" s="48">
        <v>5</v>
      </c>
      <c r="B24" s="1555" t="s">
        <v>431</v>
      </c>
      <c r="C24" s="1555"/>
      <c r="D24" s="77">
        <f>'Sch-5 Dis'!D18</f>
        <v>0</v>
      </c>
    </row>
    <row r="25" spans="1:6" ht="51" customHeight="1">
      <c r="A25" s="60"/>
      <c r="B25" s="1552" t="s">
        <v>388</v>
      </c>
      <c r="C25" s="1553"/>
      <c r="D25" s="292"/>
    </row>
    <row r="26" spans="1:6" ht="22.15" customHeight="1">
      <c r="A26" s="48" t="s">
        <v>389</v>
      </c>
      <c r="B26" s="1555" t="s">
        <v>432</v>
      </c>
      <c r="C26" s="1555"/>
      <c r="D26" s="293">
        <f>'Sch-6'!D26*(1-Discount!K23)</f>
        <v>0</v>
      </c>
    </row>
    <row r="27" spans="1:6" ht="35.1" customHeight="1">
      <c r="A27" s="60"/>
      <c r="B27" s="1552" t="s">
        <v>67</v>
      </c>
      <c r="C27" s="1553"/>
      <c r="D27" s="50"/>
    </row>
    <row r="28" spans="1:6" ht="28.5" customHeight="1">
      <c r="A28" s="1535"/>
      <c r="B28" s="1554" t="s">
        <v>390</v>
      </c>
      <c r="C28" s="1554"/>
      <c r="D28" s="78">
        <f>SUM(D14,D16,D18,D20,D24)</f>
        <v>0</v>
      </c>
    </row>
    <row r="29" spans="1:6" ht="25.5" customHeight="1">
      <c r="A29" s="1535"/>
      <c r="B29" s="1554"/>
      <c r="C29" s="1554"/>
      <c r="D29" s="206"/>
    </row>
    <row r="30" spans="1:6" ht="18.75" customHeight="1">
      <c r="A30" s="85"/>
      <c r="B30" s="86"/>
      <c r="C30" s="86"/>
      <c r="D30" s="87"/>
    </row>
    <row r="31" spans="1:6" ht="28.15" customHeight="1">
      <c r="A31" s="85"/>
      <c r="B31" s="86"/>
      <c r="C31" s="110"/>
      <c r="D31" s="87"/>
    </row>
    <row r="32" spans="1:6" ht="28.15" customHeight="1">
      <c r="A32" s="108" t="s">
        <v>406</v>
      </c>
      <c r="B32" s="124" t="str">
        <f>IF('Sch-1'!B301=0,"", 'Sch-1'!B301)</f>
        <v>--</v>
      </c>
      <c r="C32" s="110" t="s">
        <v>408</v>
      </c>
      <c r="D32" s="120" t="str">
        <f>IF('Sch-1'!M302=0,"",'Sch-1'!M302)</f>
        <v/>
      </c>
      <c r="F32" s="111"/>
    </row>
    <row r="33" spans="1:6" ht="28.15" customHeight="1">
      <c r="A33" s="108" t="s">
        <v>407</v>
      </c>
      <c r="B33" s="124" t="str">
        <f>IF('Sch-1'!B302=0,"", 'Sch-1'!B302)</f>
        <v/>
      </c>
      <c r="C33" s="110" t="s">
        <v>409</v>
      </c>
      <c r="D33" s="120" t="str">
        <f>IF('Sch-1'!M303=0,"",'Sch-1'!M303)</f>
        <v/>
      </c>
      <c r="F33" s="173"/>
    </row>
    <row r="34" spans="1:6" ht="28.15" customHeight="1">
      <c r="A34" s="97"/>
      <c r="B34" s="96"/>
      <c r="C34" s="110"/>
      <c r="F34" s="173"/>
    </row>
    <row r="35" spans="1:6" ht="30" customHeight="1">
      <c r="A35" s="97"/>
      <c r="B35" s="96"/>
      <c r="C35" s="110"/>
      <c r="D35" s="97"/>
      <c r="F35" s="111"/>
    </row>
    <row r="36" spans="1:6" ht="30" customHeight="1">
      <c r="A36" s="55"/>
      <c r="B36" s="55"/>
      <c r="C36" s="61"/>
      <c r="E36" s="62"/>
    </row>
  </sheetData>
  <sheetProtection password="CC6F" sheet="1" formatColumns="0" formatRows="0" selectLockedCells="1"/>
  <customSheetViews>
    <customSheetView guid="{987A3FAC-920D-4C0C-8129-D8F4AFD7E477}" showPageBreaks="1" printArea="1" hiddenRows="1" view="pageBreakPreview" topLeftCell="A10">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3" sqref="A3:N3"/>
    </sheetView>
  </sheetViews>
  <sheetFormatPr defaultColWidth="9" defaultRowHeight="16.5"/>
  <cols>
    <col min="1" max="8" width="11.375" style="470" customWidth="1"/>
    <col min="9" max="9" width="31.375" style="471" customWidth="1"/>
    <col min="10" max="10" width="7.625" style="471" customWidth="1"/>
    <col min="11" max="11" width="10.25" style="471" customWidth="1"/>
    <col min="12" max="12" width="15.375" style="471" customWidth="1"/>
    <col min="13" max="13" width="15.75" style="471" customWidth="1"/>
    <col min="14" max="14" width="23.625" style="296" customWidth="1"/>
    <col min="15" max="15" width="9" style="462" customWidth="1"/>
    <col min="16" max="16" width="0" style="203" hidden="1" customWidth="1"/>
    <col min="17" max="17" width="18.5" style="203" hidden="1" customWidth="1"/>
    <col min="18" max="18" width="34.25" style="203" hidden="1" customWidth="1"/>
    <col min="19" max="32" width="9" style="203"/>
    <col min="33" max="33" width="0" style="254" hidden="1" customWidth="1"/>
    <col min="34" max="34" width="13.875" style="254" hidden="1" customWidth="1"/>
    <col min="35" max="35" width="13.625" style="254" hidden="1" customWidth="1"/>
    <col min="36" max="36" width="21.37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Specification No.: CC/NT/W-AIS/DOM/A00/23/00332</v>
      </c>
      <c r="B1" s="89"/>
      <c r="C1" s="89"/>
      <c r="D1" s="89"/>
      <c r="E1" s="89"/>
      <c r="F1" s="89"/>
      <c r="G1" s="89"/>
      <c r="H1" s="89"/>
      <c r="I1" s="90"/>
      <c r="J1" s="91"/>
      <c r="K1" s="91"/>
      <c r="L1" s="91"/>
      <c r="M1" s="93" t="s">
        <v>441</v>
      </c>
    </row>
    <row r="2" spans="1:48" ht="3" customHeight="1">
      <c r="A2" s="464"/>
      <c r="B2" s="464"/>
      <c r="C2" s="464"/>
      <c r="D2" s="464"/>
      <c r="E2" s="464"/>
      <c r="F2" s="464"/>
      <c r="G2" s="464"/>
      <c r="H2" s="464"/>
      <c r="I2" s="465"/>
      <c r="J2" s="466"/>
      <c r="K2" s="466"/>
      <c r="L2" s="466"/>
      <c r="M2" s="466"/>
    </row>
    <row r="3" spans="1:48" ht="68.25" customHeight="1">
      <c r="A3" s="1577"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77"/>
      <c r="C3" s="1577"/>
      <c r="D3" s="1577"/>
      <c r="E3" s="1577"/>
      <c r="F3" s="1577"/>
      <c r="G3" s="1577"/>
      <c r="H3" s="1577"/>
      <c r="I3" s="1577"/>
      <c r="J3" s="1577"/>
      <c r="K3" s="1577"/>
      <c r="L3" s="1577"/>
      <c r="M3" s="1577"/>
      <c r="N3" s="1577"/>
      <c r="AG3" s="260" t="s">
        <v>342</v>
      </c>
      <c r="AI3" s="250">
        <f>IF(ISERROR(#REF!/('Sch-6'!D14+'Sch-6'!D16+'Sch-6'!D18)),0,#REF!/( 'Sch-6'!D14+'Sch-6'!D16+'Sch-6'!D18))</f>
        <v>0</v>
      </c>
    </row>
    <row r="4" spans="1:48" ht="22.15" customHeight="1">
      <c r="A4" s="1514" t="s">
        <v>24</v>
      </c>
      <c r="B4" s="1514"/>
      <c r="C4" s="1514"/>
      <c r="D4" s="1514"/>
      <c r="E4" s="1514"/>
      <c r="F4" s="1514"/>
      <c r="G4" s="1514"/>
      <c r="H4" s="1514"/>
      <c r="I4" s="1514"/>
      <c r="J4" s="1514"/>
      <c r="K4" s="1514"/>
      <c r="L4" s="1514"/>
      <c r="M4" s="1514"/>
      <c r="N4" s="1514"/>
      <c r="AG4" s="260" t="s">
        <v>343</v>
      </c>
      <c r="AI4" s="250" t="e">
        <f>#REF!</f>
        <v>#REF!</v>
      </c>
    </row>
    <row r="5" spans="1:48" ht="18.600000000000001" customHeight="1">
      <c r="A5" s="76"/>
      <c r="B5" s="76"/>
      <c r="C5" s="76"/>
      <c r="D5" s="76"/>
      <c r="E5" s="76"/>
      <c r="F5" s="76"/>
      <c r="G5" s="76"/>
      <c r="H5" s="76"/>
      <c r="I5" s="117"/>
      <c r="J5" s="117"/>
      <c r="K5" s="117"/>
      <c r="L5" s="117"/>
      <c r="M5" s="117"/>
      <c r="AG5" s="260" t="s">
        <v>350</v>
      </c>
      <c r="AI5" s="250">
        <f>IF(ISERROR(#REF!/#REF!),0,#REF! /#REF!)</f>
        <v>0</v>
      </c>
    </row>
    <row r="6" spans="1:48" ht="28.15" customHeight="1">
      <c r="A6" s="33" t="str">
        <f>'Sch-1'!A6</f>
        <v>Bidder’s Name and Address (Sole Bidder) :</v>
      </c>
      <c r="B6" s="33"/>
      <c r="C6" s="33"/>
      <c r="D6" s="33"/>
      <c r="E6" s="33"/>
      <c r="F6" s="33"/>
      <c r="G6" s="33"/>
      <c r="H6" s="33"/>
      <c r="I6" s="44"/>
      <c r="J6" s="44"/>
      <c r="K6" s="661" t="s">
        <v>396</v>
      </c>
      <c r="M6" s="44"/>
      <c r="N6" s="297"/>
      <c r="AG6" s="260" t="s">
        <v>351</v>
      </c>
      <c r="AI6" s="250" t="e">
        <f>#REF!</f>
        <v>#REF!</v>
      </c>
    </row>
    <row r="7" spans="1:48" ht="36" customHeight="1">
      <c r="A7" s="1565" t="str">
        <f>'Sch-1'!A7</f>
        <v/>
      </c>
      <c r="B7" s="1565"/>
      <c r="C7" s="1565"/>
      <c r="D7" s="1565"/>
      <c r="E7" s="1565"/>
      <c r="F7" s="1565"/>
      <c r="G7" s="1565"/>
      <c r="H7" s="1565"/>
      <c r="I7" s="1565"/>
      <c r="J7" s="1565"/>
      <c r="K7" s="99" t="str">
        <f>'Sch-1'!M7</f>
        <v>Contracts Services, 3rd Floor</v>
      </c>
      <c r="M7" s="573"/>
      <c r="N7" s="297"/>
      <c r="AG7" s="260" t="s">
        <v>346</v>
      </c>
      <c r="AI7" s="250" t="e">
        <f>SUM(AI3:AI6)</f>
        <v>#REF!</v>
      </c>
    </row>
    <row r="8" spans="1:48" ht="28.15" customHeight="1">
      <c r="A8" s="45" t="s">
        <v>412</v>
      </c>
      <c r="B8" s="45"/>
      <c r="C8" s="45"/>
      <c r="D8" s="45"/>
      <c r="E8" s="45"/>
      <c r="F8" s="45"/>
      <c r="G8" s="45"/>
      <c r="H8" s="45"/>
      <c r="I8" s="1547" t="str">
        <f>IF('Sch-1'!C8=0, "", 'Sch-1'!C8)</f>
        <v xml:space="preserve">…….. …….. …….. …….. …….. …….. </v>
      </c>
      <c r="J8" s="1547"/>
      <c r="K8" s="99" t="str">
        <f>'Sch-1'!M8</f>
        <v>Power Grid Corporation of India Ltd.,</v>
      </c>
      <c r="M8" s="571"/>
      <c r="N8" s="297"/>
    </row>
    <row r="9" spans="1:48" ht="28.15" customHeight="1">
      <c r="A9" s="45" t="s">
        <v>413</v>
      </c>
      <c r="B9" s="45"/>
      <c r="C9" s="45"/>
      <c r="D9" s="45"/>
      <c r="E9" s="45"/>
      <c r="F9" s="45"/>
      <c r="G9" s="45"/>
      <c r="H9" s="45"/>
      <c r="I9" s="1547" t="str">
        <f>IF('Sch-1'!C9=0, "", 'Sch-1'!C9)</f>
        <v xml:space="preserve">…….. …….. …….. …….. …….. …….. </v>
      </c>
      <c r="J9" s="1547"/>
      <c r="K9" s="99" t="str">
        <f>'Sch-1'!M9</f>
        <v>"Saudamini", Plot No.-2</v>
      </c>
      <c r="M9" s="571"/>
      <c r="N9" s="297"/>
    </row>
    <row r="10" spans="1:48" ht="28.15" customHeight="1">
      <c r="A10" s="467"/>
      <c r="B10" s="467"/>
      <c r="C10" s="467"/>
      <c r="D10" s="467"/>
      <c r="E10" s="467"/>
      <c r="F10" s="467"/>
      <c r="G10" s="467"/>
      <c r="H10" s="467"/>
      <c r="I10" s="1580" t="str">
        <f>IF('Sch-1'!C10=0, "", 'Sch-1'!C10)</f>
        <v xml:space="preserve">…….. …….. …….. …….. …….. …….. </v>
      </c>
      <c r="J10" s="1580"/>
      <c r="K10" s="99" t="str">
        <f>'Sch-1'!M10</f>
        <v xml:space="preserve">Sector-29, </v>
      </c>
      <c r="M10" s="468"/>
      <c r="N10" s="297"/>
      <c r="AG10" s="260" t="s">
        <v>276</v>
      </c>
      <c r="AI10" s="262">
        <f>'Sch-1'!AA10</f>
        <v>0</v>
      </c>
    </row>
    <row r="11" spans="1:48" ht="28.15" customHeight="1">
      <c r="A11" s="467"/>
      <c r="B11" s="467"/>
      <c r="C11" s="467"/>
      <c r="D11" s="467"/>
      <c r="E11" s="467"/>
      <c r="F11" s="467"/>
      <c r="G11" s="467"/>
      <c r="H11" s="467"/>
      <c r="I11" s="1580" t="str">
        <f>IF('Sch-1'!C11=0, "", 'Sch-1'!C11)</f>
        <v xml:space="preserve">…….. …….. …….. …….. …….. …….. </v>
      </c>
      <c r="J11" s="1580"/>
      <c r="K11" s="99" t="str">
        <f>'Sch-1'!M11</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8.15" customHeight="1" thickBot="1">
      <c r="A13" s="1581" t="s">
        <v>473</v>
      </c>
      <c r="B13" s="1581"/>
      <c r="C13" s="1581"/>
      <c r="D13" s="1581"/>
      <c r="E13" s="1581"/>
      <c r="F13" s="1581"/>
      <c r="G13" s="1581"/>
      <c r="H13" s="1581"/>
      <c r="I13" s="1581"/>
      <c r="J13" s="1581"/>
      <c r="K13" s="1581"/>
      <c r="L13" s="1581"/>
      <c r="M13" s="1581"/>
      <c r="N13" s="768"/>
      <c r="O13" s="767"/>
      <c r="P13" s="767"/>
      <c r="Q13" s="767"/>
      <c r="R13" s="767"/>
      <c r="S13" s="767"/>
      <c r="T13" s="767"/>
      <c r="AJ13" s="254"/>
    </row>
    <row r="14" spans="1:48" ht="157.5">
      <c r="A14" s="985" t="s">
        <v>433</v>
      </c>
      <c r="B14" s="986" t="s">
        <v>513</v>
      </c>
      <c r="C14" s="986" t="s">
        <v>524</v>
      </c>
      <c r="D14" s="987" t="s">
        <v>525</v>
      </c>
      <c r="E14" s="963" t="s">
        <v>484</v>
      </c>
      <c r="F14" s="963" t="s">
        <v>512</v>
      </c>
      <c r="G14" s="963" t="s">
        <v>485</v>
      </c>
      <c r="H14" s="963" t="s">
        <v>511</v>
      </c>
      <c r="I14" s="988" t="s">
        <v>372</v>
      </c>
      <c r="J14" s="988" t="s">
        <v>353</v>
      </c>
      <c r="K14" s="988" t="s">
        <v>354</v>
      </c>
      <c r="L14" s="988" t="s">
        <v>62</v>
      </c>
      <c r="M14" s="989" t="s">
        <v>373</v>
      </c>
      <c r="N14" s="971" t="s">
        <v>509</v>
      </c>
      <c r="O14" s="767"/>
      <c r="P14" s="767"/>
      <c r="Q14" s="920" t="s">
        <v>544</v>
      </c>
      <c r="R14" s="920" t="s">
        <v>493</v>
      </c>
      <c r="S14" s="767"/>
      <c r="T14" s="767"/>
      <c r="AH14" s="1564" t="s">
        <v>277</v>
      </c>
      <c r="AI14" s="1564"/>
      <c r="AJ14" s="294" t="s">
        <v>285</v>
      </c>
      <c r="AK14" s="1564" t="s">
        <v>278</v>
      </c>
      <c r="AL14" s="1564"/>
    </row>
    <row r="15" spans="1:48" s="937" customFormat="1">
      <c r="A15" s="990">
        <v>1</v>
      </c>
      <c r="B15" s="990">
        <v>2</v>
      </c>
      <c r="C15" s="990">
        <v>3</v>
      </c>
      <c r="D15" s="990">
        <v>4</v>
      </c>
      <c r="E15" s="991">
        <v>5</v>
      </c>
      <c r="F15" s="991">
        <v>6</v>
      </c>
      <c r="G15" s="991">
        <v>7</v>
      </c>
      <c r="H15" s="991">
        <v>8</v>
      </c>
      <c r="I15" s="988">
        <v>9</v>
      </c>
      <c r="J15" s="988">
        <v>10</v>
      </c>
      <c r="K15" s="988">
        <v>11</v>
      </c>
      <c r="L15" s="988">
        <v>12</v>
      </c>
      <c r="M15" s="989" t="s">
        <v>526</v>
      </c>
      <c r="N15" s="978">
        <v>14</v>
      </c>
      <c r="O15" s="933"/>
      <c r="P15" s="933"/>
      <c r="Q15" s="811"/>
      <c r="R15" s="903"/>
      <c r="S15" s="933"/>
      <c r="T15" s="933"/>
      <c r="U15" s="934"/>
      <c r="V15" s="934"/>
      <c r="W15" s="934"/>
      <c r="X15" s="934"/>
      <c r="Y15" s="934"/>
      <c r="Z15" s="934"/>
      <c r="AA15" s="934"/>
      <c r="AB15" s="934"/>
      <c r="AC15" s="934"/>
      <c r="AD15" s="934"/>
      <c r="AE15" s="934"/>
      <c r="AF15" s="934"/>
      <c r="AG15" s="935"/>
      <c r="AH15" s="917"/>
      <c r="AI15" s="917"/>
      <c r="AJ15" s="294"/>
      <c r="AK15" s="917"/>
      <c r="AL15" s="917"/>
      <c r="AM15" s="934"/>
      <c r="AN15" s="934"/>
      <c r="AO15" s="934"/>
      <c r="AP15" s="934"/>
      <c r="AQ15" s="934"/>
      <c r="AR15" s="934"/>
      <c r="AS15" s="936"/>
      <c r="AT15" s="936"/>
      <c r="AU15" s="936"/>
      <c r="AV15" s="936"/>
    </row>
    <row r="16" spans="1:48" s="937" customFormat="1">
      <c r="A16" s="1001" t="s">
        <v>340</v>
      </c>
      <c r="B16" s="1574"/>
      <c r="C16" s="1575"/>
      <c r="D16" s="1575"/>
      <c r="E16" s="1575"/>
      <c r="F16" s="1575"/>
      <c r="G16" s="1575"/>
      <c r="H16" s="1575"/>
      <c r="I16" s="1575"/>
      <c r="J16" s="1575"/>
      <c r="K16" s="1575"/>
      <c r="L16" s="1575"/>
      <c r="M16" s="1575"/>
      <c r="N16" s="1576"/>
      <c r="O16" s="933"/>
      <c r="P16" s="933"/>
      <c r="Q16" s="811"/>
      <c r="R16" s="903"/>
      <c r="S16" s="933"/>
      <c r="T16" s="933"/>
      <c r="U16" s="934"/>
      <c r="V16" s="934"/>
      <c r="W16" s="934"/>
      <c r="X16" s="934"/>
      <c r="Y16" s="934"/>
      <c r="Z16" s="934"/>
      <c r="AA16" s="934"/>
      <c r="AB16" s="934"/>
      <c r="AC16" s="934"/>
      <c r="AD16" s="934"/>
      <c r="AE16" s="934"/>
      <c r="AF16" s="934"/>
      <c r="AG16" s="935"/>
      <c r="AH16" s="917"/>
      <c r="AI16" s="917"/>
      <c r="AJ16" s="294"/>
      <c r="AK16" s="917"/>
      <c r="AL16" s="917"/>
      <c r="AM16" s="934"/>
      <c r="AN16" s="934"/>
      <c r="AO16" s="934"/>
      <c r="AP16" s="934"/>
      <c r="AQ16" s="934"/>
      <c r="AR16" s="934"/>
      <c r="AS16" s="936"/>
      <c r="AT16" s="936"/>
      <c r="AU16" s="936"/>
      <c r="AV16" s="936"/>
    </row>
    <row r="17" spans="1:48" s="577" customFormat="1" hidden="1">
      <c r="A17" s="797">
        <v>1</v>
      </c>
      <c r="B17" s="956"/>
      <c r="C17" s="956"/>
      <c r="D17" s="956"/>
      <c r="E17" s="797"/>
      <c r="F17" s="902"/>
      <c r="G17" s="875"/>
      <c r="H17" s="904"/>
      <c r="I17" s="798"/>
      <c r="J17" s="669"/>
      <c r="K17" s="670"/>
      <c r="L17" s="666"/>
      <c r="M17" s="665" t="str">
        <f>IF(L17=0, "Included", IF(ISERROR(K17*L17), L17, K17*L17))</f>
        <v>Included</v>
      </c>
      <c r="N17" s="994">
        <f>R17</f>
        <v>0</v>
      </c>
      <c r="O17" s="686"/>
      <c r="P17" s="686"/>
      <c r="Q17" s="811">
        <f>IF(M17="Included",0,M17)</f>
        <v>0</v>
      </c>
      <c r="R17" s="903">
        <f>IF(H17="", G17*Q17,H17*Q17)</f>
        <v>0</v>
      </c>
      <c r="S17" s="686"/>
      <c r="T17" s="686"/>
    </row>
    <row r="18" spans="1:48" s="577" customFormat="1" hidden="1">
      <c r="A18" s="797">
        <v>2</v>
      </c>
      <c r="B18" s="956"/>
      <c r="C18" s="956"/>
      <c r="D18" s="956"/>
      <c r="E18" s="797"/>
      <c r="F18" s="902"/>
      <c r="G18" s="875"/>
      <c r="H18" s="904"/>
      <c r="I18" s="798"/>
      <c r="J18" s="669"/>
      <c r="K18" s="670"/>
      <c r="L18" s="666"/>
      <c r="M18" s="665" t="str">
        <f>IF(L18=0, "Included", IF(ISERROR(K18*L18), L18, K18*L18))</f>
        <v>Included</v>
      </c>
      <c r="N18" s="994">
        <f>R18</f>
        <v>0</v>
      </c>
      <c r="O18" s="686"/>
      <c r="P18" s="686"/>
      <c r="Q18" s="811">
        <f>IF(M18="Included",0,M18)</f>
        <v>0</v>
      </c>
      <c r="R18" s="903">
        <f>IF(H18="", G18*Q18,H18*Q18)</f>
        <v>0</v>
      </c>
      <c r="S18" s="686"/>
      <c r="T18" s="686"/>
    </row>
    <row r="19" spans="1:48" ht="45" customHeight="1">
      <c r="A19" s="467"/>
      <c r="B19" s="467"/>
      <c r="C19" s="467"/>
      <c r="D19" s="467"/>
      <c r="E19" s="467"/>
      <c r="F19" s="1516" t="s">
        <v>551</v>
      </c>
      <c r="G19" s="1516"/>
      <c r="H19" s="1516"/>
      <c r="I19" s="1516"/>
      <c r="J19" s="1516"/>
      <c r="K19" s="1516"/>
      <c r="L19" s="1516"/>
      <c r="M19" s="468"/>
      <c r="N19" s="766"/>
      <c r="O19" s="767"/>
      <c r="P19" s="767"/>
      <c r="Q19" s="767"/>
      <c r="R19" s="767"/>
      <c r="S19" s="767"/>
      <c r="T19" s="767"/>
      <c r="AG19" s="260"/>
      <c r="AI19" s="250"/>
    </row>
    <row r="20" spans="1:48" s="577" customFormat="1" ht="24.75" customHeight="1">
      <c r="A20" s="1568"/>
      <c r="B20" s="1569"/>
      <c r="C20" s="1569"/>
      <c r="D20" s="1569"/>
      <c r="E20" s="1569"/>
      <c r="F20" s="1569"/>
      <c r="G20" s="1569"/>
      <c r="H20" s="1570"/>
      <c r="I20" s="995" t="s">
        <v>472</v>
      </c>
      <c r="J20" s="995"/>
      <c r="K20" s="995"/>
      <c r="L20" s="995"/>
      <c r="M20" s="996">
        <f>SUM(M17:M18)</f>
        <v>0</v>
      </c>
      <c r="N20" s="997"/>
      <c r="O20" s="686"/>
      <c r="P20" s="686"/>
      <c r="Q20" s="686"/>
      <c r="R20" s="686"/>
      <c r="S20" s="686"/>
      <c r="T20" s="686"/>
    </row>
    <row r="21" spans="1:48" ht="36" customHeight="1">
      <c r="A21" s="1571"/>
      <c r="B21" s="1572"/>
      <c r="C21" s="1572"/>
      <c r="D21" s="1572"/>
      <c r="E21" s="1572"/>
      <c r="F21" s="1572"/>
      <c r="G21" s="1572"/>
      <c r="H21" s="1573"/>
      <c r="I21" s="998" t="s">
        <v>509</v>
      </c>
      <c r="J21" s="998"/>
      <c r="K21" s="998"/>
      <c r="L21" s="998"/>
      <c r="M21" s="998"/>
      <c r="N21" s="996">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566"/>
      <c r="K22" s="1566"/>
      <c r="L22" s="1566"/>
      <c r="M22" s="1566"/>
      <c r="AH22" s="295"/>
      <c r="AI22" s="264"/>
      <c r="AJ22" s="254"/>
      <c r="AM22" s="463"/>
      <c r="AN22" s="463"/>
      <c r="AO22" s="463"/>
      <c r="AP22" s="463"/>
      <c r="AQ22" s="463"/>
      <c r="AR22" s="463"/>
      <c r="AS22" s="463"/>
      <c r="AT22" s="463"/>
      <c r="AU22" s="463"/>
      <c r="AV22" s="463"/>
    </row>
    <row r="23" spans="1:48" ht="19.5" customHeight="1">
      <c r="A23" s="108" t="s">
        <v>406</v>
      </c>
      <c r="B23" s="108"/>
      <c r="C23" s="108"/>
      <c r="D23" s="108"/>
      <c r="E23" s="124" t="str">
        <f>'Sch-1'!B301</f>
        <v>--</v>
      </c>
      <c r="F23" s="108"/>
      <c r="G23" s="108"/>
      <c r="H23" s="108"/>
      <c r="J23" s="1566" t="str">
        <f>"Printed Name   : " &amp; 'Sch-1'!M302</f>
        <v xml:space="preserve">Printed Name   : </v>
      </c>
      <c r="K23" s="1566"/>
      <c r="L23" s="1566"/>
      <c r="M23" s="1566"/>
      <c r="AJ23" s="254"/>
      <c r="AM23" s="463"/>
      <c r="AN23" s="463"/>
      <c r="AO23" s="463"/>
      <c r="AP23" s="463"/>
      <c r="AQ23" s="463"/>
      <c r="AR23" s="463"/>
      <c r="AS23" s="463"/>
      <c r="AT23" s="463"/>
      <c r="AU23" s="463"/>
      <c r="AV23" s="463"/>
    </row>
    <row r="24" spans="1:48" ht="27.75" customHeight="1">
      <c r="A24" s="108" t="s">
        <v>407</v>
      </c>
      <c r="B24" s="108"/>
      <c r="C24" s="108"/>
      <c r="D24" s="108"/>
      <c r="E24" s="120" t="str">
        <f>'Sch-1'!B302</f>
        <v/>
      </c>
      <c r="F24" s="108"/>
      <c r="G24" s="108"/>
      <c r="H24" s="108"/>
      <c r="J24" s="1566" t="str">
        <f>"Designation      : " &amp; 'Sch-1'!M303</f>
        <v xml:space="preserve">Designation      : </v>
      </c>
      <c r="K24" s="1566"/>
      <c r="L24" s="1566"/>
      <c r="M24" s="1566"/>
      <c r="AJ24" s="254"/>
      <c r="AM24" s="463"/>
      <c r="AN24" s="463"/>
      <c r="AO24" s="463"/>
      <c r="AP24" s="463"/>
      <c r="AQ24" s="463"/>
      <c r="AR24" s="463"/>
      <c r="AS24" s="463"/>
      <c r="AT24" s="463"/>
      <c r="AU24" s="463"/>
      <c r="AV24" s="463"/>
    </row>
    <row r="25" spans="1:48" ht="36.75" customHeight="1">
      <c r="A25" s="121" t="s">
        <v>66</v>
      </c>
      <c r="B25" s="121"/>
      <c r="C25" s="121"/>
      <c r="D25" s="121"/>
      <c r="E25" s="1567" t="s">
        <v>375</v>
      </c>
      <c r="F25" s="1567"/>
      <c r="G25" s="1567"/>
      <c r="H25" s="1567"/>
      <c r="I25" s="1567"/>
      <c r="J25" s="1567"/>
      <c r="K25" s="1567"/>
      <c r="L25" s="1567"/>
      <c r="M25" s="1567"/>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Specification No.: CC/NT/W-AIS/DOM/A00/23/00332</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578" t="str">
        <f>A3</f>
        <v>765KV AIS Substation package - SS108 for Establishment of 765/400/220kV Kurnool-III (New) S/S including 1x125MVAR, 400kV 3-Ph Bus Reactor under ‘Transmission Scheme for Evacuation of power from RE Sources in Kurnool Wind Energy Zone (3000 MW) /Solar Energy Zone (1500 MW) Part A’</v>
      </c>
      <c r="B100" s="1578"/>
      <c r="C100" s="1578"/>
      <c r="D100" s="1578"/>
      <c r="E100" s="1578"/>
      <c r="F100" s="1578"/>
      <c r="G100" s="1578"/>
      <c r="H100" s="1578"/>
      <c r="I100" s="1578">
        <f>I3</f>
        <v>0</v>
      </c>
      <c r="J100" s="1578">
        <f>J3</f>
        <v>0</v>
      </c>
      <c r="K100" s="1578"/>
      <c r="L100" s="1578"/>
      <c r="M100" s="1578"/>
      <c r="N100" s="208"/>
    </row>
    <row r="101" spans="1:38" s="311" customFormat="1" hidden="1">
      <c r="A101" s="1579" t="str">
        <f>A4</f>
        <v>(SCHEDULE OF RATES AND PRICES )</v>
      </c>
      <c r="B101" s="1579"/>
      <c r="C101" s="1579"/>
      <c r="D101" s="1579"/>
      <c r="E101" s="1579"/>
      <c r="F101" s="1579"/>
      <c r="G101" s="1579"/>
      <c r="H101" s="1579"/>
      <c r="I101" s="1579">
        <f>I4</f>
        <v>0</v>
      </c>
      <c r="J101" s="1579">
        <f>J4</f>
        <v>0</v>
      </c>
      <c r="K101" s="1579"/>
      <c r="L101" s="1579"/>
      <c r="M101" s="1579"/>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(Sole Bidder) :</v>
      </c>
      <c r="B103" s="116"/>
      <c r="C103" s="116"/>
      <c r="D103" s="116"/>
      <c r="E103" s="116"/>
      <c r="F103" s="116"/>
      <c r="G103" s="116"/>
      <c r="H103" s="116"/>
      <c r="I103" s="367"/>
      <c r="J103" s="367"/>
      <c r="K103" s="367"/>
      <c r="L103" s="367"/>
      <c r="M103" s="367"/>
      <c r="N103" s="208"/>
    </row>
    <row r="104" spans="1:38" s="311" customFormat="1" hidden="1">
      <c r="A104" s="1565" t="str">
        <f>A7</f>
        <v/>
      </c>
      <c r="B104" s="1565"/>
      <c r="C104" s="1565"/>
      <c r="D104" s="1565"/>
      <c r="E104" s="1565"/>
      <c r="F104" s="1565"/>
      <c r="G104" s="1565"/>
      <c r="H104" s="1565"/>
      <c r="I104" s="1565">
        <f t="shared" ref="I104:J108" si="0">I7</f>
        <v>0</v>
      </c>
      <c r="J104" s="1565">
        <f t="shared" si="0"/>
        <v>0</v>
      </c>
      <c r="K104" s="573"/>
      <c r="L104" s="573"/>
      <c r="M104" s="573"/>
      <c r="N104" s="208"/>
    </row>
    <row r="105" spans="1:38" s="311" customFormat="1" hidden="1">
      <c r="A105" s="368" t="str">
        <f>A8</f>
        <v>Name     :</v>
      </c>
      <c r="B105" s="368"/>
      <c r="C105" s="368"/>
      <c r="D105" s="368"/>
      <c r="E105" s="368"/>
      <c r="F105" s="368"/>
      <c r="G105" s="368"/>
      <c r="H105" s="368"/>
      <c r="I105" s="1560" t="str">
        <f t="shared" si="0"/>
        <v xml:space="preserve">…….. …….. …….. …….. …….. …….. </v>
      </c>
      <c r="J105" s="1560">
        <f t="shared" si="0"/>
        <v>0</v>
      </c>
      <c r="K105" s="572"/>
      <c r="L105" s="572"/>
      <c r="M105" s="572"/>
      <c r="N105" s="208"/>
    </row>
    <row r="106" spans="1:38" s="311" customFormat="1" hidden="1">
      <c r="A106" s="368" t="str">
        <f>A9</f>
        <v>Address :</v>
      </c>
      <c r="B106" s="368"/>
      <c r="C106" s="368"/>
      <c r="D106" s="368"/>
      <c r="E106" s="368"/>
      <c r="F106" s="368"/>
      <c r="G106" s="368"/>
      <c r="H106" s="368"/>
      <c r="I106" s="1560" t="str">
        <f t="shared" si="0"/>
        <v xml:space="preserve">…….. …….. …….. …….. …….. …….. </v>
      </c>
      <c r="J106" s="1560">
        <f t="shared" si="0"/>
        <v>0</v>
      </c>
      <c r="K106" s="572"/>
      <c r="L106" s="572"/>
      <c r="M106" s="572"/>
      <c r="N106" s="208"/>
    </row>
    <row r="107" spans="1:38" s="311" customFormat="1" hidden="1">
      <c r="A107" s="369"/>
      <c r="B107" s="369"/>
      <c r="C107" s="369"/>
      <c r="D107" s="369"/>
      <c r="E107" s="369"/>
      <c r="F107" s="369"/>
      <c r="G107" s="369"/>
      <c r="H107" s="369"/>
      <c r="I107" s="1560" t="str">
        <f t="shared" si="0"/>
        <v xml:space="preserve">…….. …….. …….. …….. …….. …….. </v>
      </c>
      <c r="J107" s="1560">
        <f t="shared" si="0"/>
        <v>0</v>
      </c>
      <c r="K107" s="572"/>
      <c r="L107" s="572"/>
      <c r="M107" s="572"/>
      <c r="N107" s="208"/>
    </row>
    <row r="108" spans="1:38" s="311" customFormat="1" hidden="1">
      <c r="A108" s="369"/>
      <c r="B108" s="369"/>
      <c r="C108" s="369"/>
      <c r="D108" s="369"/>
      <c r="E108" s="369"/>
      <c r="F108" s="369"/>
      <c r="G108" s="369"/>
      <c r="H108" s="369"/>
      <c r="I108" s="1560" t="str">
        <f t="shared" si="0"/>
        <v xml:space="preserve">…….. …….. …….. …….. …….. …….. </v>
      </c>
      <c r="J108" s="1560">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562" t="e">
        <f>#REF!</f>
        <v>#REF!</v>
      </c>
      <c r="K110" s="1562"/>
      <c r="L110" s="1562"/>
      <c r="M110" s="1562"/>
      <c r="N110" s="208"/>
      <c r="AH110" s="1562"/>
      <c r="AI110" s="1562"/>
      <c r="AK110" s="1562"/>
      <c r="AL110" s="1562"/>
    </row>
    <row r="111" spans="1:38" s="311" customFormat="1" hidden="1">
      <c r="A111" s="366" t="e">
        <f>#REF!</f>
        <v>#REF!</v>
      </c>
      <c r="B111" s="366"/>
      <c r="C111" s="366"/>
      <c r="D111" s="366"/>
      <c r="E111" s="366"/>
      <c r="F111" s="366"/>
      <c r="G111" s="366"/>
      <c r="H111" s="366"/>
      <c r="I111" s="366" t="e">
        <f>#REF!</f>
        <v>#REF!</v>
      </c>
      <c r="J111" s="1563" t="e">
        <f>#REF!</f>
        <v>#REF!</v>
      </c>
      <c r="K111" s="1563"/>
      <c r="L111" s="1563"/>
      <c r="M111" s="1563"/>
      <c r="N111" s="208"/>
      <c r="AH111" s="1563"/>
      <c r="AI111" s="1563"/>
      <c r="AK111" s="1563"/>
      <c r="AL111" s="1563"/>
    </row>
    <row r="112" spans="1:38" s="311" customFormat="1" hidden="1">
      <c r="A112" s="373" t="e">
        <f>#REF!</f>
        <v>#REF!</v>
      </c>
      <c r="B112" s="373"/>
      <c r="C112" s="373"/>
      <c r="D112" s="373"/>
      <c r="E112" s="373"/>
      <c r="F112" s="373"/>
      <c r="G112" s="373"/>
      <c r="H112" s="373"/>
      <c r="I112" s="374" t="e">
        <f>#REF!</f>
        <v>#REF!</v>
      </c>
      <c r="J112" s="1563"/>
      <c r="K112" s="1563"/>
      <c r="L112" s="1563"/>
      <c r="M112" s="1563"/>
      <c r="N112" s="208"/>
      <c r="AH112" s="1563"/>
      <c r="AI112" s="1563"/>
      <c r="AK112" s="1563"/>
      <c r="AL112" s="1563"/>
    </row>
    <row r="113" spans="1:38" s="311" customFormat="1" hidden="1">
      <c r="A113" s="375" t="e">
        <f>#REF!</f>
        <v>#REF!</v>
      </c>
      <c r="B113" s="375"/>
      <c r="C113" s="375"/>
      <c r="D113" s="375"/>
      <c r="E113" s="375"/>
      <c r="F113" s="375"/>
      <c r="G113" s="375"/>
      <c r="H113" s="375"/>
      <c r="I113" s="376" t="e">
        <f>#REF!</f>
        <v>#REF!</v>
      </c>
      <c r="J113" s="1561" t="e">
        <f>#REF!</f>
        <v>#REF!</v>
      </c>
      <c r="K113" s="1561"/>
      <c r="L113" s="1561"/>
      <c r="M113" s="1561"/>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561" t="e">
        <f>#REF!</f>
        <v>#REF!</v>
      </c>
      <c r="K114" s="1561"/>
      <c r="L114" s="1561"/>
      <c r="M114" s="1561"/>
      <c r="N114" s="378"/>
      <c r="AH114" s="379"/>
      <c r="AI114" s="379"/>
      <c r="AK114" s="377"/>
      <c r="AL114" s="379"/>
    </row>
    <row r="115" spans="1:38" s="311" customFormat="1" ht="20.100000000000001" hidden="1" customHeight="1">
      <c r="A115" s="380"/>
      <c r="B115" s="380"/>
      <c r="C115" s="380"/>
      <c r="D115" s="380"/>
      <c r="E115" s="380"/>
      <c r="F115" s="380"/>
      <c r="G115" s="380"/>
      <c r="H115" s="380"/>
      <c r="I115" s="374" t="e">
        <f>#REF!</f>
        <v>#REF!</v>
      </c>
      <c r="J115" s="1561" t="e">
        <f>#REF!</f>
        <v>#REF!</v>
      </c>
      <c r="K115" s="1561"/>
      <c r="L115" s="1561"/>
      <c r="M115" s="1561"/>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561"/>
      <c r="K116" s="1561"/>
      <c r="L116" s="1561"/>
      <c r="M116" s="1561"/>
      <c r="N116" s="208"/>
      <c r="AH116" s="1561"/>
      <c r="AI116" s="1561"/>
      <c r="AK116" s="1561"/>
      <c r="AL116" s="1561"/>
    </row>
    <row r="117" spans="1:38" s="311" customFormat="1" hidden="1">
      <c r="A117" s="381" t="e">
        <f>#REF!</f>
        <v>#REF!</v>
      </c>
      <c r="B117" s="381"/>
      <c r="C117" s="381"/>
      <c r="D117" s="381"/>
      <c r="E117" s="381"/>
      <c r="F117" s="381"/>
      <c r="G117" s="381"/>
      <c r="H117" s="381"/>
      <c r="I117" s="374" t="e">
        <f>#REF!</f>
        <v>#REF!</v>
      </c>
      <c r="J117" s="1561"/>
      <c r="K117" s="1561"/>
      <c r="L117" s="1561"/>
      <c r="M117" s="1561"/>
      <c r="N117" s="208"/>
      <c r="AH117" s="1561"/>
      <c r="AI117" s="1561"/>
      <c r="AK117" s="1561"/>
      <c r="AL117" s="1561"/>
    </row>
    <row r="118" spans="1:38" s="311" customFormat="1" hidden="1">
      <c r="A118" s="382" t="e">
        <f>#REF!</f>
        <v>#REF!</v>
      </c>
      <c r="B118" s="382"/>
      <c r="C118" s="382"/>
      <c r="D118" s="382"/>
      <c r="E118" s="382"/>
      <c r="F118" s="382"/>
      <c r="G118" s="382"/>
      <c r="H118" s="382"/>
      <c r="I118" s="374" t="e">
        <f>#REF!</f>
        <v>#REF!</v>
      </c>
      <c r="J118" s="1561"/>
      <c r="K118" s="1561"/>
      <c r="L118" s="1561"/>
      <c r="M118" s="1561"/>
      <c r="N118" s="208"/>
      <c r="AH118" s="1561"/>
      <c r="AI118" s="1561"/>
      <c r="AK118" s="1561"/>
      <c r="AL118" s="1561"/>
    </row>
    <row r="119" spans="1:38" s="311" customFormat="1" hidden="1">
      <c r="A119" s="375" t="e">
        <f>#REF!</f>
        <v>#REF!</v>
      </c>
      <c r="B119" s="375"/>
      <c r="C119" s="375"/>
      <c r="D119" s="375"/>
      <c r="E119" s="375"/>
      <c r="F119" s="375"/>
      <c r="G119" s="375"/>
      <c r="H119" s="375"/>
      <c r="I119" s="376" t="e">
        <f>#REF!</f>
        <v>#REF!</v>
      </c>
      <c r="J119" s="1561" t="e">
        <f>#REF!</f>
        <v>#REF!</v>
      </c>
      <c r="K119" s="1561"/>
      <c r="L119" s="1561"/>
      <c r="M119" s="1561"/>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561" t="e">
        <f>#REF!</f>
        <v>#REF!</v>
      </c>
      <c r="K120" s="1561"/>
      <c r="L120" s="1561"/>
      <c r="M120" s="1561"/>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561" t="e">
        <f>#REF!</f>
        <v>#REF!</v>
      </c>
      <c r="K121" s="1561"/>
      <c r="L121" s="1561"/>
      <c r="M121" s="1561"/>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561" t="e">
        <f>#REF!</f>
        <v>#REF!</v>
      </c>
      <c r="K122" s="1561"/>
      <c r="L122" s="1561"/>
      <c r="M122" s="1561"/>
      <c r="N122" s="378"/>
      <c r="AH122" s="379"/>
      <c r="AI122" s="379"/>
      <c r="AK122" s="377"/>
      <c r="AL122" s="379"/>
    </row>
    <row r="123" spans="1:38" s="311" customFormat="1" hidden="1">
      <c r="A123" s="375"/>
      <c r="B123" s="375"/>
      <c r="C123" s="375"/>
      <c r="D123" s="375"/>
      <c r="E123" s="375"/>
      <c r="F123" s="375"/>
      <c r="G123" s="375"/>
      <c r="H123" s="375"/>
      <c r="I123" s="374" t="e">
        <f>#REF!</f>
        <v>#REF!</v>
      </c>
      <c r="J123" s="1561" t="e">
        <f>#REF!</f>
        <v>#REF!</v>
      </c>
      <c r="K123" s="1561"/>
      <c r="L123" s="1561"/>
      <c r="M123" s="1561"/>
      <c r="N123" s="378"/>
      <c r="AH123" s="379"/>
      <c r="AI123" s="379"/>
      <c r="AK123" s="379"/>
      <c r="AL123" s="379"/>
    </row>
    <row r="124" spans="1:38" s="311" customFormat="1" ht="20.100000000000001" hidden="1" customHeight="1">
      <c r="A124" s="382" t="e">
        <f>#REF!</f>
        <v>#REF!</v>
      </c>
      <c r="B124" s="382"/>
      <c r="C124" s="382"/>
      <c r="D124" s="382"/>
      <c r="E124" s="382"/>
      <c r="F124" s="382"/>
      <c r="G124" s="382"/>
      <c r="H124" s="382"/>
      <c r="I124" s="374" t="e">
        <f>#REF!</f>
        <v>#REF!</v>
      </c>
      <c r="J124" s="1561"/>
      <c r="K124" s="1561"/>
      <c r="L124" s="1561"/>
      <c r="M124" s="1561"/>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561" t="e">
        <f>#REF!</f>
        <v>#REF!</v>
      </c>
      <c r="K125" s="1561"/>
      <c r="L125" s="1561"/>
      <c r="M125" s="1561"/>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561" t="e">
        <f>#REF!</f>
        <v>#REF!</v>
      </c>
      <c r="K126" s="1561"/>
      <c r="L126" s="1561"/>
      <c r="M126" s="1561"/>
      <c r="N126" s="378"/>
      <c r="AH126" s="379"/>
      <c r="AI126" s="379"/>
      <c r="AK126" s="377"/>
      <c r="AL126" s="379"/>
    </row>
    <row r="127" spans="1:38" s="311" customFormat="1" ht="20.100000000000001" hidden="1" customHeight="1">
      <c r="A127" s="375" t="e">
        <f>#REF!</f>
        <v>#REF!</v>
      </c>
      <c r="B127" s="375"/>
      <c r="C127" s="375"/>
      <c r="D127" s="375"/>
      <c r="E127" s="375"/>
      <c r="F127" s="375"/>
      <c r="G127" s="375"/>
      <c r="H127" s="375"/>
      <c r="I127" s="376" t="e">
        <f>#REF!</f>
        <v>#REF!</v>
      </c>
      <c r="J127" s="1561" t="e">
        <f>#REF!</f>
        <v>#REF!</v>
      </c>
      <c r="K127" s="1561"/>
      <c r="L127" s="1561"/>
      <c r="M127" s="1561"/>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561" t="e">
        <f>#REF!</f>
        <v>#REF!</v>
      </c>
      <c r="K128" s="1561"/>
      <c r="L128" s="1561"/>
      <c r="M128" s="1561"/>
      <c r="N128" s="378"/>
      <c r="AH128" s="379"/>
      <c r="AI128" s="379"/>
      <c r="AK128" s="377"/>
      <c r="AL128" s="379"/>
    </row>
    <row r="129" spans="1:38" s="312" customFormat="1" ht="20.100000000000001" hidden="1" customHeight="1">
      <c r="A129" s="383"/>
      <c r="B129" s="383"/>
      <c r="C129" s="383"/>
      <c r="D129" s="383"/>
      <c r="E129" s="383"/>
      <c r="F129" s="383"/>
      <c r="G129" s="383"/>
      <c r="H129" s="383"/>
      <c r="I129" s="374" t="e">
        <f>#REF!</f>
        <v>#REF!</v>
      </c>
      <c r="J129" s="1561" t="e">
        <f>#REF!</f>
        <v>#REF!</v>
      </c>
      <c r="K129" s="1561"/>
      <c r="L129" s="1561"/>
      <c r="M129" s="1561"/>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561"/>
      <c r="K130" s="1561"/>
      <c r="L130" s="1561"/>
      <c r="M130" s="1561"/>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561" t="e">
        <f>#REF!</f>
        <v>#REF!</v>
      </c>
      <c r="K131" s="1561"/>
      <c r="L131" s="1561"/>
      <c r="M131" s="1561"/>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561" t="e">
        <f>#REF!</f>
        <v>#REF!</v>
      </c>
      <c r="K132" s="1561"/>
      <c r="L132" s="1561"/>
      <c r="M132" s="1561"/>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561" t="e">
        <f>#REF!</f>
        <v>#REF!</v>
      </c>
      <c r="K133" s="1561"/>
      <c r="L133" s="1561"/>
      <c r="M133" s="1561"/>
      <c r="N133" s="378"/>
      <c r="AH133" s="379"/>
      <c r="AI133" s="379"/>
      <c r="AK133" s="377"/>
      <c r="AL133" s="379"/>
    </row>
    <row r="134" spans="1:38" s="312" customFormat="1" ht="20.100000000000001" hidden="1" customHeight="1">
      <c r="A134" s="375"/>
      <c r="B134" s="375"/>
      <c r="C134" s="375"/>
      <c r="D134" s="375"/>
      <c r="E134" s="375"/>
      <c r="F134" s="375"/>
      <c r="G134" s="375"/>
      <c r="H134" s="375"/>
      <c r="I134" s="374" t="e">
        <f>#REF!</f>
        <v>#REF!</v>
      </c>
      <c r="J134" s="1561" t="e">
        <f>#REF!</f>
        <v>#REF!</v>
      </c>
      <c r="K134" s="1561"/>
      <c r="L134" s="1561"/>
      <c r="M134" s="1561"/>
      <c r="N134" s="378"/>
      <c r="AH134" s="379"/>
      <c r="AI134" s="379"/>
      <c r="AK134" s="379"/>
      <c r="AL134" s="379"/>
    </row>
    <row r="135" spans="1:38" s="311" customFormat="1" ht="20.100000000000001" hidden="1" customHeight="1">
      <c r="A135" s="382" t="e">
        <f>#REF!</f>
        <v>#REF!</v>
      </c>
      <c r="B135" s="382"/>
      <c r="C135" s="382"/>
      <c r="D135" s="382"/>
      <c r="E135" s="382"/>
      <c r="F135" s="382"/>
      <c r="G135" s="382"/>
      <c r="H135" s="382"/>
      <c r="I135" s="374" t="e">
        <f>#REF!</f>
        <v>#REF!</v>
      </c>
      <c r="J135" s="1561"/>
      <c r="K135" s="1561"/>
      <c r="L135" s="1561"/>
      <c r="M135" s="1561"/>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561" t="e">
        <f>#REF!</f>
        <v>#REF!</v>
      </c>
      <c r="K136" s="1561"/>
      <c r="L136" s="1561"/>
      <c r="M136" s="1561"/>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561" t="e">
        <f>#REF!</f>
        <v>#REF!</v>
      </c>
      <c r="K137" s="1561"/>
      <c r="L137" s="1561"/>
      <c r="M137" s="1561"/>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561" t="e">
        <f>#REF!</f>
        <v>#REF!</v>
      </c>
      <c r="K138" s="1561"/>
      <c r="L138" s="1561"/>
      <c r="M138" s="1561"/>
      <c r="N138" s="378"/>
      <c r="AH138" s="379"/>
      <c r="AI138" s="379"/>
      <c r="AK138" s="377"/>
      <c r="AL138" s="379"/>
    </row>
    <row r="139" spans="1:38" s="311" customFormat="1" hidden="1">
      <c r="A139" s="375"/>
      <c r="B139" s="375"/>
      <c r="C139" s="375"/>
      <c r="D139" s="375"/>
      <c r="E139" s="375"/>
      <c r="F139" s="375"/>
      <c r="G139" s="375"/>
      <c r="H139" s="375"/>
      <c r="I139" s="374" t="e">
        <f>#REF!</f>
        <v>#REF!</v>
      </c>
      <c r="J139" s="1561" t="e">
        <f>#REF!</f>
        <v>#REF!</v>
      </c>
      <c r="K139" s="1561"/>
      <c r="L139" s="1561"/>
      <c r="M139" s="1561"/>
      <c r="N139" s="378"/>
      <c r="AH139" s="379"/>
      <c r="AI139" s="379"/>
      <c r="AK139" s="379"/>
      <c r="AL139" s="379"/>
    </row>
    <row r="140" spans="1:38" s="311" customFormat="1" ht="20.100000000000001" hidden="1" customHeight="1">
      <c r="A140" s="382" t="e">
        <f>#REF!</f>
        <v>#REF!</v>
      </c>
      <c r="B140" s="382"/>
      <c r="C140" s="382"/>
      <c r="D140" s="382"/>
      <c r="E140" s="382"/>
      <c r="F140" s="382"/>
      <c r="G140" s="382"/>
      <c r="H140" s="382"/>
      <c r="I140" s="374" t="e">
        <f>#REF!</f>
        <v>#REF!</v>
      </c>
      <c r="J140" s="1561"/>
      <c r="K140" s="1561"/>
      <c r="L140" s="1561"/>
      <c r="M140" s="1561"/>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561" t="e">
        <f>#REF!</f>
        <v>#REF!</v>
      </c>
      <c r="K141" s="1561"/>
      <c r="L141" s="1561"/>
      <c r="M141" s="1561"/>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561" t="e">
        <f>#REF!</f>
        <v>#REF!</v>
      </c>
      <c r="K142" s="1561"/>
      <c r="L142" s="1561"/>
      <c r="M142" s="1561"/>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561" t="e">
        <f>#REF!</f>
        <v>#REF!</v>
      </c>
      <c r="K143" s="1561"/>
      <c r="L143" s="1561"/>
      <c r="M143" s="1561"/>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561" t="e">
        <f>#REF!</f>
        <v>#REF!</v>
      </c>
      <c r="K144" s="1561"/>
      <c r="L144" s="1561"/>
      <c r="M144" s="1561"/>
      <c r="N144" s="378"/>
      <c r="AH144" s="379"/>
      <c r="AI144" s="379"/>
      <c r="AK144" s="377"/>
      <c r="AL144" s="379"/>
    </row>
    <row r="145" spans="1:38" s="312" customFormat="1" ht="20.100000000000001" hidden="1" customHeight="1">
      <c r="A145" s="375"/>
      <c r="B145" s="375"/>
      <c r="C145" s="375"/>
      <c r="D145" s="375"/>
      <c r="E145" s="375"/>
      <c r="F145" s="375"/>
      <c r="G145" s="375"/>
      <c r="H145" s="375"/>
      <c r="I145" s="374" t="e">
        <f>#REF!</f>
        <v>#REF!</v>
      </c>
      <c r="J145" s="1561" t="e">
        <f>#REF!</f>
        <v>#REF!</v>
      </c>
      <c r="K145" s="1561"/>
      <c r="L145" s="1561"/>
      <c r="M145" s="1561"/>
      <c r="N145" s="378"/>
      <c r="AH145" s="379"/>
      <c r="AI145" s="379"/>
      <c r="AK145" s="379"/>
      <c r="AL145" s="379"/>
    </row>
    <row r="146" spans="1:38" s="311" customFormat="1" ht="20.100000000000001" hidden="1" customHeight="1">
      <c r="A146" s="384"/>
      <c r="B146" s="384"/>
      <c r="C146" s="384"/>
      <c r="D146" s="384"/>
      <c r="E146" s="384"/>
      <c r="F146" s="384"/>
      <c r="G146" s="384"/>
      <c r="H146" s="384"/>
      <c r="I146" s="374" t="e">
        <f>#REF!</f>
        <v>#REF!</v>
      </c>
      <c r="J146" s="1561" t="e">
        <f>#REF!</f>
        <v>#REF!</v>
      </c>
      <c r="K146" s="1561"/>
      <c r="L146" s="1561"/>
      <c r="M146" s="1561"/>
      <c r="N146" s="378"/>
      <c r="AH146" s="379"/>
      <c r="AI146" s="379"/>
      <c r="AK146" s="379"/>
      <c r="AL146" s="379"/>
    </row>
    <row r="147" spans="1:38" s="311" customFormat="1" hidden="1">
      <c r="A147" s="384"/>
      <c r="B147" s="384"/>
      <c r="C147" s="384"/>
      <c r="D147" s="384"/>
      <c r="E147" s="384"/>
      <c r="F147" s="384"/>
      <c r="G147" s="384"/>
      <c r="H147" s="384"/>
      <c r="I147" s="374"/>
      <c r="J147" s="1561"/>
      <c r="K147" s="1561"/>
      <c r="L147" s="1561"/>
      <c r="M147" s="1561"/>
      <c r="N147" s="378"/>
      <c r="AH147" s="379"/>
      <c r="AI147" s="379"/>
      <c r="AK147" s="379"/>
      <c r="AL147" s="379"/>
    </row>
    <row r="148" spans="1:38" s="311" customFormat="1" ht="20.100000000000001" hidden="1" customHeight="1">
      <c r="A148" s="381" t="e">
        <f>#REF!</f>
        <v>#REF!</v>
      </c>
      <c r="B148" s="381"/>
      <c r="C148" s="381"/>
      <c r="D148" s="381"/>
      <c r="E148" s="381"/>
      <c r="F148" s="381"/>
      <c r="G148" s="381"/>
      <c r="H148" s="381"/>
      <c r="I148" s="374" t="e">
        <f>#REF!</f>
        <v>#REF!</v>
      </c>
      <c r="J148" s="1561"/>
      <c r="K148" s="1561"/>
      <c r="L148" s="1561"/>
      <c r="M148" s="1561"/>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561"/>
      <c r="K149" s="1561"/>
      <c r="L149" s="1561"/>
      <c r="M149" s="1561"/>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561" t="e">
        <f>#REF!</f>
        <v>#REF!</v>
      </c>
      <c r="K150" s="1561"/>
      <c r="L150" s="1561"/>
      <c r="M150" s="1561"/>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561" t="e">
        <f>#REF!</f>
        <v>#REF!</v>
      </c>
      <c r="K151" s="1561"/>
      <c r="L151" s="1561"/>
      <c r="M151" s="1561"/>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561" t="e">
        <f>#REF!</f>
        <v>#REF!</v>
      </c>
      <c r="K152" s="1561"/>
      <c r="L152" s="1561"/>
      <c r="M152" s="1561"/>
      <c r="N152" s="378"/>
      <c r="AH152" s="379"/>
      <c r="AI152" s="379"/>
      <c r="AK152" s="377"/>
      <c r="AL152" s="379"/>
    </row>
    <row r="153" spans="1:38" s="311" customFormat="1" ht="20.100000000000001" hidden="1" customHeight="1">
      <c r="A153" s="385"/>
      <c r="B153" s="385"/>
      <c r="C153" s="385"/>
      <c r="D153" s="385"/>
      <c r="E153" s="385"/>
      <c r="F153" s="385"/>
      <c r="G153" s="385"/>
      <c r="H153" s="385"/>
      <c r="I153" s="374" t="e">
        <f>#REF!</f>
        <v>#REF!</v>
      </c>
      <c r="J153" s="1561" t="e">
        <f>#REF!</f>
        <v>#REF!</v>
      </c>
      <c r="K153" s="1561"/>
      <c r="L153" s="1561"/>
      <c r="M153" s="1561"/>
      <c r="N153" s="378"/>
      <c r="AH153" s="379"/>
      <c r="AI153" s="379"/>
      <c r="AK153" s="379"/>
      <c r="AL153" s="379"/>
    </row>
    <row r="154" spans="1:38" s="311" customFormat="1" ht="20.100000000000001" hidden="1" customHeight="1">
      <c r="A154" s="384"/>
      <c r="B154" s="384"/>
      <c r="C154" s="384"/>
      <c r="D154" s="384"/>
      <c r="E154" s="384"/>
      <c r="F154" s="384"/>
      <c r="G154" s="384"/>
      <c r="H154" s="384"/>
      <c r="I154" s="374" t="e">
        <f>#REF!</f>
        <v>#REF!</v>
      </c>
      <c r="J154" s="1561" t="e">
        <f>#REF!</f>
        <v>#REF!</v>
      </c>
      <c r="K154" s="1561"/>
      <c r="L154" s="1561"/>
      <c r="M154" s="1561"/>
      <c r="N154" s="378"/>
      <c r="AH154" s="379"/>
      <c r="AI154" s="379"/>
      <c r="AK154" s="379"/>
      <c r="AL154" s="379"/>
    </row>
    <row r="155" spans="1:38" s="311" customFormat="1" ht="20.100000000000001" hidden="1" customHeight="1">
      <c r="A155" s="373" t="e">
        <f>#REF!</f>
        <v>#REF!</v>
      </c>
      <c r="B155" s="373"/>
      <c r="C155" s="373"/>
      <c r="D155" s="373"/>
      <c r="E155" s="373"/>
      <c r="F155" s="373"/>
      <c r="G155" s="373"/>
      <c r="H155" s="373"/>
      <c r="I155" s="374" t="e">
        <f>#REF!</f>
        <v>#REF!</v>
      </c>
      <c r="J155" s="1561"/>
      <c r="K155" s="1561"/>
      <c r="L155" s="1561"/>
      <c r="M155" s="1561"/>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561"/>
      <c r="K156" s="1561"/>
      <c r="L156" s="1561"/>
      <c r="M156" s="1561"/>
      <c r="N156" s="378"/>
      <c r="AH156" s="379"/>
      <c r="AI156" s="379"/>
      <c r="AK156" s="379"/>
      <c r="AL156" s="379"/>
    </row>
    <row r="157" spans="1:38" s="311" customFormat="1" ht="20.100000000000001" hidden="1" customHeight="1">
      <c r="A157" s="375" t="e">
        <f>#REF!</f>
        <v>#REF!</v>
      </c>
      <c r="B157" s="375"/>
      <c r="C157" s="375"/>
      <c r="D157" s="375"/>
      <c r="E157" s="375"/>
      <c r="F157" s="375"/>
      <c r="G157" s="375"/>
      <c r="H157" s="375"/>
      <c r="I157" s="376" t="e">
        <f>#REF!</f>
        <v>#REF!</v>
      </c>
      <c r="J157" s="1561" t="e">
        <f>#REF!</f>
        <v>#REF!</v>
      </c>
      <c r="K157" s="1561"/>
      <c r="L157" s="1561"/>
      <c r="M157" s="1561"/>
      <c r="N157" s="378"/>
      <c r="AH157" s="379"/>
      <c r="AI157" s="379"/>
      <c r="AK157" s="377"/>
      <c r="AL157" s="379"/>
    </row>
    <row r="158" spans="1:38" s="311" customFormat="1" ht="20.100000000000001" hidden="1" customHeight="1">
      <c r="A158" s="375" t="e">
        <f>#REF!</f>
        <v>#REF!</v>
      </c>
      <c r="B158" s="375"/>
      <c r="C158" s="375"/>
      <c r="D158" s="375"/>
      <c r="E158" s="375"/>
      <c r="F158" s="375"/>
      <c r="G158" s="375"/>
      <c r="H158" s="375"/>
      <c r="I158" s="376" t="e">
        <f>#REF!</f>
        <v>#REF!</v>
      </c>
      <c r="J158" s="1561" t="e">
        <f>#REF!</f>
        <v>#REF!</v>
      </c>
      <c r="K158" s="1561"/>
      <c r="L158" s="1561"/>
      <c r="M158" s="1561"/>
      <c r="N158" s="378"/>
      <c r="AH158" s="379"/>
      <c r="AI158" s="379"/>
      <c r="AK158" s="377"/>
      <c r="AL158" s="379"/>
    </row>
    <row r="159" spans="1:38" s="311" customFormat="1" ht="20.100000000000001" hidden="1" customHeight="1">
      <c r="A159" s="375" t="e">
        <f>#REF!</f>
        <v>#REF!</v>
      </c>
      <c r="B159" s="375"/>
      <c r="C159" s="375"/>
      <c r="D159" s="375"/>
      <c r="E159" s="375"/>
      <c r="F159" s="375"/>
      <c r="G159" s="375"/>
      <c r="H159" s="375"/>
      <c r="I159" s="376" t="e">
        <f>#REF!</f>
        <v>#REF!</v>
      </c>
      <c r="J159" s="1561" t="e">
        <f>#REF!</f>
        <v>#REF!</v>
      </c>
      <c r="K159" s="1561"/>
      <c r="L159" s="1561"/>
      <c r="M159" s="1561"/>
      <c r="N159" s="378"/>
      <c r="AH159" s="379"/>
      <c r="AI159" s="379"/>
      <c r="AK159" s="377"/>
      <c r="AL159" s="379"/>
    </row>
    <row r="160" spans="1:38" s="311" customFormat="1" ht="20.100000000000001" hidden="1" customHeight="1">
      <c r="A160" s="375" t="e">
        <f>#REF!</f>
        <v>#REF!</v>
      </c>
      <c r="B160" s="375"/>
      <c r="C160" s="375"/>
      <c r="D160" s="375"/>
      <c r="E160" s="375"/>
      <c r="F160" s="375"/>
      <c r="G160" s="375"/>
      <c r="H160" s="375"/>
      <c r="I160" s="376" t="e">
        <f>#REF!</f>
        <v>#REF!</v>
      </c>
      <c r="J160" s="1561" t="e">
        <f>#REF!</f>
        <v>#REF!</v>
      </c>
      <c r="K160" s="1561"/>
      <c r="L160" s="1561"/>
      <c r="M160" s="1561"/>
      <c r="N160" s="378"/>
      <c r="AH160" s="379"/>
      <c r="AI160" s="379"/>
      <c r="AK160" s="377"/>
      <c r="AL160" s="379"/>
    </row>
    <row r="161" spans="1:38" s="311" customFormat="1" ht="20.100000000000001" hidden="1" customHeight="1">
      <c r="A161" s="375" t="e">
        <f>#REF!</f>
        <v>#REF!</v>
      </c>
      <c r="B161" s="375"/>
      <c r="C161" s="375"/>
      <c r="D161" s="375"/>
      <c r="E161" s="375"/>
      <c r="F161" s="375"/>
      <c r="G161" s="375"/>
      <c r="H161" s="375"/>
      <c r="I161" s="376" t="e">
        <f>#REF!</f>
        <v>#REF!</v>
      </c>
      <c r="J161" s="1561" t="e">
        <f>#REF!</f>
        <v>#REF!</v>
      </c>
      <c r="K161" s="1561"/>
      <c r="L161" s="1561"/>
      <c r="M161" s="1561"/>
      <c r="N161" s="378"/>
      <c r="AH161" s="379"/>
      <c r="AI161" s="379"/>
      <c r="AK161" s="377"/>
      <c r="AL161" s="379"/>
    </row>
    <row r="162" spans="1:38" s="311" customFormat="1" ht="20.100000000000001" hidden="1" customHeight="1">
      <c r="A162" s="380"/>
      <c r="B162" s="380"/>
      <c r="C162" s="380"/>
      <c r="D162" s="380"/>
      <c r="E162" s="380"/>
      <c r="F162" s="380"/>
      <c r="G162" s="380"/>
      <c r="H162" s="380"/>
      <c r="I162" s="374" t="e">
        <f>#REF!</f>
        <v>#REF!</v>
      </c>
      <c r="J162" s="1561" t="e">
        <f>#REF!</f>
        <v>#REF!</v>
      </c>
      <c r="K162" s="1561"/>
      <c r="L162" s="1561"/>
      <c r="M162" s="1561"/>
      <c r="N162" s="378"/>
      <c r="AH162" s="379"/>
      <c r="AI162" s="379"/>
      <c r="AK162" s="379"/>
      <c r="AL162" s="379"/>
    </row>
    <row r="163" spans="1:38" s="311" customFormat="1" ht="20.100000000000001" hidden="1" customHeight="1">
      <c r="A163" s="381" t="e">
        <f>#REF!</f>
        <v>#REF!</v>
      </c>
      <c r="B163" s="381"/>
      <c r="C163" s="381"/>
      <c r="D163" s="381"/>
      <c r="E163" s="381"/>
      <c r="F163" s="381"/>
      <c r="G163" s="381"/>
      <c r="H163" s="381"/>
      <c r="I163" s="374" t="e">
        <f>#REF!</f>
        <v>#REF!</v>
      </c>
      <c r="J163" s="1561"/>
      <c r="K163" s="1561"/>
      <c r="L163" s="1561"/>
      <c r="M163" s="1561"/>
      <c r="N163" s="378"/>
      <c r="AH163" s="379"/>
      <c r="AI163" s="379"/>
      <c r="AK163" s="379"/>
      <c r="AL163" s="379"/>
    </row>
    <row r="164" spans="1:38" s="311" customFormat="1" ht="20.100000000000001" hidden="1" customHeight="1">
      <c r="A164" s="375" t="e">
        <f>#REF!</f>
        <v>#REF!</v>
      </c>
      <c r="B164" s="375"/>
      <c r="C164" s="375"/>
      <c r="D164" s="375"/>
      <c r="E164" s="375"/>
      <c r="F164" s="375"/>
      <c r="G164" s="375"/>
      <c r="H164" s="375"/>
      <c r="I164" s="386" t="e">
        <f>#REF!</f>
        <v>#REF!</v>
      </c>
      <c r="J164" s="1561" t="e">
        <f>#REF!</f>
        <v>#REF!</v>
      </c>
      <c r="K164" s="1561"/>
      <c r="L164" s="1561"/>
      <c r="M164" s="1561"/>
      <c r="N164" s="378"/>
      <c r="AH164" s="379"/>
      <c r="AI164" s="379"/>
      <c r="AK164" s="377"/>
      <c r="AL164" s="379"/>
    </row>
    <row r="165" spans="1:38" s="311" customFormat="1" ht="20.100000000000001" hidden="1" customHeight="1">
      <c r="A165" s="375" t="e">
        <f>#REF!</f>
        <v>#REF!</v>
      </c>
      <c r="B165" s="375"/>
      <c r="C165" s="375"/>
      <c r="D165" s="375"/>
      <c r="E165" s="375"/>
      <c r="F165" s="375"/>
      <c r="G165" s="375"/>
      <c r="H165" s="375"/>
      <c r="I165" s="386" t="e">
        <f>#REF!</f>
        <v>#REF!</v>
      </c>
      <c r="J165" s="1561" t="e">
        <f>#REF!</f>
        <v>#REF!</v>
      </c>
      <c r="K165" s="1561"/>
      <c r="L165" s="1561"/>
      <c r="M165" s="1561"/>
      <c r="N165" s="378"/>
      <c r="AH165" s="379"/>
      <c r="AI165" s="379"/>
      <c r="AK165" s="377"/>
      <c r="AL165" s="379"/>
    </row>
    <row r="166" spans="1:38" s="311" customFormat="1" ht="20.100000000000001" hidden="1" customHeight="1">
      <c r="A166" s="375" t="e">
        <f>#REF!</f>
        <v>#REF!</v>
      </c>
      <c r="B166" s="375"/>
      <c r="C166" s="375"/>
      <c r="D166" s="375"/>
      <c r="E166" s="375"/>
      <c r="F166" s="375"/>
      <c r="G166" s="375"/>
      <c r="H166" s="375"/>
      <c r="I166" s="386" t="e">
        <f>#REF!</f>
        <v>#REF!</v>
      </c>
      <c r="J166" s="1561" t="e">
        <f>#REF!</f>
        <v>#REF!</v>
      </c>
      <c r="K166" s="1561"/>
      <c r="L166" s="1561"/>
      <c r="M166" s="1561"/>
      <c r="N166" s="378"/>
      <c r="AH166" s="379"/>
      <c r="AI166" s="379"/>
      <c r="AK166" s="377"/>
      <c r="AL166" s="379"/>
    </row>
    <row r="167" spans="1:38" s="311" customFormat="1" ht="20.100000000000001" hidden="1" customHeight="1">
      <c r="A167" s="375" t="e">
        <f>#REF!</f>
        <v>#REF!</v>
      </c>
      <c r="B167" s="375"/>
      <c r="C167" s="375"/>
      <c r="D167" s="375"/>
      <c r="E167" s="375"/>
      <c r="F167" s="375"/>
      <c r="G167" s="375"/>
      <c r="H167" s="375"/>
      <c r="I167" s="386" t="e">
        <f>#REF!</f>
        <v>#REF!</v>
      </c>
      <c r="J167" s="1561" t="e">
        <f>#REF!</f>
        <v>#REF!</v>
      </c>
      <c r="K167" s="1561"/>
      <c r="L167" s="1561"/>
      <c r="M167" s="1561"/>
      <c r="N167" s="378"/>
      <c r="AH167" s="379"/>
      <c r="AI167" s="379"/>
      <c r="AK167" s="377"/>
      <c r="AL167" s="379"/>
    </row>
    <row r="168" spans="1:38" s="311" customFormat="1" ht="20.100000000000001" hidden="1" customHeight="1">
      <c r="A168" s="375" t="e">
        <f>#REF!</f>
        <v>#REF!</v>
      </c>
      <c r="B168" s="375"/>
      <c r="C168" s="375"/>
      <c r="D168" s="375"/>
      <c r="E168" s="375"/>
      <c r="F168" s="375"/>
      <c r="G168" s="375"/>
      <c r="H168" s="375"/>
      <c r="I168" s="386" t="e">
        <f>#REF!</f>
        <v>#REF!</v>
      </c>
      <c r="J168" s="1561" t="e">
        <f>#REF!</f>
        <v>#REF!</v>
      </c>
      <c r="K168" s="1561"/>
      <c r="L168" s="1561"/>
      <c r="M168" s="1561"/>
      <c r="N168" s="378"/>
      <c r="AH168" s="379"/>
      <c r="AI168" s="379"/>
      <c r="AK168" s="377"/>
      <c r="AL168" s="379"/>
    </row>
    <row r="169" spans="1:38" s="311" customFormat="1" ht="20.100000000000001" hidden="1" customHeight="1">
      <c r="A169" s="375" t="e">
        <f>#REF!</f>
        <v>#REF!</v>
      </c>
      <c r="B169" s="375"/>
      <c r="C169" s="375"/>
      <c r="D169" s="375"/>
      <c r="E169" s="375"/>
      <c r="F169" s="375"/>
      <c r="G169" s="375"/>
      <c r="H169" s="375"/>
      <c r="I169" s="386" t="e">
        <f>#REF!</f>
        <v>#REF!</v>
      </c>
      <c r="J169" s="1561" t="e">
        <f>#REF!</f>
        <v>#REF!</v>
      </c>
      <c r="K169" s="1561"/>
      <c r="L169" s="1561"/>
      <c r="M169" s="1561"/>
      <c r="N169" s="378"/>
      <c r="AH169" s="379"/>
      <c r="AI169" s="379"/>
      <c r="AK169" s="377"/>
      <c r="AL169" s="379"/>
    </row>
    <row r="170" spans="1:38" s="311" customFormat="1" ht="20.100000000000001" hidden="1" customHeight="1">
      <c r="A170" s="387"/>
      <c r="B170" s="387"/>
      <c r="C170" s="387"/>
      <c r="D170" s="387"/>
      <c r="E170" s="387"/>
      <c r="F170" s="387"/>
      <c r="G170" s="387"/>
      <c r="H170" s="387"/>
      <c r="I170" s="374" t="e">
        <f>#REF!</f>
        <v>#REF!</v>
      </c>
      <c r="J170" s="1561" t="e">
        <f>#REF!</f>
        <v>#REF!</v>
      </c>
      <c r="K170" s="1561"/>
      <c r="L170" s="1561"/>
      <c r="M170" s="1561"/>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561"/>
      <c r="K171" s="1561"/>
      <c r="L171" s="1561"/>
      <c r="M171" s="1561"/>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561" t="e">
        <f>#REF!</f>
        <v>#REF!</v>
      </c>
      <c r="K172" s="1561"/>
      <c r="L172" s="1561"/>
      <c r="M172" s="1561"/>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561" t="e">
        <f>#REF!</f>
        <v>#REF!</v>
      </c>
      <c r="K173" s="1561"/>
      <c r="L173" s="1561"/>
      <c r="M173" s="1561"/>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561" t="e">
        <f>#REF!</f>
        <v>#REF!</v>
      </c>
      <c r="K174" s="1561"/>
      <c r="L174" s="1561"/>
      <c r="M174" s="1561"/>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561" t="e">
        <f>#REF!</f>
        <v>#REF!</v>
      </c>
      <c r="K175" s="1561"/>
      <c r="L175" s="1561"/>
      <c r="M175" s="1561"/>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561" t="e">
        <f>#REF!</f>
        <v>#REF!</v>
      </c>
      <c r="K176" s="1561"/>
      <c r="L176" s="1561"/>
      <c r="M176" s="1561"/>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561" t="e">
        <f>#REF!</f>
        <v>#REF!</v>
      </c>
      <c r="K177" s="1561"/>
      <c r="L177" s="1561"/>
      <c r="M177" s="1561"/>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561" t="e">
        <f>#REF!</f>
        <v>#REF!</v>
      </c>
      <c r="K178" s="1561"/>
      <c r="L178" s="1561"/>
      <c r="M178" s="1561"/>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561" t="e">
        <f>#REF!</f>
        <v>#REF!</v>
      </c>
      <c r="K179" s="1561"/>
      <c r="L179" s="1561"/>
      <c r="M179" s="1561"/>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561" t="e">
        <f>#REF!</f>
        <v>#REF!</v>
      </c>
      <c r="K180" s="1561"/>
      <c r="L180" s="1561"/>
      <c r="M180" s="1561"/>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561" t="e">
        <f>#REF!</f>
        <v>#REF!</v>
      </c>
      <c r="K181" s="1561"/>
      <c r="L181" s="1561"/>
      <c r="M181" s="1561"/>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561"/>
      <c r="K182" s="1561"/>
      <c r="L182" s="1561"/>
      <c r="M182" s="1561"/>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561" t="e">
        <f>#REF!</f>
        <v>#REF!</v>
      </c>
      <c r="K183" s="1561"/>
      <c r="L183" s="1561"/>
      <c r="M183" s="1561"/>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561" t="e">
        <f>#REF!</f>
        <v>#REF!</v>
      </c>
      <c r="K184" s="1561"/>
      <c r="L184" s="1561"/>
      <c r="M184" s="1561"/>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561" t="e">
        <f>#REF!</f>
        <v>#REF!</v>
      </c>
      <c r="K185" s="1561"/>
      <c r="L185" s="1561"/>
      <c r="M185" s="1561"/>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561" t="e">
        <f>#REF!</f>
        <v>#REF!</v>
      </c>
      <c r="K186" s="1561"/>
      <c r="L186" s="1561"/>
      <c r="M186" s="1561"/>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561"/>
      <c r="K187" s="1561"/>
      <c r="L187" s="1561"/>
      <c r="M187" s="1561"/>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561" t="e">
        <f>#REF!</f>
        <v>#REF!</v>
      </c>
      <c r="K188" s="1561"/>
      <c r="L188" s="1561"/>
      <c r="M188" s="1561"/>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561" t="e">
        <f>#REF!</f>
        <v>#REF!</v>
      </c>
      <c r="K189" s="1561"/>
      <c r="L189" s="1561"/>
      <c r="M189" s="1561"/>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561" t="e">
        <f>#REF!</f>
        <v>#REF!</v>
      </c>
      <c r="K190" s="1561"/>
      <c r="L190" s="1561"/>
      <c r="M190" s="1561"/>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561" t="e">
        <f>#REF!</f>
        <v>#REF!</v>
      </c>
      <c r="K191" s="1561"/>
      <c r="L191" s="1561"/>
      <c r="M191" s="1561"/>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561"/>
      <c r="K192" s="1561"/>
      <c r="L192" s="1561"/>
      <c r="M192" s="1561"/>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561" t="e">
        <f>#REF!</f>
        <v>#REF!</v>
      </c>
      <c r="K193" s="1561"/>
      <c r="L193" s="1561"/>
      <c r="M193" s="1561"/>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561" t="e">
        <f>#REF!</f>
        <v>#REF!</v>
      </c>
      <c r="K194" s="1561"/>
      <c r="L194" s="1561"/>
      <c r="M194" s="1561"/>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561" t="e">
        <f>#REF!</f>
        <v>#REF!</v>
      </c>
      <c r="K195" s="1561"/>
      <c r="L195" s="1561"/>
      <c r="M195" s="1561"/>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561"/>
      <c r="K196" s="1561"/>
      <c r="L196" s="1561"/>
      <c r="M196" s="1561"/>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561" t="e">
        <f>#REF!</f>
        <v>#REF!</v>
      </c>
      <c r="K197" s="1561"/>
      <c r="L197" s="1561"/>
      <c r="M197" s="1561"/>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561" t="e">
        <f>#REF!</f>
        <v>#REF!</v>
      </c>
      <c r="K198" s="1561"/>
      <c r="L198" s="1561"/>
      <c r="M198" s="1561"/>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561" t="e">
        <f>#REF!</f>
        <v>#REF!</v>
      </c>
      <c r="K199" s="1561"/>
      <c r="L199" s="1561"/>
      <c r="M199" s="1561"/>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561" t="e">
        <f>#REF!</f>
        <v>#REF!</v>
      </c>
      <c r="K200" s="1561"/>
      <c r="L200" s="1561"/>
      <c r="M200" s="1561"/>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561" t="e">
        <f>#REF!</f>
        <v>#REF!</v>
      </c>
      <c r="K201" s="1561"/>
      <c r="L201" s="1561"/>
      <c r="M201" s="1561"/>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561" t="e">
        <f>#REF!</f>
        <v>#REF!</v>
      </c>
      <c r="K202" s="1561"/>
      <c r="L202" s="1561"/>
      <c r="M202" s="1561"/>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561" t="e">
        <f>#REF!</f>
        <v>#REF!</v>
      </c>
      <c r="K203" s="1561"/>
      <c r="L203" s="1561"/>
      <c r="M203" s="1561"/>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561"/>
      <c r="K204" s="1561"/>
      <c r="L204" s="1561"/>
      <c r="M204" s="1561"/>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561" t="e">
        <f>#REF!</f>
        <v>#REF!</v>
      </c>
      <c r="K205" s="1561"/>
      <c r="L205" s="1561"/>
      <c r="M205" s="1561"/>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561" t="e">
        <f>#REF!</f>
        <v>#REF!</v>
      </c>
      <c r="K206" s="1561"/>
      <c r="L206" s="1561"/>
      <c r="M206" s="1561"/>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561" t="e">
        <f>#REF!</f>
        <v>#REF!</v>
      </c>
      <c r="K207" s="1561"/>
      <c r="L207" s="1561"/>
      <c r="M207" s="1561"/>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561" t="e">
        <f>#REF!</f>
        <v>#REF!</v>
      </c>
      <c r="K208" s="1561"/>
      <c r="L208" s="1561"/>
      <c r="M208" s="1561"/>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561"/>
      <c r="K209" s="1561"/>
      <c r="L209" s="1561"/>
      <c r="M209" s="1561"/>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561" t="e">
        <f>#REF!</f>
        <v>#REF!</v>
      </c>
      <c r="K210" s="1561"/>
      <c r="L210" s="1561"/>
      <c r="M210" s="1561"/>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561" t="e">
        <f>#REF!</f>
        <v>#REF!</v>
      </c>
      <c r="K211" s="1561"/>
      <c r="L211" s="1561"/>
      <c r="M211" s="1561"/>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561" t="e">
        <f>#REF!</f>
        <v>#REF!</v>
      </c>
      <c r="K212" s="1561"/>
      <c r="L212" s="1561"/>
      <c r="M212" s="1561"/>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561" t="e">
        <f>#REF!</f>
        <v>#REF!</v>
      </c>
      <c r="K213" s="1561"/>
      <c r="L213" s="1561"/>
      <c r="M213" s="1561"/>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561" t="e">
        <f>#REF!</f>
        <v>#REF!</v>
      </c>
      <c r="K214" s="1561"/>
      <c r="L214" s="1561"/>
      <c r="M214" s="1561"/>
      <c r="N214" s="208"/>
      <c r="AH214" s="379"/>
      <c r="AI214" s="379"/>
      <c r="AK214" s="379"/>
      <c r="AL214" s="379"/>
    </row>
    <row r="215" spans="1:38" s="311" customFormat="1" hidden="1">
      <c r="A215" s="383"/>
      <c r="B215" s="383"/>
      <c r="C215" s="383"/>
      <c r="D215" s="383"/>
      <c r="E215" s="383"/>
      <c r="F215" s="383"/>
      <c r="G215" s="383"/>
      <c r="H215" s="383"/>
      <c r="I215" s="374" t="e">
        <f>#REF!</f>
        <v>#REF!</v>
      </c>
      <c r="J215" s="1561" t="e">
        <f>#REF!</f>
        <v>#REF!</v>
      </c>
      <c r="K215" s="1561"/>
      <c r="L215" s="1561"/>
      <c r="M215" s="1561"/>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561" t="e">
        <f>#REF!</f>
        <v>#REF!</v>
      </c>
      <c r="K216" s="1561"/>
      <c r="L216" s="1561"/>
      <c r="M216" s="1561"/>
      <c r="N216" s="208"/>
      <c r="AH216" s="379"/>
      <c r="AI216" s="379"/>
      <c r="AK216" s="379"/>
      <c r="AL216" s="379"/>
    </row>
    <row r="217" spans="1:38" s="254" customFormat="1">
      <c r="A217" s="265"/>
      <c r="B217" s="265"/>
      <c r="C217" s="265"/>
      <c r="D217" s="265"/>
      <c r="E217" s="265"/>
      <c r="F217" s="265"/>
      <c r="G217" s="265"/>
      <c r="H217" s="265"/>
      <c r="I217" s="266"/>
      <c r="J217" s="1564"/>
      <c r="K217" s="1564"/>
      <c r="L217" s="1564"/>
      <c r="M217" s="1564"/>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C6F"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470" customWidth="1"/>
    <col min="2" max="2" width="38.125" style="471" customWidth="1"/>
    <col min="3" max="3" width="7.625" style="471" customWidth="1"/>
    <col min="4" max="4" width="10.25" style="471" customWidth="1"/>
    <col min="5" max="5" width="15.375" style="471" customWidth="1"/>
    <col min="6" max="6" width="11.375" style="471" customWidth="1"/>
    <col min="7" max="7" width="13.625" style="471" customWidth="1"/>
    <col min="8" max="8" width="20.875" style="296" customWidth="1"/>
    <col min="9" max="12" width="9" style="462"/>
    <col min="13" max="29" width="9" style="203"/>
    <col min="30" max="30" width="0" style="254" hidden="1" customWidth="1"/>
    <col min="31" max="31" width="13.875" style="254" hidden="1" customWidth="1"/>
    <col min="32" max="32" width="13.625" style="254" hidden="1" customWidth="1"/>
    <col min="33" max="33" width="21.37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Specification No.: CC/NT/W-AIS/DOM/A00/23/00332</v>
      </c>
      <c r="B1" s="90"/>
      <c r="C1" s="91"/>
      <c r="D1" s="91"/>
      <c r="E1" s="91"/>
      <c r="F1" s="91"/>
      <c r="G1" s="91"/>
    </row>
    <row r="2" spans="1:35" ht="18.600000000000001" customHeight="1">
      <c r="A2" s="464"/>
      <c r="B2" s="465"/>
      <c r="C2" s="466"/>
      <c r="D2" s="466"/>
      <c r="E2" s="466"/>
      <c r="F2" s="466"/>
      <c r="G2" s="466"/>
    </row>
    <row r="3" spans="1:35" ht="55.5" customHeight="1">
      <c r="A3" s="157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578"/>
      <c r="C3" s="1578"/>
      <c r="D3" s="1578"/>
      <c r="E3" s="1578"/>
      <c r="F3" s="1578"/>
      <c r="G3" s="1578"/>
      <c r="AD3" s="260" t="s">
        <v>342</v>
      </c>
      <c r="AF3" s="250">
        <f>IF(ISERROR(#REF!/('Sch-6'!D14+'Sch-6'!D16+'Sch-6'!D18)),0,#REF!/( 'Sch-6'!D14+'Sch-6'!D16+'Sch-6'!D18))</f>
        <v>0</v>
      </c>
    </row>
    <row r="4" spans="1:35" ht="22.15" customHeight="1">
      <c r="A4" s="1514" t="s">
        <v>419</v>
      </c>
      <c r="B4" s="1514"/>
      <c r="C4" s="1514"/>
      <c r="D4" s="1514"/>
      <c r="E4" s="1514"/>
      <c r="F4" s="1514"/>
      <c r="G4" s="1514"/>
      <c r="AD4" s="260" t="s">
        <v>343</v>
      </c>
      <c r="AF4" s="250" t="e">
        <f>#REF!</f>
        <v>#REF!</v>
      </c>
    </row>
    <row r="5" spans="1:35" ht="18.600000000000001" customHeight="1">
      <c r="A5" s="76"/>
      <c r="B5" s="117"/>
      <c r="C5" s="117"/>
      <c r="D5" s="117"/>
      <c r="E5" s="117"/>
      <c r="F5" s="117"/>
      <c r="G5" s="117"/>
      <c r="AD5" s="260" t="s">
        <v>350</v>
      </c>
      <c r="AF5" s="250">
        <f>IF(ISERROR(#REF!/#REF!),0,#REF! /#REF!)</f>
        <v>0</v>
      </c>
    </row>
    <row r="6" spans="1:35" ht="28.15" customHeight="1">
      <c r="A6" s="33" t="str">
        <f>'Sch-1'!A6</f>
        <v>Bidder’s Name and Address (Sole Bidder) :</v>
      </c>
      <c r="B6" s="44"/>
      <c r="C6" s="44"/>
      <c r="D6" s="44"/>
      <c r="E6" s="661" t="s">
        <v>396</v>
      </c>
      <c r="F6" s="44"/>
      <c r="G6" s="67"/>
      <c r="H6" s="297"/>
      <c r="AD6" s="260" t="s">
        <v>351</v>
      </c>
      <c r="AF6" s="250" t="e">
        <f>#REF!</f>
        <v>#REF!</v>
      </c>
    </row>
    <row r="7" spans="1:35" ht="36" customHeight="1">
      <c r="A7" s="1565" t="str">
        <f>'Sch-1'!A7</f>
        <v/>
      </c>
      <c r="B7" s="1565"/>
      <c r="C7" s="1565"/>
      <c r="D7" s="573"/>
      <c r="E7" s="662" t="str">
        <f>'Sch-1'!M7</f>
        <v>Contracts Services, 3rd Floor</v>
      </c>
      <c r="F7" s="573"/>
      <c r="G7" s="66"/>
      <c r="H7" s="297"/>
      <c r="AD7" s="260" t="s">
        <v>346</v>
      </c>
      <c r="AF7" s="250" t="e">
        <f>SUM(AF3:AF6)</f>
        <v>#REF!</v>
      </c>
    </row>
    <row r="8" spans="1:35" ht="28.15" customHeight="1">
      <c r="A8" s="45" t="s">
        <v>412</v>
      </c>
      <c r="B8" s="1547" t="str">
        <f>IF('Sch-1'!C8=0, "", 'Sch-1'!C8)</f>
        <v xml:space="preserve">…….. …….. …….. …….. …….. …….. </v>
      </c>
      <c r="C8" s="1547"/>
      <c r="D8" s="571"/>
      <c r="E8" s="662" t="str">
        <f>'Sch-1'!M8</f>
        <v>Power Grid Corporation of India Ltd.,</v>
      </c>
      <c r="F8" s="571"/>
      <c r="G8" s="66"/>
      <c r="H8" s="297"/>
    </row>
    <row r="9" spans="1:35" ht="28.15" customHeight="1">
      <c r="A9" s="45" t="s">
        <v>413</v>
      </c>
      <c r="B9" s="1547" t="str">
        <f>IF('Sch-1'!C9=0, "", 'Sch-1'!C9)</f>
        <v xml:space="preserve">…….. …….. …….. …….. …….. …….. </v>
      </c>
      <c r="C9" s="1547"/>
      <c r="D9" s="571"/>
      <c r="E9" s="662" t="str">
        <f>'Sch-1'!M9</f>
        <v>"Saudamini", Plot No.-2</v>
      </c>
      <c r="F9" s="571"/>
      <c r="G9" s="66"/>
      <c r="H9" s="297"/>
    </row>
    <row r="10" spans="1:35" ht="28.15" customHeight="1">
      <c r="A10" s="467"/>
      <c r="B10" s="1580" t="str">
        <f>IF('Sch-1'!C10=0, "", 'Sch-1'!C10)</f>
        <v xml:space="preserve">…….. …….. …….. …….. …….. …….. </v>
      </c>
      <c r="C10" s="1580"/>
      <c r="D10" s="468"/>
      <c r="E10" s="662" t="str">
        <f>'Sch-1'!M10</f>
        <v xml:space="preserve">Sector-29, </v>
      </c>
      <c r="F10" s="468"/>
      <c r="G10" s="393"/>
      <c r="H10" s="297"/>
      <c r="AD10" s="260" t="s">
        <v>276</v>
      </c>
      <c r="AF10" s="262">
        <f>'Sch-1'!AA10</f>
        <v>0</v>
      </c>
    </row>
    <row r="11" spans="1:35" ht="28.15" customHeight="1">
      <c r="A11" s="467"/>
      <c r="B11" s="1580" t="str">
        <f>IF('Sch-1'!C11=0, "", 'Sch-1'!C11)</f>
        <v xml:space="preserve">…….. …….. …….. …….. …….. …….. </v>
      </c>
      <c r="C11" s="1580"/>
      <c r="D11" s="468"/>
      <c r="E11" s="662" t="str">
        <f>'Sch-1'!M11</f>
        <v>Gurgaon (Haryana) - 122001</v>
      </c>
      <c r="F11" s="468"/>
      <c r="G11" s="393"/>
      <c r="H11" s="297"/>
      <c r="AD11" s="260"/>
      <c r="AF11" s="250"/>
    </row>
    <row r="12" spans="1:35" ht="18.600000000000001" customHeight="1">
      <c r="A12" s="467"/>
      <c r="B12" s="468"/>
      <c r="C12" s="468"/>
      <c r="D12" s="468"/>
      <c r="E12" s="468"/>
      <c r="F12" s="468"/>
      <c r="G12" s="393"/>
      <c r="H12" s="297"/>
      <c r="AD12" s="260"/>
      <c r="AF12" s="250"/>
    </row>
    <row r="13" spans="1:35" ht="28.15" customHeight="1">
      <c r="A13" s="1581" t="s">
        <v>69</v>
      </c>
      <c r="B13" s="1581"/>
      <c r="C13" s="1581"/>
      <c r="D13" s="1581"/>
      <c r="E13" s="1581"/>
      <c r="F13" s="1581"/>
      <c r="G13" s="1582"/>
      <c r="AG13" s="254"/>
    </row>
    <row r="14" spans="1:35" ht="33.75" customHeight="1">
      <c r="A14" s="118" t="s">
        <v>433</v>
      </c>
      <c r="B14" s="645" t="s">
        <v>372</v>
      </c>
      <c r="C14" s="645" t="s">
        <v>353</v>
      </c>
      <c r="D14" s="645" t="s">
        <v>354</v>
      </c>
      <c r="E14" s="645" t="s">
        <v>62</v>
      </c>
      <c r="F14" s="119" t="s">
        <v>373</v>
      </c>
      <c r="G14" s="372"/>
      <c r="AE14" s="1564" t="s">
        <v>277</v>
      </c>
      <c r="AF14" s="1564"/>
      <c r="AG14" s="294" t="s">
        <v>285</v>
      </c>
      <c r="AH14" s="1564" t="s">
        <v>278</v>
      </c>
      <c r="AI14" s="1564"/>
    </row>
    <row r="15" spans="1:35" s="577" customFormat="1">
      <c r="A15" s="667" t="s">
        <v>340</v>
      </c>
      <c r="B15" s="663" t="e">
        <f>'Sch-7'!#REF!</f>
        <v>#REF!</v>
      </c>
      <c r="C15" s="663"/>
      <c r="D15" s="663"/>
      <c r="E15" s="664"/>
      <c r="F15" s="665"/>
    </row>
    <row r="16" spans="1:35" s="577" customFormat="1">
      <c r="A16" s="668" t="s">
        <v>458</v>
      </c>
      <c r="B16" s="663" t="e">
        <f>'Sch-7'!#REF!</f>
        <v>#REF!</v>
      </c>
      <c r="C16" s="663" t="e">
        <f>'Sch-7'!#REF!</f>
        <v>#REF!</v>
      </c>
      <c r="D16" s="663" t="e">
        <f>'Sch-7'!#REF!</f>
        <v>#REF!</v>
      </c>
      <c r="E16" s="664" t="e">
        <f>'Sch-7'!#REF!</f>
        <v>#REF!</v>
      </c>
      <c r="F16" s="665" t="e">
        <f>IF(E16=0, "Included", IF(ISERROR(D16*E16), E16, D16*E16))</f>
        <v>#REF!</v>
      </c>
    </row>
    <row r="17" spans="1:35" s="577" customFormat="1">
      <c r="A17" s="668" t="s">
        <v>459</v>
      </c>
      <c r="B17" s="663" t="e">
        <f>'Sch-7'!#REF!</f>
        <v>#REF!</v>
      </c>
      <c r="C17" s="663" t="e">
        <f>'Sch-7'!#REF!</f>
        <v>#REF!</v>
      </c>
      <c r="D17" s="663" t="e">
        <f>'Sch-7'!#REF!</f>
        <v>#REF!</v>
      </c>
      <c r="E17" s="664" t="e">
        <f>'Sch-7'!#REF!</f>
        <v>#REF!</v>
      </c>
      <c r="F17" s="665" t="e">
        <f>IF(E17=0, "Included", IF(ISERROR(D17*E17), E17, D17*E17))</f>
        <v>#REF!</v>
      </c>
    </row>
    <row r="18" spans="1:35" s="577" customFormat="1" ht="15.75">
      <c r="A18" s="671"/>
      <c r="B18" s="673" t="s">
        <v>21</v>
      </c>
      <c r="C18" s="673"/>
      <c r="D18" s="673"/>
      <c r="E18" s="673"/>
      <c r="F18" s="674" t="e">
        <f>SUM(F16:F17)</f>
        <v>#REF!</v>
      </c>
    </row>
    <row r="19" spans="1:35" s="577" customFormat="1" ht="15.75">
      <c r="A19" s="672"/>
      <c r="B19" s="675" t="s">
        <v>22</v>
      </c>
      <c r="C19" s="675"/>
      <c r="D19" s="675"/>
      <c r="E19" s="675"/>
      <c r="F19" s="676" t="e">
        <f>F18</f>
        <v>#REF!</v>
      </c>
    </row>
    <row r="20" spans="1:35" ht="18.600000000000001"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260</v>
      </c>
      <c r="AE21" s="264" t="e">
        <f>#REF!-#REF!</f>
        <v>#REF!</v>
      </c>
      <c r="AG21" s="295" t="s">
        <v>279</v>
      </c>
      <c r="AH21" s="264" t="e">
        <f>#REF!-#REF!</f>
        <v>#REF!</v>
      </c>
      <c r="AI21" s="254"/>
    </row>
    <row r="22" spans="1:35" ht="18.600000000000001" customHeight="1">
      <c r="A22" s="1583"/>
      <c r="B22" s="1583"/>
      <c r="C22" s="1583"/>
      <c r="D22" s="1583"/>
      <c r="E22" s="1583"/>
      <c r="F22" s="1583"/>
      <c r="G22" s="1583"/>
      <c r="AD22" s="254" t="s">
        <v>285</v>
      </c>
      <c r="AE22" s="295" t="e">
        <f>IF(#REF!&gt;0,#REF!&amp; " Item(s) in Sch-3", "")</f>
        <v>#REF!</v>
      </c>
      <c r="AF22" s="264"/>
      <c r="AG22" s="254"/>
    </row>
    <row r="23" spans="1:35" ht="28.15" customHeight="1">
      <c r="A23" s="469"/>
      <c r="B23" s="469"/>
      <c r="C23" s="1566" t="s">
        <v>367</v>
      </c>
      <c r="D23" s="1566"/>
      <c r="E23" s="1566"/>
      <c r="F23" s="1566"/>
      <c r="G23" s="1566"/>
      <c r="AE23" s="295"/>
      <c r="AF23" s="264"/>
      <c r="AG23" s="254"/>
    </row>
    <row r="24" spans="1:35" ht="28.15" customHeight="1">
      <c r="A24" s="108" t="s">
        <v>406</v>
      </c>
      <c r="B24" s="124" t="str">
        <f>'Sch-1'!B301</f>
        <v>--</v>
      </c>
      <c r="C24" s="1566" t="str">
        <f>"Printed Name   : " &amp; 'Sch-1'!M302</f>
        <v xml:space="preserve">Printed Name   : </v>
      </c>
      <c r="D24" s="1566"/>
      <c r="E24" s="1566"/>
      <c r="F24" s="1566"/>
      <c r="G24" s="1566"/>
      <c r="AG24" s="254"/>
    </row>
    <row r="25" spans="1:35" ht="28.15" customHeight="1">
      <c r="A25" s="108" t="s">
        <v>407</v>
      </c>
      <c r="B25" s="120" t="str">
        <f>'Sch-1'!B302</f>
        <v/>
      </c>
      <c r="C25" s="1566" t="str">
        <f>"Designation      : " &amp; 'Sch-1'!M303</f>
        <v xml:space="preserve">Designation      : </v>
      </c>
      <c r="D25" s="1566"/>
      <c r="E25" s="1566"/>
      <c r="F25" s="1566"/>
      <c r="G25" s="1566"/>
      <c r="AG25" s="254"/>
    </row>
    <row r="26" spans="1:35" ht="28.15" customHeight="1">
      <c r="A26" s="466"/>
      <c r="B26" s="465"/>
      <c r="C26" s="1566" t="s">
        <v>310</v>
      </c>
      <c r="D26" s="1566"/>
      <c r="E26" s="1566"/>
      <c r="F26" s="1566"/>
      <c r="G26" s="1566"/>
      <c r="AG26" s="254"/>
    </row>
    <row r="27" spans="1:35" ht="28.15" customHeight="1">
      <c r="A27" s="466"/>
      <c r="B27" s="465"/>
      <c r="C27" s="353"/>
      <c r="D27" s="353"/>
      <c r="E27" s="353"/>
      <c r="F27" s="353"/>
      <c r="G27" s="353"/>
      <c r="AG27" s="254"/>
    </row>
    <row r="28" spans="1:35" ht="36.75" customHeight="1">
      <c r="A28" s="121" t="s">
        <v>66</v>
      </c>
      <c r="B28" s="1584" t="s">
        <v>375</v>
      </c>
      <c r="C28" s="1584"/>
      <c r="D28" s="1584"/>
      <c r="E28" s="1584"/>
      <c r="F28" s="1584"/>
      <c r="G28" s="1584"/>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Specification No.: CC/NT/W-AIS/DOM/A00/23/00332</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578" t="str">
        <f t="shared" ref="A106:C107" si="0">A3</f>
        <v>765KV AIS Substation package - SS108 for Establishment of 765/400/220kV Kurnool-III (New) S/S including 1x125MVAR, 400kV 3-Ph Bus Reactor under ‘Transmission Scheme for Evacuation of power from RE Sources in Kurnool Wind Energy Zone (3000 MW) /Solar Energy Zone (1500 MW) Part A’</v>
      </c>
      <c r="B106" s="1578">
        <f t="shared" si="0"/>
        <v>0</v>
      </c>
      <c r="C106" s="1578">
        <f t="shared" si="0"/>
        <v>0</v>
      </c>
      <c r="D106" s="1578"/>
      <c r="E106" s="1578"/>
      <c r="F106" s="1578"/>
      <c r="G106" s="1578">
        <f>G3</f>
        <v>0</v>
      </c>
      <c r="H106" s="208"/>
    </row>
    <row r="107" spans="1:12" s="311" customFormat="1" hidden="1">
      <c r="A107" s="1579" t="str">
        <f t="shared" si="0"/>
        <v>(SCHEDULE OF RATES AND PRICES : TYPE TEST CHARGES)</v>
      </c>
      <c r="B107" s="1579">
        <f t="shared" si="0"/>
        <v>0</v>
      </c>
      <c r="C107" s="1579">
        <f t="shared" si="0"/>
        <v>0</v>
      </c>
      <c r="D107" s="1579"/>
      <c r="E107" s="1579"/>
      <c r="F107" s="1579"/>
      <c r="G107" s="1579">
        <f>G4</f>
        <v>0</v>
      </c>
      <c r="H107" s="208"/>
    </row>
    <row r="108" spans="1:12" s="311" customFormat="1" hidden="1">
      <c r="A108" s="365"/>
      <c r="B108" s="366"/>
      <c r="C108" s="366"/>
      <c r="D108" s="366"/>
      <c r="E108" s="366"/>
      <c r="F108" s="366"/>
      <c r="G108" s="366"/>
      <c r="H108" s="208"/>
    </row>
    <row r="109" spans="1:12" s="311" customFormat="1" hidden="1">
      <c r="A109" s="116" t="str">
        <f>A6</f>
        <v>Bidder’s Name and Address (Sole Bidder) :</v>
      </c>
      <c r="B109" s="367"/>
      <c r="C109" s="367"/>
      <c r="D109" s="367"/>
      <c r="E109" s="367"/>
      <c r="F109" s="367"/>
      <c r="G109" s="67">
        <f t="shared" ref="G109:G114" si="1">G6</f>
        <v>0</v>
      </c>
      <c r="H109" s="208"/>
    </row>
    <row r="110" spans="1:12" s="311" customFormat="1" hidden="1">
      <c r="A110" s="1565" t="str">
        <f>A7</f>
        <v/>
      </c>
      <c r="B110" s="1565">
        <f t="shared" ref="B110:C114" si="2">B7</f>
        <v>0</v>
      </c>
      <c r="C110" s="1565">
        <f t="shared" si="2"/>
        <v>0</v>
      </c>
      <c r="D110" s="573"/>
      <c r="E110" s="573"/>
      <c r="F110" s="573"/>
      <c r="G110" s="354">
        <f t="shared" si="1"/>
        <v>0</v>
      </c>
      <c r="H110" s="208"/>
    </row>
    <row r="111" spans="1:12" s="311" customFormat="1" hidden="1">
      <c r="A111" s="368" t="str">
        <f>A8</f>
        <v>Name     :</v>
      </c>
      <c r="B111" s="1560" t="str">
        <f t="shared" si="2"/>
        <v xml:space="preserve">…….. …….. …….. …….. …….. …….. </v>
      </c>
      <c r="C111" s="1560">
        <f t="shared" si="2"/>
        <v>0</v>
      </c>
      <c r="D111" s="572"/>
      <c r="E111" s="572"/>
      <c r="F111" s="572"/>
      <c r="G111" s="354">
        <f t="shared" si="1"/>
        <v>0</v>
      </c>
      <c r="H111" s="208"/>
    </row>
    <row r="112" spans="1:12" s="311" customFormat="1" hidden="1">
      <c r="A112" s="368" t="str">
        <f>A9</f>
        <v>Address :</v>
      </c>
      <c r="B112" s="1560" t="str">
        <f t="shared" si="2"/>
        <v xml:space="preserve">…….. …….. …….. …….. …….. …….. </v>
      </c>
      <c r="C112" s="1560">
        <f t="shared" si="2"/>
        <v>0</v>
      </c>
      <c r="D112" s="572"/>
      <c r="E112" s="572"/>
      <c r="F112" s="572"/>
      <c r="G112" s="354">
        <f t="shared" si="1"/>
        <v>0</v>
      </c>
      <c r="H112" s="208"/>
    </row>
    <row r="113" spans="1:35" s="311" customFormat="1" hidden="1">
      <c r="A113" s="369"/>
      <c r="B113" s="1560" t="str">
        <f t="shared" si="2"/>
        <v xml:space="preserve">…….. …….. …….. …….. …….. …….. </v>
      </c>
      <c r="C113" s="1560">
        <f t="shared" si="2"/>
        <v>0</v>
      </c>
      <c r="D113" s="572"/>
      <c r="E113" s="572"/>
      <c r="F113" s="572"/>
      <c r="G113" s="354">
        <f t="shared" si="1"/>
        <v>0</v>
      </c>
      <c r="H113" s="208"/>
    </row>
    <row r="114" spans="1:35" s="311" customFormat="1" hidden="1">
      <c r="A114" s="369"/>
      <c r="B114" s="1560" t="str">
        <f t="shared" si="2"/>
        <v xml:space="preserve">…….. …….. …….. …….. …….. …….. </v>
      </c>
      <c r="C114" s="1560">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562">
        <f>G14</f>
        <v>0</v>
      </c>
      <c r="D116" s="1562"/>
      <c r="E116" s="1562"/>
      <c r="F116" s="1562"/>
      <c r="G116" s="1562"/>
      <c r="H116" s="208"/>
      <c r="AE116" s="1562"/>
      <c r="AF116" s="1562"/>
      <c r="AH116" s="1562"/>
      <c r="AI116" s="1562"/>
    </row>
    <row r="117" spans="1:35" s="311" customFormat="1" hidden="1">
      <c r="A117" s="366" t="e">
        <f>#REF!</f>
        <v>#REF!</v>
      </c>
      <c r="B117" s="366" t="e">
        <f>#REF!</f>
        <v>#REF!</v>
      </c>
      <c r="C117" s="1563" t="e">
        <f>#REF!</f>
        <v>#REF!</v>
      </c>
      <c r="D117" s="1563"/>
      <c r="E117" s="1563"/>
      <c r="F117" s="1563"/>
      <c r="G117" s="1563"/>
      <c r="H117" s="208"/>
      <c r="AE117" s="1563"/>
      <c r="AF117" s="1563"/>
      <c r="AH117" s="1563"/>
      <c r="AI117" s="1563"/>
    </row>
    <row r="118" spans="1:35" s="311" customFormat="1" hidden="1">
      <c r="A118" s="373" t="e">
        <f>#REF!</f>
        <v>#REF!</v>
      </c>
      <c r="B118" s="374" t="e">
        <f>#REF!</f>
        <v>#REF!</v>
      </c>
      <c r="C118" s="1563"/>
      <c r="D118" s="1563"/>
      <c r="E118" s="1563"/>
      <c r="F118" s="1563"/>
      <c r="G118" s="1563"/>
      <c r="H118" s="208"/>
      <c r="AE118" s="1563"/>
      <c r="AF118" s="1563"/>
      <c r="AH118" s="1563"/>
      <c r="AI118" s="1563"/>
    </row>
    <row r="119" spans="1:35" s="311" customFormat="1" hidden="1">
      <c r="A119" s="375" t="e">
        <f>#REF!</f>
        <v>#REF!</v>
      </c>
      <c r="B119" s="376" t="e">
        <f>#REF!</f>
        <v>#REF!</v>
      </c>
      <c r="C119" s="1561" t="e">
        <f>#REF!</f>
        <v>#REF!</v>
      </c>
      <c r="D119" s="1561"/>
      <c r="E119" s="1561"/>
      <c r="F119" s="1561"/>
      <c r="G119" s="1561"/>
      <c r="H119" s="378"/>
      <c r="AE119" s="377"/>
      <c r="AF119" s="377"/>
      <c r="AH119" s="377"/>
      <c r="AI119" s="377"/>
    </row>
    <row r="120" spans="1:35" s="311" customFormat="1" hidden="1">
      <c r="A120" s="375" t="e">
        <f>#REF!</f>
        <v>#REF!</v>
      </c>
      <c r="B120" s="376" t="e">
        <f>#REF!</f>
        <v>#REF!</v>
      </c>
      <c r="C120" s="1561" t="e">
        <f>#REF!</f>
        <v>#REF!</v>
      </c>
      <c r="D120" s="1561"/>
      <c r="E120" s="1561"/>
      <c r="F120" s="1561"/>
      <c r="G120" s="1561"/>
      <c r="H120" s="378"/>
      <c r="AE120" s="379"/>
      <c r="AF120" s="379"/>
      <c r="AH120" s="377"/>
      <c r="AI120" s="379"/>
    </row>
    <row r="121" spans="1:35" s="311" customFormat="1" ht="20.100000000000001" hidden="1" customHeight="1">
      <c r="A121" s="380"/>
      <c r="B121" s="374" t="e">
        <f>#REF!</f>
        <v>#REF!</v>
      </c>
      <c r="C121" s="1561" t="e">
        <f>#REF!</f>
        <v>#REF!</v>
      </c>
      <c r="D121" s="1561"/>
      <c r="E121" s="1561"/>
      <c r="F121" s="1561"/>
      <c r="G121" s="1561"/>
      <c r="H121" s="208"/>
      <c r="AE121" s="379"/>
      <c r="AF121" s="379"/>
      <c r="AH121" s="379"/>
      <c r="AI121" s="379"/>
    </row>
    <row r="122" spans="1:35" s="311" customFormat="1" hidden="1">
      <c r="A122" s="373" t="e">
        <f>#REF!</f>
        <v>#REF!</v>
      </c>
      <c r="B122" s="374" t="e">
        <f>#REF!</f>
        <v>#REF!</v>
      </c>
      <c r="C122" s="1561"/>
      <c r="D122" s="1561"/>
      <c r="E122" s="1561"/>
      <c r="F122" s="1561"/>
      <c r="G122" s="1561"/>
      <c r="H122" s="208"/>
      <c r="AE122" s="1561"/>
      <c r="AF122" s="1561"/>
      <c r="AH122" s="1561"/>
      <c r="AI122" s="1561"/>
    </row>
    <row r="123" spans="1:35" s="311" customFormat="1" hidden="1">
      <c r="A123" s="381" t="e">
        <f>#REF!</f>
        <v>#REF!</v>
      </c>
      <c r="B123" s="374" t="e">
        <f>#REF!</f>
        <v>#REF!</v>
      </c>
      <c r="C123" s="1561"/>
      <c r="D123" s="1561"/>
      <c r="E123" s="1561"/>
      <c r="F123" s="1561"/>
      <c r="G123" s="1561"/>
      <c r="H123" s="208"/>
      <c r="AE123" s="1561"/>
      <c r="AF123" s="1561"/>
      <c r="AH123" s="1561"/>
      <c r="AI123" s="1561"/>
    </row>
    <row r="124" spans="1:35" s="311" customFormat="1" hidden="1">
      <c r="A124" s="382" t="e">
        <f>#REF!</f>
        <v>#REF!</v>
      </c>
      <c r="B124" s="374" t="e">
        <f>#REF!</f>
        <v>#REF!</v>
      </c>
      <c r="C124" s="1561"/>
      <c r="D124" s="1561"/>
      <c r="E124" s="1561"/>
      <c r="F124" s="1561"/>
      <c r="G124" s="1561"/>
      <c r="H124" s="208"/>
      <c r="AE124" s="1561"/>
      <c r="AF124" s="1561"/>
      <c r="AH124" s="1561"/>
      <c r="AI124" s="1561"/>
    </row>
    <row r="125" spans="1:35" s="311" customFormat="1" hidden="1">
      <c r="A125" s="375" t="e">
        <f>#REF!</f>
        <v>#REF!</v>
      </c>
      <c r="B125" s="376" t="e">
        <f>#REF!</f>
        <v>#REF!</v>
      </c>
      <c r="C125" s="1561" t="e">
        <f>#REF!</f>
        <v>#REF!</v>
      </c>
      <c r="D125" s="1561"/>
      <c r="E125" s="1561"/>
      <c r="F125" s="1561"/>
      <c r="G125" s="1561"/>
      <c r="H125" s="378"/>
      <c r="AE125" s="379"/>
      <c r="AF125" s="379"/>
      <c r="AH125" s="377"/>
      <c r="AI125" s="379"/>
    </row>
    <row r="126" spans="1:35" s="311" customFormat="1" hidden="1">
      <c r="A126" s="375" t="e">
        <f>#REF!</f>
        <v>#REF!</v>
      </c>
      <c r="B126" s="376" t="e">
        <f>#REF!</f>
        <v>#REF!</v>
      </c>
      <c r="C126" s="1561" t="e">
        <f>#REF!</f>
        <v>#REF!</v>
      </c>
      <c r="D126" s="1561"/>
      <c r="E126" s="1561"/>
      <c r="F126" s="1561"/>
      <c r="G126" s="1561"/>
      <c r="H126" s="378"/>
      <c r="AE126" s="379"/>
      <c r="AF126" s="379"/>
      <c r="AH126" s="377"/>
      <c r="AI126" s="379"/>
    </row>
    <row r="127" spans="1:35" s="311" customFormat="1" hidden="1">
      <c r="A127" s="375" t="e">
        <f>#REF!</f>
        <v>#REF!</v>
      </c>
      <c r="B127" s="376" t="e">
        <f>#REF!</f>
        <v>#REF!</v>
      </c>
      <c r="C127" s="1561" t="e">
        <f>#REF!</f>
        <v>#REF!</v>
      </c>
      <c r="D127" s="1561"/>
      <c r="E127" s="1561"/>
      <c r="F127" s="1561"/>
      <c r="G127" s="1561"/>
      <c r="H127" s="378"/>
      <c r="AE127" s="379"/>
      <c r="AF127" s="379"/>
      <c r="AH127" s="377"/>
      <c r="AI127" s="379"/>
    </row>
    <row r="128" spans="1:35" s="311" customFormat="1" hidden="1">
      <c r="A128" s="375" t="e">
        <f>#REF!</f>
        <v>#REF!</v>
      </c>
      <c r="B128" s="376" t="e">
        <f>#REF!</f>
        <v>#REF!</v>
      </c>
      <c r="C128" s="1561" t="e">
        <f>#REF!</f>
        <v>#REF!</v>
      </c>
      <c r="D128" s="1561"/>
      <c r="E128" s="1561"/>
      <c r="F128" s="1561"/>
      <c r="G128" s="1561"/>
      <c r="H128" s="378"/>
      <c r="AE128" s="379"/>
      <c r="AF128" s="379"/>
      <c r="AH128" s="377"/>
      <c r="AI128" s="379"/>
    </row>
    <row r="129" spans="1:35" s="311" customFormat="1" hidden="1">
      <c r="A129" s="375"/>
      <c r="B129" s="374" t="e">
        <f>#REF!</f>
        <v>#REF!</v>
      </c>
      <c r="C129" s="1561" t="e">
        <f>#REF!</f>
        <v>#REF!</v>
      </c>
      <c r="D129" s="1561"/>
      <c r="E129" s="1561"/>
      <c r="F129" s="1561"/>
      <c r="G129" s="1561"/>
      <c r="H129" s="378"/>
      <c r="AE129" s="379"/>
      <c r="AF129" s="379"/>
      <c r="AH129" s="379"/>
      <c r="AI129" s="379"/>
    </row>
    <row r="130" spans="1:35" s="311" customFormat="1" ht="20.100000000000001" hidden="1" customHeight="1">
      <c r="A130" s="382" t="e">
        <f>#REF!</f>
        <v>#REF!</v>
      </c>
      <c r="B130" s="374" t="e">
        <f>#REF!</f>
        <v>#REF!</v>
      </c>
      <c r="C130" s="1561"/>
      <c r="D130" s="1561"/>
      <c r="E130" s="1561"/>
      <c r="F130" s="1561"/>
      <c r="G130" s="1561"/>
      <c r="H130" s="378"/>
      <c r="AE130" s="379"/>
      <c r="AF130" s="379"/>
      <c r="AH130" s="379"/>
      <c r="AI130" s="379"/>
    </row>
    <row r="131" spans="1:35" s="311" customFormat="1" hidden="1">
      <c r="A131" s="375" t="e">
        <f>#REF!</f>
        <v>#REF!</v>
      </c>
      <c r="B131" s="376" t="e">
        <f>#REF!</f>
        <v>#REF!</v>
      </c>
      <c r="C131" s="1561" t="e">
        <f>#REF!</f>
        <v>#REF!</v>
      </c>
      <c r="D131" s="1561"/>
      <c r="E131" s="1561"/>
      <c r="F131" s="1561"/>
      <c r="G131" s="1561"/>
      <c r="H131" s="378"/>
      <c r="AE131" s="379"/>
      <c r="AF131" s="379"/>
      <c r="AH131" s="377"/>
      <c r="AI131" s="379"/>
    </row>
    <row r="132" spans="1:35" s="311" customFormat="1" hidden="1">
      <c r="A132" s="375" t="e">
        <f>#REF!</f>
        <v>#REF!</v>
      </c>
      <c r="B132" s="376" t="e">
        <f>#REF!</f>
        <v>#REF!</v>
      </c>
      <c r="C132" s="1561" t="e">
        <f>#REF!</f>
        <v>#REF!</v>
      </c>
      <c r="D132" s="1561"/>
      <c r="E132" s="1561"/>
      <c r="F132" s="1561"/>
      <c r="G132" s="1561"/>
      <c r="H132" s="378"/>
      <c r="AE132" s="379"/>
      <c r="AF132" s="379"/>
      <c r="AH132" s="377"/>
      <c r="AI132" s="379"/>
    </row>
    <row r="133" spans="1:35" s="311" customFormat="1" ht="20.100000000000001" hidden="1" customHeight="1">
      <c r="A133" s="375" t="e">
        <f>#REF!</f>
        <v>#REF!</v>
      </c>
      <c r="B133" s="376" t="e">
        <f>#REF!</f>
        <v>#REF!</v>
      </c>
      <c r="C133" s="1561" t="e">
        <f>#REF!</f>
        <v>#REF!</v>
      </c>
      <c r="D133" s="1561"/>
      <c r="E133" s="1561"/>
      <c r="F133" s="1561"/>
      <c r="G133" s="1561"/>
      <c r="H133" s="378"/>
      <c r="AE133" s="379"/>
      <c r="AF133" s="379"/>
      <c r="AH133" s="377"/>
      <c r="AI133" s="379"/>
    </row>
    <row r="134" spans="1:35" s="311" customFormat="1" hidden="1">
      <c r="A134" s="375" t="e">
        <f>#REF!</f>
        <v>#REF!</v>
      </c>
      <c r="B134" s="376" t="e">
        <f>#REF!</f>
        <v>#REF!</v>
      </c>
      <c r="C134" s="1561" t="e">
        <f>#REF!</f>
        <v>#REF!</v>
      </c>
      <c r="D134" s="1561"/>
      <c r="E134" s="1561"/>
      <c r="F134" s="1561"/>
      <c r="G134" s="1561"/>
      <c r="H134" s="378"/>
      <c r="AE134" s="379"/>
      <c r="AF134" s="379"/>
      <c r="AH134" s="377"/>
      <c r="AI134" s="379"/>
    </row>
    <row r="135" spans="1:35" s="312" customFormat="1" ht="20.100000000000001" hidden="1" customHeight="1">
      <c r="A135" s="383"/>
      <c r="B135" s="374" t="e">
        <f>#REF!</f>
        <v>#REF!</v>
      </c>
      <c r="C135" s="1561" t="e">
        <f>#REF!</f>
        <v>#REF!</v>
      </c>
      <c r="D135" s="1561"/>
      <c r="E135" s="1561"/>
      <c r="F135" s="1561"/>
      <c r="G135" s="1561"/>
      <c r="H135" s="378"/>
      <c r="AE135" s="379"/>
      <c r="AF135" s="379"/>
      <c r="AH135" s="379"/>
      <c r="AI135" s="379"/>
    </row>
    <row r="136" spans="1:35" s="311" customFormat="1" ht="24" hidden="1" customHeight="1">
      <c r="A136" s="382" t="e">
        <f>#REF!</f>
        <v>#REF!</v>
      </c>
      <c r="B136" s="374" t="e">
        <f>#REF!</f>
        <v>#REF!</v>
      </c>
      <c r="C136" s="1561"/>
      <c r="D136" s="1561"/>
      <c r="E136" s="1561"/>
      <c r="F136" s="1561"/>
      <c r="G136" s="1561"/>
      <c r="H136" s="378"/>
      <c r="AE136" s="379"/>
      <c r="AF136" s="379"/>
      <c r="AH136" s="379"/>
      <c r="AI136" s="379"/>
    </row>
    <row r="137" spans="1:35" s="311" customFormat="1" hidden="1">
      <c r="A137" s="375" t="e">
        <f>#REF!</f>
        <v>#REF!</v>
      </c>
      <c r="B137" s="376" t="e">
        <f>#REF!</f>
        <v>#REF!</v>
      </c>
      <c r="C137" s="1561" t="e">
        <f>#REF!</f>
        <v>#REF!</v>
      </c>
      <c r="D137" s="1561"/>
      <c r="E137" s="1561"/>
      <c r="F137" s="1561"/>
      <c r="G137" s="1561"/>
      <c r="H137" s="378"/>
      <c r="AE137" s="379"/>
      <c r="AF137" s="379"/>
      <c r="AH137" s="377"/>
      <c r="AI137" s="379"/>
    </row>
    <row r="138" spans="1:35" s="311" customFormat="1" hidden="1">
      <c r="A138" s="375" t="e">
        <f>#REF!</f>
        <v>#REF!</v>
      </c>
      <c r="B138" s="376" t="e">
        <f>#REF!</f>
        <v>#REF!</v>
      </c>
      <c r="C138" s="1561" t="e">
        <f>#REF!</f>
        <v>#REF!</v>
      </c>
      <c r="D138" s="1561"/>
      <c r="E138" s="1561"/>
      <c r="F138" s="1561"/>
      <c r="G138" s="1561"/>
      <c r="H138" s="378"/>
      <c r="AE138" s="379"/>
      <c r="AF138" s="379"/>
      <c r="AH138" s="377"/>
      <c r="AI138" s="379"/>
    </row>
    <row r="139" spans="1:35" s="311" customFormat="1" ht="33" hidden="1" customHeight="1">
      <c r="A139" s="375" t="e">
        <f>#REF!</f>
        <v>#REF!</v>
      </c>
      <c r="B139" s="376" t="e">
        <f>#REF!</f>
        <v>#REF!</v>
      </c>
      <c r="C139" s="1561" t="e">
        <f>#REF!</f>
        <v>#REF!</v>
      </c>
      <c r="D139" s="1561"/>
      <c r="E139" s="1561"/>
      <c r="F139" s="1561"/>
      <c r="G139" s="1561"/>
      <c r="H139" s="378"/>
      <c r="AE139" s="379"/>
      <c r="AF139" s="379"/>
      <c r="AH139" s="377"/>
      <c r="AI139" s="379"/>
    </row>
    <row r="140" spans="1:35" s="312" customFormat="1" ht="20.100000000000001" hidden="1" customHeight="1">
      <c r="A140" s="375"/>
      <c r="B140" s="374" t="e">
        <f>#REF!</f>
        <v>#REF!</v>
      </c>
      <c r="C140" s="1561" t="e">
        <f>#REF!</f>
        <v>#REF!</v>
      </c>
      <c r="D140" s="1561"/>
      <c r="E140" s="1561"/>
      <c r="F140" s="1561"/>
      <c r="G140" s="1561"/>
      <c r="H140" s="378"/>
      <c r="AE140" s="379"/>
      <c r="AF140" s="379"/>
      <c r="AH140" s="379"/>
      <c r="AI140" s="379"/>
    </row>
    <row r="141" spans="1:35" s="311" customFormat="1" ht="20.100000000000001" hidden="1" customHeight="1">
      <c r="A141" s="382" t="e">
        <f>#REF!</f>
        <v>#REF!</v>
      </c>
      <c r="B141" s="374" t="e">
        <f>#REF!</f>
        <v>#REF!</v>
      </c>
      <c r="C141" s="1561"/>
      <c r="D141" s="1561"/>
      <c r="E141" s="1561"/>
      <c r="F141" s="1561"/>
      <c r="G141" s="1561"/>
      <c r="H141" s="378"/>
      <c r="AE141" s="379"/>
      <c r="AF141" s="379"/>
      <c r="AH141" s="379"/>
      <c r="AI141" s="379"/>
    </row>
    <row r="142" spans="1:35" s="311" customFormat="1" hidden="1">
      <c r="A142" s="375" t="e">
        <f>#REF!</f>
        <v>#REF!</v>
      </c>
      <c r="B142" s="376" t="e">
        <f>#REF!</f>
        <v>#REF!</v>
      </c>
      <c r="C142" s="1561" t="e">
        <f>#REF!</f>
        <v>#REF!</v>
      </c>
      <c r="D142" s="1561"/>
      <c r="E142" s="1561"/>
      <c r="F142" s="1561"/>
      <c r="G142" s="1561"/>
      <c r="H142" s="378"/>
      <c r="AE142" s="379"/>
      <c r="AF142" s="379"/>
      <c r="AH142" s="377"/>
      <c r="AI142" s="379"/>
    </row>
    <row r="143" spans="1:35" s="311" customFormat="1" hidden="1">
      <c r="A143" s="375" t="e">
        <f>#REF!</f>
        <v>#REF!</v>
      </c>
      <c r="B143" s="376" t="e">
        <f>#REF!</f>
        <v>#REF!</v>
      </c>
      <c r="C143" s="1561" t="e">
        <f>#REF!</f>
        <v>#REF!</v>
      </c>
      <c r="D143" s="1561"/>
      <c r="E143" s="1561"/>
      <c r="F143" s="1561"/>
      <c r="G143" s="1561"/>
      <c r="H143" s="378"/>
      <c r="AE143" s="379"/>
      <c r="AF143" s="379"/>
      <c r="AH143" s="377"/>
      <c r="AI143" s="379"/>
    </row>
    <row r="144" spans="1:35" s="311" customFormat="1" hidden="1">
      <c r="A144" s="375" t="e">
        <f>#REF!</f>
        <v>#REF!</v>
      </c>
      <c r="B144" s="376" t="e">
        <f>#REF!</f>
        <v>#REF!</v>
      </c>
      <c r="C144" s="1561" t="e">
        <f>#REF!</f>
        <v>#REF!</v>
      </c>
      <c r="D144" s="1561"/>
      <c r="E144" s="1561"/>
      <c r="F144" s="1561"/>
      <c r="G144" s="1561"/>
      <c r="H144" s="378"/>
      <c r="AE144" s="379"/>
      <c r="AF144" s="379"/>
      <c r="AH144" s="377"/>
      <c r="AI144" s="379"/>
    </row>
    <row r="145" spans="1:35" s="311" customFormat="1" hidden="1">
      <c r="A145" s="375"/>
      <c r="B145" s="374" t="e">
        <f>#REF!</f>
        <v>#REF!</v>
      </c>
      <c r="C145" s="1561" t="e">
        <f>#REF!</f>
        <v>#REF!</v>
      </c>
      <c r="D145" s="1561"/>
      <c r="E145" s="1561"/>
      <c r="F145" s="1561"/>
      <c r="G145" s="1561"/>
      <c r="H145" s="378"/>
      <c r="AE145" s="379"/>
      <c r="AF145" s="379"/>
      <c r="AH145" s="379"/>
      <c r="AI145" s="379"/>
    </row>
    <row r="146" spans="1:35" s="311" customFormat="1" ht="20.100000000000001" hidden="1" customHeight="1">
      <c r="A146" s="382" t="e">
        <f>#REF!</f>
        <v>#REF!</v>
      </c>
      <c r="B146" s="374" t="e">
        <f>#REF!</f>
        <v>#REF!</v>
      </c>
      <c r="C146" s="1561"/>
      <c r="D146" s="1561"/>
      <c r="E146" s="1561"/>
      <c r="F146" s="1561"/>
      <c r="G146" s="1561"/>
      <c r="H146" s="378"/>
      <c r="AE146" s="379"/>
      <c r="AF146" s="379"/>
      <c r="AH146" s="379"/>
      <c r="AI146" s="379"/>
    </row>
    <row r="147" spans="1:35" s="311" customFormat="1" hidden="1">
      <c r="A147" s="375" t="e">
        <f>#REF!</f>
        <v>#REF!</v>
      </c>
      <c r="B147" s="376" t="e">
        <f>#REF!</f>
        <v>#REF!</v>
      </c>
      <c r="C147" s="1561" t="e">
        <f>#REF!</f>
        <v>#REF!</v>
      </c>
      <c r="D147" s="1561"/>
      <c r="E147" s="1561"/>
      <c r="F147" s="1561"/>
      <c r="G147" s="1561"/>
      <c r="H147" s="378"/>
      <c r="AE147" s="379"/>
      <c r="AF147" s="379"/>
      <c r="AH147" s="377"/>
      <c r="AI147" s="379"/>
    </row>
    <row r="148" spans="1:35" s="311" customFormat="1" hidden="1">
      <c r="A148" s="375" t="e">
        <f>#REF!</f>
        <v>#REF!</v>
      </c>
      <c r="B148" s="376" t="e">
        <f>#REF!</f>
        <v>#REF!</v>
      </c>
      <c r="C148" s="1561" t="e">
        <f>#REF!</f>
        <v>#REF!</v>
      </c>
      <c r="D148" s="1561"/>
      <c r="E148" s="1561"/>
      <c r="F148" s="1561"/>
      <c r="G148" s="1561"/>
      <c r="H148" s="378"/>
      <c r="AE148" s="379"/>
      <c r="AF148" s="379"/>
      <c r="AH148" s="377"/>
      <c r="AI148" s="379"/>
    </row>
    <row r="149" spans="1:35" s="311" customFormat="1" hidden="1">
      <c r="A149" s="375" t="e">
        <f>#REF!</f>
        <v>#REF!</v>
      </c>
      <c r="B149" s="376" t="e">
        <f>#REF!</f>
        <v>#REF!</v>
      </c>
      <c r="C149" s="1561" t="e">
        <f>#REF!</f>
        <v>#REF!</v>
      </c>
      <c r="D149" s="1561"/>
      <c r="E149" s="1561"/>
      <c r="F149" s="1561"/>
      <c r="G149" s="1561"/>
      <c r="H149" s="378"/>
      <c r="AE149" s="379"/>
      <c r="AF149" s="379"/>
      <c r="AH149" s="377"/>
      <c r="AI149" s="379"/>
    </row>
    <row r="150" spans="1:35" s="311" customFormat="1" hidden="1">
      <c r="A150" s="375" t="e">
        <f>#REF!</f>
        <v>#REF!</v>
      </c>
      <c r="B150" s="376" t="e">
        <f>#REF!</f>
        <v>#REF!</v>
      </c>
      <c r="C150" s="1561" t="e">
        <f>#REF!</f>
        <v>#REF!</v>
      </c>
      <c r="D150" s="1561"/>
      <c r="E150" s="1561"/>
      <c r="F150" s="1561"/>
      <c r="G150" s="1561"/>
      <c r="H150" s="378"/>
      <c r="AE150" s="379"/>
      <c r="AF150" s="379"/>
      <c r="AH150" s="377"/>
      <c r="AI150" s="379"/>
    </row>
    <row r="151" spans="1:35" s="312" customFormat="1" ht="20.100000000000001" hidden="1" customHeight="1">
      <c r="A151" s="375"/>
      <c r="B151" s="374" t="e">
        <f>#REF!</f>
        <v>#REF!</v>
      </c>
      <c r="C151" s="1561" t="e">
        <f>#REF!</f>
        <v>#REF!</v>
      </c>
      <c r="D151" s="1561"/>
      <c r="E151" s="1561"/>
      <c r="F151" s="1561"/>
      <c r="G151" s="1561"/>
      <c r="H151" s="378"/>
      <c r="AE151" s="379"/>
      <c r="AF151" s="379"/>
      <c r="AH151" s="379"/>
      <c r="AI151" s="379"/>
    </row>
    <row r="152" spans="1:35" s="311" customFormat="1" ht="20.100000000000001" hidden="1" customHeight="1">
      <c r="A152" s="384"/>
      <c r="B152" s="374" t="e">
        <f>#REF!</f>
        <v>#REF!</v>
      </c>
      <c r="C152" s="1561" t="e">
        <f>#REF!</f>
        <v>#REF!</v>
      </c>
      <c r="D152" s="1561"/>
      <c r="E152" s="1561"/>
      <c r="F152" s="1561"/>
      <c r="G152" s="1561"/>
      <c r="H152" s="378"/>
      <c r="AE152" s="379"/>
      <c r="AF152" s="379"/>
      <c r="AH152" s="379"/>
      <c r="AI152" s="379"/>
    </row>
    <row r="153" spans="1:35" s="311" customFormat="1" hidden="1">
      <c r="A153" s="384"/>
      <c r="B153" s="374"/>
      <c r="C153" s="1561"/>
      <c r="D153" s="1561"/>
      <c r="E153" s="1561"/>
      <c r="F153" s="1561"/>
      <c r="G153" s="1561"/>
      <c r="H153" s="378"/>
      <c r="AE153" s="379"/>
      <c r="AF153" s="379"/>
      <c r="AH153" s="379"/>
      <c r="AI153" s="379"/>
    </row>
    <row r="154" spans="1:35" s="311" customFormat="1" ht="20.100000000000001" hidden="1" customHeight="1">
      <c r="A154" s="381" t="e">
        <f>#REF!</f>
        <v>#REF!</v>
      </c>
      <c r="B154" s="374" t="e">
        <f>#REF!</f>
        <v>#REF!</v>
      </c>
      <c r="C154" s="1561"/>
      <c r="D154" s="1561"/>
      <c r="E154" s="1561"/>
      <c r="F154" s="1561"/>
      <c r="G154" s="1561"/>
      <c r="H154" s="378"/>
      <c r="AE154" s="379"/>
      <c r="AF154" s="379"/>
      <c r="AH154" s="379"/>
      <c r="AI154" s="379"/>
    </row>
    <row r="155" spans="1:35" s="311" customFormat="1" ht="30" hidden="1" customHeight="1">
      <c r="A155" s="382" t="e">
        <f>#REF!</f>
        <v>#REF!</v>
      </c>
      <c r="B155" s="374" t="e">
        <f>#REF!</f>
        <v>#REF!</v>
      </c>
      <c r="C155" s="1561"/>
      <c r="D155" s="1561"/>
      <c r="E155" s="1561"/>
      <c r="F155" s="1561"/>
      <c r="G155" s="1561"/>
      <c r="H155" s="378"/>
      <c r="AE155" s="379"/>
      <c r="AF155" s="379"/>
      <c r="AH155" s="379"/>
      <c r="AI155" s="379"/>
    </row>
    <row r="156" spans="1:35" s="311" customFormat="1" hidden="1">
      <c r="A156" s="375" t="e">
        <f>#REF!</f>
        <v>#REF!</v>
      </c>
      <c r="B156" s="376" t="e">
        <f>#REF!</f>
        <v>#REF!</v>
      </c>
      <c r="C156" s="1561" t="e">
        <f>#REF!</f>
        <v>#REF!</v>
      </c>
      <c r="D156" s="1561"/>
      <c r="E156" s="1561"/>
      <c r="F156" s="1561"/>
      <c r="G156" s="1561"/>
      <c r="H156" s="378"/>
      <c r="AE156" s="379"/>
      <c r="AF156" s="379"/>
      <c r="AH156" s="377"/>
      <c r="AI156" s="379"/>
    </row>
    <row r="157" spans="1:35" s="311" customFormat="1" hidden="1">
      <c r="A157" s="375" t="e">
        <f>#REF!</f>
        <v>#REF!</v>
      </c>
      <c r="B157" s="376" t="e">
        <f>#REF!</f>
        <v>#REF!</v>
      </c>
      <c r="C157" s="1561" t="e">
        <f>#REF!</f>
        <v>#REF!</v>
      </c>
      <c r="D157" s="1561"/>
      <c r="E157" s="1561"/>
      <c r="F157" s="1561"/>
      <c r="G157" s="1561"/>
      <c r="H157" s="378"/>
      <c r="AE157" s="379"/>
      <c r="AF157" s="379"/>
      <c r="AH157" s="377"/>
      <c r="AI157" s="379"/>
    </row>
    <row r="158" spans="1:35" s="311" customFormat="1" hidden="1">
      <c r="A158" s="375" t="e">
        <f>#REF!</f>
        <v>#REF!</v>
      </c>
      <c r="B158" s="376" t="e">
        <f>#REF!</f>
        <v>#REF!</v>
      </c>
      <c r="C158" s="1561" t="e">
        <f>#REF!</f>
        <v>#REF!</v>
      </c>
      <c r="D158" s="1561"/>
      <c r="E158" s="1561"/>
      <c r="F158" s="1561"/>
      <c r="G158" s="1561"/>
      <c r="H158" s="378"/>
      <c r="AE158" s="379"/>
      <c r="AF158" s="379"/>
      <c r="AH158" s="377"/>
      <c r="AI158" s="379"/>
    </row>
    <row r="159" spans="1:35" s="311" customFormat="1" ht="20.100000000000001" hidden="1" customHeight="1">
      <c r="A159" s="385"/>
      <c r="B159" s="374" t="e">
        <f>#REF!</f>
        <v>#REF!</v>
      </c>
      <c r="C159" s="1561" t="e">
        <f>#REF!</f>
        <v>#REF!</v>
      </c>
      <c r="D159" s="1561"/>
      <c r="E159" s="1561"/>
      <c r="F159" s="1561"/>
      <c r="G159" s="1561"/>
      <c r="H159" s="378"/>
      <c r="AE159" s="379"/>
      <c r="AF159" s="379"/>
      <c r="AH159" s="379"/>
      <c r="AI159" s="379"/>
    </row>
    <row r="160" spans="1:35" s="311" customFormat="1" ht="20.100000000000001" hidden="1" customHeight="1">
      <c r="A160" s="384"/>
      <c r="B160" s="374" t="e">
        <f>#REF!</f>
        <v>#REF!</v>
      </c>
      <c r="C160" s="1561" t="e">
        <f>#REF!</f>
        <v>#REF!</v>
      </c>
      <c r="D160" s="1561"/>
      <c r="E160" s="1561"/>
      <c r="F160" s="1561"/>
      <c r="G160" s="1561"/>
      <c r="H160" s="378"/>
      <c r="AE160" s="379"/>
      <c r="AF160" s="379"/>
      <c r="AH160" s="379"/>
      <c r="AI160" s="379"/>
    </row>
    <row r="161" spans="1:35" s="311" customFormat="1" ht="20.100000000000001" hidden="1" customHeight="1">
      <c r="A161" s="373" t="e">
        <f>#REF!</f>
        <v>#REF!</v>
      </c>
      <c r="B161" s="374" t="e">
        <f>#REF!</f>
        <v>#REF!</v>
      </c>
      <c r="C161" s="1561"/>
      <c r="D161" s="1561"/>
      <c r="E161" s="1561"/>
      <c r="F161" s="1561"/>
      <c r="G161" s="1561"/>
      <c r="H161" s="378"/>
      <c r="AE161" s="379"/>
      <c r="AF161" s="379"/>
      <c r="AH161" s="379"/>
      <c r="AI161" s="379"/>
    </row>
    <row r="162" spans="1:35" s="311" customFormat="1" ht="30" hidden="1" customHeight="1">
      <c r="A162" s="381" t="e">
        <f>#REF!</f>
        <v>#REF!</v>
      </c>
      <c r="B162" s="374" t="e">
        <f>#REF!</f>
        <v>#REF!</v>
      </c>
      <c r="C162" s="1561"/>
      <c r="D162" s="1561"/>
      <c r="E162" s="1561"/>
      <c r="F162" s="1561"/>
      <c r="G162" s="1561"/>
      <c r="H162" s="378"/>
      <c r="AE162" s="379"/>
      <c r="AF162" s="379"/>
      <c r="AH162" s="379"/>
      <c r="AI162" s="379"/>
    </row>
    <row r="163" spans="1:35" s="311" customFormat="1" ht="20.100000000000001" hidden="1" customHeight="1">
      <c r="A163" s="375" t="e">
        <f>#REF!</f>
        <v>#REF!</v>
      </c>
      <c r="B163" s="376" t="e">
        <f>#REF!</f>
        <v>#REF!</v>
      </c>
      <c r="C163" s="1561" t="e">
        <f>#REF!</f>
        <v>#REF!</v>
      </c>
      <c r="D163" s="1561"/>
      <c r="E163" s="1561"/>
      <c r="F163" s="1561"/>
      <c r="G163" s="1561"/>
      <c r="H163" s="378"/>
      <c r="AE163" s="379"/>
      <c r="AF163" s="379"/>
      <c r="AH163" s="377"/>
      <c r="AI163" s="379"/>
    </row>
    <row r="164" spans="1:35" s="311" customFormat="1" ht="20.100000000000001" hidden="1" customHeight="1">
      <c r="A164" s="375" t="e">
        <f>#REF!</f>
        <v>#REF!</v>
      </c>
      <c r="B164" s="376" t="e">
        <f>#REF!</f>
        <v>#REF!</v>
      </c>
      <c r="C164" s="1561" t="e">
        <f>#REF!</f>
        <v>#REF!</v>
      </c>
      <c r="D164" s="1561"/>
      <c r="E164" s="1561"/>
      <c r="F164" s="1561"/>
      <c r="G164" s="1561"/>
      <c r="H164" s="378"/>
      <c r="AE164" s="379"/>
      <c r="AF164" s="379"/>
      <c r="AH164" s="377"/>
      <c r="AI164" s="379"/>
    </row>
    <row r="165" spans="1:35" s="311" customFormat="1" ht="20.100000000000001" hidden="1" customHeight="1">
      <c r="A165" s="375" t="e">
        <f>#REF!</f>
        <v>#REF!</v>
      </c>
      <c r="B165" s="376" t="e">
        <f>#REF!</f>
        <v>#REF!</v>
      </c>
      <c r="C165" s="1561" t="e">
        <f>#REF!</f>
        <v>#REF!</v>
      </c>
      <c r="D165" s="1561"/>
      <c r="E165" s="1561"/>
      <c r="F165" s="1561"/>
      <c r="G165" s="1561"/>
      <c r="H165" s="378"/>
      <c r="AE165" s="379"/>
      <c r="AF165" s="379"/>
      <c r="AH165" s="377"/>
      <c r="AI165" s="379"/>
    </row>
    <row r="166" spans="1:35" s="311" customFormat="1" ht="20.100000000000001" hidden="1" customHeight="1">
      <c r="A166" s="375" t="e">
        <f>#REF!</f>
        <v>#REF!</v>
      </c>
      <c r="B166" s="376" t="e">
        <f>#REF!</f>
        <v>#REF!</v>
      </c>
      <c r="C166" s="1561" t="e">
        <f>#REF!</f>
        <v>#REF!</v>
      </c>
      <c r="D166" s="1561"/>
      <c r="E166" s="1561"/>
      <c r="F166" s="1561"/>
      <c r="G166" s="1561"/>
      <c r="H166" s="378"/>
      <c r="AE166" s="379"/>
      <c r="AF166" s="379"/>
      <c r="AH166" s="377"/>
      <c r="AI166" s="379"/>
    </row>
    <row r="167" spans="1:35" s="311" customFormat="1" ht="20.100000000000001" hidden="1" customHeight="1">
      <c r="A167" s="375" t="e">
        <f>#REF!</f>
        <v>#REF!</v>
      </c>
      <c r="B167" s="376" t="e">
        <f>#REF!</f>
        <v>#REF!</v>
      </c>
      <c r="C167" s="1561" t="e">
        <f>#REF!</f>
        <v>#REF!</v>
      </c>
      <c r="D167" s="1561"/>
      <c r="E167" s="1561"/>
      <c r="F167" s="1561"/>
      <c r="G167" s="1561"/>
      <c r="H167" s="378"/>
      <c r="AE167" s="379"/>
      <c r="AF167" s="379"/>
      <c r="AH167" s="377"/>
      <c r="AI167" s="379"/>
    </row>
    <row r="168" spans="1:35" s="311" customFormat="1" ht="20.100000000000001" hidden="1" customHeight="1">
      <c r="A168" s="380"/>
      <c r="B168" s="374" t="e">
        <f>#REF!</f>
        <v>#REF!</v>
      </c>
      <c r="C168" s="1561" t="e">
        <f>#REF!</f>
        <v>#REF!</v>
      </c>
      <c r="D168" s="1561"/>
      <c r="E168" s="1561"/>
      <c r="F168" s="1561"/>
      <c r="G168" s="1561"/>
      <c r="H168" s="378"/>
      <c r="AE168" s="379"/>
      <c r="AF168" s="379"/>
      <c r="AH168" s="379"/>
      <c r="AI168" s="379"/>
    </row>
    <row r="169" spans="1:35" s="311" customFormat="1" ht="20.100000000000001" hidden="1" customHeight="1">
      <c r="A169" s="381" t="e">
        <f>#REF!</f>
        <v>#REF!</v>
      </c>
      <c r="B169" s="374" t="e">
        <f>#REF!</f>
        <v>#REF!</v>
      </c>
      <c r="C169" s="1561"/>
      <c r="D169" s="1561"/>
      <c r="E169" s="1561"/>
      <c r="F169" s="1561"/>
      <c r="G169" s="1561"/>
      <c r="H169" s="378"/>
      <c r="AE169" s="379"/>
      <c r="AF169" s="379"/>
      <c r="AH169" s="379"/>
      <c r="AI169" s="379"/>
    </row>
    <row r="170" spans="1:35" s="311" customFormat="1" ht="20.100000000000001" hidden="1" customHeight="1">
      <c r="A170" s="375" t="e">
        <f>#REF!</f>
        <v>#REF!</v>
      </c>
      <c r="B170" s="386" t="e">
        <f>#REF!</f>
        <v>#REF!</v>
      </c>
      <c r="C170" s="1561" t="e">
        <f>#REF!</f>
        <v>#REF!</v>
      </c>
      <c r="D170" s="1561"/>
      <c r="E170" s="1561"/>
      <c r="F170" s="1561"/>
      <c r="G170" s="1561"/>
      <c r="H170" s="378"/>
      <c r="AE170" s="379"/>
      <c r="AF170" s="379"/>
      <c r="AH170" s="377"/>
      <c r="AI170" s="379"/>
    </row>
    <row r="171" spans="1:35" s="311" customFormat="1" ht="20.100000000000001" hidden="1" customHeight="1">
      <c r="A171" s="375" t="e">
        <f>#REF!</f>
        <v>#REF!</v>
      </c>
      <c r="B171" s="386" t="e">
        <f>#REF!</f>
        <v>#REF!</v>
      </c>
      <c r="C171" s="1561" t="e">
        <f>#REF!</f>
        <v>#REF!</v>
      </c>
      <c r="D171" s="1561"/>
      <c r="E171" s="1561"/>
      <c r="F171" s="1561"/>
      <c r="G171" s="1561"/>
      <c r="H171" s="378"/>
      <c r="AE171" s="379"/>
      <c r="AF171" s="379"/>
      <c r="AH171" s="377"/>
      <c r="AI171" s="379"/>
    </row>
    <row r="172" spans="1:35" s="311" customFormat="1" ht="20.100000000000001" hidden="1" customHeight="1">
      <c r="A172" s="375" t="e">
        <f>#REF!</f>
        <v>#REF!</v>
      </c>
      <c r="B172" s="386" t="e">
        <f>#REF!</f>
        <v>#REF!</v>
      </c>
      <c r="C172" s="1561" t="e">
        <f>#REF!</f>
        <v>#REF!</v>
      </c>
      <c r="D172" s="1561"/>
      <c r="E172" s="1561"/>
      <c r="F172" s="1561"/>
      <c r="G172" s="1561"/>
      <c r="H172" s="378"/>
      <c r="AE172" s="379"/>
      <c r="AF172" s="379"/>
      <c r="AH172" s="377"/>
      <c r="AI172" s="379"/>
    </row>
    <row r="173" spans="1:35" s="311" customFormat="1" ht="20.100000000000001" hidden="1" customHeight="1">
      <c r="A173" s="375" t="e">
        <f>#REF!</f>
        <v>#REF!</v>
      </c>
      <c r="B173" s="386" t="e">
        <f>#REF!</f>
        <v>#REF!</v>
      </c>
      <c r="C173" s="1561" t="e">
        <f>#REF!</f>
        <v>#REF!</v>
      </c>
      <c r="D173" s="1561"/>
      <c r="E173" s="1561"/>
      <c r="F173" s="1561"/>
      <c r="G173" s="1561"/>
      <c r="H173" s="378"/>
      <c r="AE173" s="379"/>
      <c r="AF173" s="379"/>
      <c r="AH173" s="377"/>
      <c r="AI173" s="379"/>
    </row>
    <row r="174" spans="1:35" s="311" customFormat="1" ht="20.100000000000001" hidden="1" customHeight="1">
      <c r="A174" s="375" t="e">
        <f>#REF!</f>
        <v>#REF!</v>
      </c>
      <c r="B174" s="386" t="e">
        <f>#REF!</f>
        <v>#REF!</v>
      </c>
      <c r="C174" s="1561" t="e">
        <f>#REF!</f>
        <v>#REF!</v>
      </c>
      <c r="D174" s="1561"/>
      <c r="E174" s="1561"/>
      <c r="F174" s="1561"/>
      <c r="G174" s="1561"/>
      <c r="H174" s="378"/>
      <c r="AE174" s="379"/>
      <c r="AF174" s="379"/>
      <c r="AH174" s="377"/>
      <c r="AI174" s="379"/>
    </row>
    <row r="175" spans="1:35" s="311" customFormat="1" ht="20.100000000000001" hidden="1" customHeight="1">
      <c r="A175" s="375" t="e">
        <f>#REF!</f>
        <v>#REF!</v>
      </c>
      <c r="B175" s="386" t="e">
        <f>#REF!</f>
        <v>#REF!</v>
      </c>
      <c r="C175" s="1561" t="e">
        <f>#REF!</f>
        <v>#REF!</v>
      </c>
      <c r="D175" s="1561"/>
      <c r="E175" s="1561"/>
      <c r="F175" s="1561"/>
      <c r="G175" s="1561"/>
      <c r="H175" s="378"/>
      <c r="AE175" s="379"/>
      <c r="AF175" s="379"/>
      <c r="AH175" s="377"/>
      <c r="AI175" s="379"/>
    </row>
    <row r="176" spans="1:35" s="311" customFormat="1" ht="20.100000000000001" hidden="1" customHeight="1">
      <c r="A176" s="387"/>
      <c r="B176" s="374" t="e">
        <f>#REF!</f>
        <v>#REF!</v>
      </c>
      <c r="C176" s="1561" t="e">
        <f>#REF!</f>
        <v>#REF!</v>
      </c>
      <c r="D176" s="1561"/>
      <c r="E176" s="1561"/>
      <c r="F176" s="1561"/>
      <c r="G176" s="1561"/>
      <c r="H176" s="378"/>
      <c r="AE176" s="379"/>
      <c r="AF176" s="379"/>
      <c r="AH176" s="379"/>
      <c r="AI176" s="379"/>
    </row>
    <row r="177" spans="1:35" s="311" customFormat="1" ht="35.25" hidden="1" customHeight="1">
      <c r="A177" s="381" t="e">
        <f>#REF!</f>
        <v>#REF!</v>
      </c>
      <c r="B177" s="374" t="e">
        <f>#REF!</f>
        <v>#REF!</v>
      </c>
      <c r="C177" s="1561"/>
      <c r="D177" s="1561"/>
      <c r="E177" s="1561"/>
      <c r="F177" s="1561"/>
      <c r="G177" s="1561"/>
      <c r="H177" s="378"/>
      <c r="AE177" s="379"/>
      <c r="AF177" s="379"/>
      <c r="AH177" s="379"/>
      <c r="AI177" s="379"/>
    </row>
    <row r="178" spans="1:35" s="311" customFormat="1" ht="19.5" hidden="1" customHeight="1">
      <c r="A178" s="375" t="e">
        <f>#REF!</f>
        <v>#REF!</v>
      </c>
      <c r="B178" s="386" t="e">
        <f>#REF!</f>
        <v>#REF!</v>
      </c>
      <c r="C178" s="1561" t="e">
        <f>#REF!</f>
        <v>#REF!</v>
      </c>
      <c r="D178" s="1561"/>
      <c r="E178" s="1561"/>
      <c r="F178" s="1561"/>
      <c r="G178" s="1561"/>
      <c r="H178" s="378"/>
      <c r="AE178" s="379"/>
      <c r="AF178" s="379"/>
      <c r="AH178" s="377"/>
      <c r="AI178" s="379"/>
    </row>
    <row r="179" spans="1:35" s="311" customFormat="1" ht="19.5" hidden="1" customHeight="1">
      <c r="A179" s="375" t="e">
        <f>#REF!</f>
        <v>#REF!</v>
      </c>
      <c r="B179" s="386" t="e">
        <f>#REF!</f>
        <v>#REF!</v>
      </c>
      <c r="C179" s="1561" t="e">
        <f>#REF!</f>
        <v>#REF!</v>
      </c>
      <c r="D179" s="1561"/>
      <c r="E179" s="1561"/>
      <c r="F179" s="1561"/>
      <c r="G179" s="1561"/>
      <c r="H179" s="378"/>
      <c r="AE179" s="379"/>
      <c r="AF179" s="379"/>
      <c r="AH179" s="377"/>
      <c r="AI179" s="379"/>
    </row>
    <row r="180" spans="1:35" s="311" customFormat="1" ht="19.5" hidden="1" customHeight="1">
      <c r="A180" s="375" t="e">
        <f>#REF!</f>
        <v>#REF!</v>
      </c>
      <c r="B180" s="386" t="e">
        <f>#REF!</f>
        <v>#REF!</v>
      </c>
      <c r="C180" s="1561" t="e">
        <f>#REF!</f>
        <v>#REF!</v>
      </c>
      <c r="D180" s="1561"/>
      <c r="E180" s="1561"/>
      <c r="F180" s="1561"/>
      <c r="G180" s="1561"/>
      <c r="H180" s="378"/>
      <c r="AE180" s="379"/>
      <c r="AF180" s="379"/>
      <c r="AH180" s="377"/>
      <c r="AI180" s="379"/>
    </row>
    <row r="181" spans="1:35" s="311" customFormat="1" ht="19.5" hidden="1" customHeight="1">
      <c r="A181" s="375" t="e">
        <f>#REF!</f>
        <v>#REF!</v>
      </c>
      <c r="B181" s="386" t="e">
        <f>#REF!</f>
        <v>#REF!</v>
      </c>
      <c r="C181" s="1561" t="e">
        <f>#REF!</f>
        <v>#REF!</v>
      </c>
      <c r="D181" s="1561"/>
      <c r="E181" s="1561"/>
      <c r="F181" s="1561"/>
      <c r="G181" s="1561"/>
      <c r="H181" s="378"/>
      <c r="AE181" s="379"/>
      <c r="AF181" s="379"/>
      <c r="AH181" s="377"/>
      <c r="AI181" s="379"/>
    </row>
    <row r="182" spans="1:35" s="311" customFormat="1" ht="33" hidden="1" customHeight="1">
      <c r="A182" s="375" t="e">
        <f>#REF!</f>
        <v>#REF!</v>
      </c>
      <c r="B182" s="386" t="e">
        <f>#REF!</f>
        <v>#REF!</v>
      </c>
      <c r="C182" s="1561" t="e">
        <f>#REF!</f>
        <v>#REF!</v>
      </c>
      <c r="D182" s="1561"/>
      <c r="E182" s="1561"/>
      <c r="F182" s="1561"/>
      <c r="G182" s="1561"/>
      <c r="H182" s="378"/>
      <c r="AE182" s="379"/>
      <c r="AF182" s="379"/>
      <c r="AH182" s="377"/>
      <c r="AI182" s="379"/>
    </row>
    <row r="183" spans="1:35" s="311" customFormat="1" ht="19.5" hidden="1" customHeight="1">
      <c r="A183" s="375" t="e">
        <f>#REF!</f>
        <v>#REF!</v>
      </c>
      <c r="B183" s="386" t="e">
        <f>#REF!</f>
        <v>#REF!</v>
      </c>
      <c r="C183" s="1561" t="e">
        <f>#REF!</f>
        <v>#REF!</v>
      </c>
      <c r="D183" s="1561"/>
      <c r="E183" s="1561"/>
      <c r="F183" s="1561"/>
      <c r="G183" s="1561"/>
      <c r="H183" s="378"/>
      <c r="AE183" s="379"/>
      <c r="AF183" s="379"/>
      <c r="AH183" s="377"/>
      <c r="AI183" s="379"/>
    </row>
    <row r="184" spans="1:35" s="311" customFormat="1" ht="19.5" hidden="1" customHeight="1">
      <c r="A184" s="375" t="e">
        <f>#REF!</f>
        <v>#REF!</v>
      </c>
      <c r="B184" s="386" t="e">
        <f>#REF!</f>
        <v>#REF!</v>
      </c>
      <c r="C184" s="1561" t="e">
        <f>#REF!</f>
        <v>#REF!</v>
      </c>
      <c r="D184" s="1561"/>
      <c r="E184" s="1561"/>
      <c r="F184" s="1561"/>
      <c r="G184" s="1561"/>
      <c r="H184" s="378"/>
      <c r="AE184" s="379"/>
      <c r="AF184" s="379"/>
      <c r="AH184" s="377"/>
      <c r="AI184" s="379"/>
    </row>
    <row r="185" spans="1:35" s="311" customFormat="1" ht="19.5" hidden="1" customHeight="1">
      <c r="A185" s="375" t="e">
        <f>#REF!</f>
        <v>#REF!</v>
      </c>
      <c r="B185" s="386" t="e">
        <f>#REF!</f>
        <v>#REF!</v>
      </c>
      <c r="C185" s="1561" t="e">
        <f>#REF!</f>
        <v>#REF!</v>
      </c>
      <c r="D185" s="1561"/>
      <c r="E185" s="1561"/>
      <c r="F185" s="1561"/>
      <c r="G185" s="1561"/>
      <c r="H185" s="378"/>
      <c r="AE185" s="379"/>
      <c r="AF185" s="379"/>
      <c r="AH185" s="377"/>
      <c r="AI185" s="379"/>
    </row>
    <row r="186" spans="1:35" s="311" customFormat="1" ht="19.5" hidden="1" customHeight="1">
      <c r="A186" s="375" t="e">
        <f>#REF!</f>
        <v>#REF!</v>
      </c>
      <c r="B186" s="386" t="e">
        <f>#REF!</f>
        <v>#REF!</v>
      </c>
      <c r="C186" s="1561" t="e">
        <f>#REF!</f>
        <v>#REF!</v>
      </c>
      <c r="D186" s="1561"/>
      <c r="E186" s="1561"/>
      <c r="F186" s="1561"/>
      <c r="G186" s="1561"/>
      <c r="H186" s="378"/>
      <c r="AE186" s="379"/>
      <c r="AF186" s="379"/>
      <c r="AH186" s="377"/>
      <c r="AI186" s="379"/>
    </row>
    <row r="187" spans="1:35" s="311" customFormat="1" ht="19.5" hidden="1" customHeight="1">
      <c r="A187" s="387"/>
      <c r="B187" s="374" t="e">
        <f>#REF!</f>
        <v>#REF!</v>
      </c>
      <c r="C187" s="1561" t="e">
        <f>#REF!</f>
        <v>#REF!</v>
      </c>
      <c r="D187" s="1561"/>
      <c r="E187" s="1561"/>
      <c r="F187" s="1561"/>
      <c r="G187" s="1561"/>
      <c r="H187" s="378"/>
      <c r="AE187" s="379"/>
      <c r="AF187" s="379"/>
      <c r="AH187" s="379"/>
      <c r="AI187" s="379"/>
    </row>
    <row r="188" spans="1:35" s="311" customFormat="1" ht="19.5" hidden="1" customHeight="1">
      <c r="A188" s="381" t="e">
        <f>#REF!</f>
        <v>#REF!</v>
      </c>
      <c r="B188" s="374" t="e">
        <f>#REF!</f>
        <v>#REF!</v>
      </c>
      <c r="C188" s="1561"/>
      <c r="D188" s="1561"/>
      <c r="E188" s="1561"/>
      <c r="F188" s="1561"/>
      <c r="G188" s="1561"/>
      <c r="H188" s="378"/>
      <c r="AE188" s="379"/>
      <c r="AF188" s="379"/>
      <c r="AH188" s="379"/>
      <c r="AI188" s="379"/>
    </row>
    <row r="189" spans="1:35" s="311" customFormat="1" ht="19.5" hidden="1" customHeight="1">
      <c r="A189" s="375" t="e">
        <f>#REF!</f>
        <v>#REF!</v>
      </c>
      <c r="B189" s="376" t="e">
        <f>#REF!</f>
        <v>#REF!</v>
      </c>
      <c r="C189" s="1561" t="e">
        <f>#REF!</f>
        <v>#REF!</v>
      </c>
      <c r="D189" s="1561"/>
      <c r="E189" s="1561"/>
      <c r="F189" s="1561"/>
      <c r="G189" s="1561"/>
      <c r="H189" s="378"/>
      <c r="AE189" s="379"/>
      <c r="AF189" s="379"/>
      <c r="AH189" s="377"/>
      <c r="AI189" s="379"/>
    </row>
    <row r="190" spans="1:35" s="311" customFormat="1" ht="19.5" hidden="1" customHeight="1">
      <c r="A190" s="375" t="e">
        <f>#REF!</f>
        <v>#REF!</v>
      </c>
      <c r="B190" s="376" t="e">
        <f>#REF!</f>
        <v>#REF!</v>
      </c>
      <c r="C190" s="1561" t="e">
        <f>#REF!</f>
        <v>#REF!</v>
      </c>
      <c r="D190" s="1561"/>
      <c r="E190" s="1561"/>
      <c r="F190" s="1561"/>
      <c r="G190" s="1561"/>
      <c r="H190" s="378"/>
      <c r="AE190" s="379"/>
      <c r="AF190" s="379"/>
      <c r="AH190" s="377"/>
      <c r="AI190" s="379"/>
    </row>
    <row r="191" spans="1:35" s="311" customFormat="1" ht="19.5" hidden="1" customHeight="1">
      <c r="A191" s="375" t="e">
        <f>#REF!</f>
        <v>#REF!</v>
      </c>
      <c r="B191" s="376" t="e">
        <f>#REF!</f>
        <v>#REF!</v>
      </c>
      <c r="C191" s="1561" t="e">
        <f>#REF!</f>
        <v>#REF!</v>
      </c>
      <c r="D191" s="1561"/>
      <c r="E191" s="1561"/>
      <c r="F191" s="1561"/>
      <c r="G191" s="1561"/>
      <c r="H191" s="378"/>
      <c r="AE191" s="379"/>
      <c r="AF191" s="379"/>
      <c r="AH191" s="377"/>
      <c r="AI191" s="379"/>
    </row>
    <row r="192" spans="1:35" s="311" customFormat="1" ht="19.5" hidden="1" customHeight="1">
      <c r="A192" s="387"/>
      <c r="B192" s="374" t="e">
        <f>#REF!</f>
        <v>#REF!</v>
      </c>
      <c r="C192" s="1561" t="e">
        <f>#REF!</f>
        <v>#REF!</v>
      </c>
      <c r="D192" s="1561"/>
      <c r="E192" s="1561"/>
      <c r="F192" s="1561"/>
      <c r="G192" s="1561"/>
      <c r="H192" s="378"/>
      <c r="AE192" s="379"/>
      <c r="AF192" s="379"/>
      <c r="AH192" s="379"/>
      <c r="AI192" s="379"/>
    </row>
    <row r="193" spans="1:35" s="311" customFormat="1" ht="33" hidden="1" customHeight="1">
      <c r="A193" s="381" t="e">
        <f>#REF!</f>
        <v>#REF!</v>
      </c>
      <c r="B193" s="374" t="e">
        <f>#REF!</f>
        <v>#REF!</v>
      </c>
      <c r="C193" s="1561"/>
      <c r="D193" s="1561"/>
      <c r="E193" s="1561"/>
      <c r="F193" s="1561"/>
      <c r="G193" s="1561"/>
      <c r="H193" s="378"/>
      <c r="AE193" s="379"/>
      <c r="AF193" s="379"/>
      <c r="AH193" s="379"/>
      <c r="AI193" s="379"/>
    </row>
    <row r="194" spans="1:35" s="311" customFormat="1" ht="19.5" hidden="1" customHeight="1">
      <c r="A194" s="387" t="e">
        <f>#REF!</f>
        <v>#REF!</v>
      </c>
      <c r="B194" s="376" t="e">
        <f>#REF!</f>
        <v>#REF!</v>
      </c>
      <c r="C194" s="1561" t="e">
        <f>#REF!</f>
        <v>#REF!</v>
      </c>
      <c r="D194" s="1561"/>
      <c r="E194" s="1561"/>
      <c r="F194" s="1561"/>
      <c r="G194" s="1561"/>
      <c r="H194" s="378"/>
      <c r="AE194" s="379"/>
      <c r="AF194" s="379"/>
      <c r="AH194" s="377"/>
      <c r="AI194" s="379"/>
    </row>
    <row r="195" spans="1:35" s="311" customFormat="1" ht="19.5" hidden="1" customHeight="1">
      <c r="A195" s="387" t="e">
        <f>#REF!</f>
        <v>#REF!</v>
      </c>
      <c r="B195" s="376" t="e">
        <f>#REF!</f>
        <v>#REF!</v>
      </c>
      <c r="C195" s="1561" t="e">
        <f>#REF!</f>
        <v>#REF!</v>
      </c>
      <c r="D195" s="1561"/>
      <c r="E195" s="1561"/>
      <c r="F195" s="1561"/>
      <c r="G195" s="1561"/>
      <c r="H195" s="378"/>
      <c r="AE195" s="379"/>
      <c r="AF195" s="379"/>
      <c r="AH195" s="377"/>
      <c r="AI195" s="379"/>
    </row>
    <row r="196" spans="1:35" s="311" customFormat="1" ht="19.5" hidden="1" customHeight="1">
      <c r="A196" s="387" t="e">
        <f>#REF!</f>
        <v>#REF!</v>
      </c>
      <c r="B196" s="376" t="e">
        <f>#REF!</f>
        <v>#REF!</v>
      </c>
      <c r="C196" s="1561" t="e">
        <f>#REF!</f>
        <v>#REF!</v>
      </c>
      <c r="D196" s="1561"/>
      <c r="E196" s="1561"/>
      <c r="F196" s="1561"/>
      <c r="G196" s="1561"/>
      <c r="H196" s="378"/>
      <c r="AE196" s="379"/>
      <c r="AF196" s="379"/>
      <c r="AH196" s="377"/>
      <c r="AI196" s="379"/>
    </row>
    <row r="197" spans="1:35" s="311" customFormat="1" ht="19.5" hidden="1" customHeight="1">
      <c r="A197" s="387"/>
      <c r="B197" s="374" t="e">
        <f>#REF!</f>
        <v>#REF!</v>
      </c>
      <c r="C197" s="1561" t="e">
        <f>#REF!</f>
        <v>#REF!</v>
      </c>
      <c r="D197" s="1561"/>
      <c r="E197" s="1561"/>
      <c r="F197" s="1561"/>
      <c r="G197" s="1561"/>
      <c r="H197" s="378"/>
      <c r="AE197" s="379"/>
      <c r="AF197" s="379"/>
      <c r="AH197" s="379"/>
      <c r="AI197" s="379"/>
    </row>
    <row r="198" spans="1:35" s="311" customFormat="1" ht="19.5" hidden="1" customHeight="1">
      <c r="A198" s="381" t="e">
        <f>#REF!</f>
        <v>#REF!</v>
      </c>
      <c r="B198" s="374" t="e">
        <f>#REF!</f>
        <v>#REF!</v>
      </c>
      <c r="C198" s="1561"/>
      <c r="D198" s="1561"/>
      <c r="E198" s="1561"/>
      <c r="F198" s="1561"/>
      <c r="G198" s="1561"/>
      <c r="H198" s="378"/>
      <c r="AE198" s="379"/>
      <c r="AF198" s="379"/>
      <c r="AH198" s="379"/>
      <c r="AI198" s="379"/>
    </row>
    <row r="199" spans="1:35" s="311" customFormat="1" ht="19.5" hidden="1" customHeight="1">
      <c r="A199" s="375" t="e">
        <f>#REF!</f>
        <v>#REF!</v>
      </c>
      <c r="B199" s="376" t="e">
        <f>#REF!</f>
        <v>#REF!</v>
      </c>
      <c r="C199" s="1561" t="e">
        <f>#REF!</f>
        <v>#REF!</v>
      </c>
      <c r="D199" s="1561"/>
      <c r="E199" s="1561"/>
      <c r="F199" s="1561"/>
      <c r="G199" s="1561"/>
      <c r="H199" s="378"/>
      <c r="AE199" s="379"/>
      <c r="AF199" s="379"/>
      <c r="AH199" s="377"/>
      <c r="AI199" s="379"/>
    </row>
    <row r="200" spans="1:35" s="311" customFormat="1" ht="19.5" hidden="1" customHeight="1">
      <c r="A200" s="375" t="e">
        <f>#REF!</f>
        <v>#REF!</v>
      </c>
      <c r="B200" s="376" t="e">
        <f>#REF!</f>
        <v>#REF!</v>
      </c>
      <c r="C200" s="1561" t="e">
        <f>#REF!</f>
        <v>#REF!</v>
      </c>
      <c r="D200" s="1561"/>
      <c r="E200" s="1561"/>
      <c r="F200" s="1561"/>
      <c r="G200" s="1561"/>
      <c r="H200" s="378"/>
      <c r="AE200" s="379"/>
      <c r="AF200" s="379"/>
      <c r="AH200" s="377"/>
      <c r="AI200" s="379"/>
    </row>
    <row r="201" spans="1:35" s="311" customFormat="1" ht="19.5" hidden="1" customHeight="1">
      <c r="A201" s="387"/>
      <c r="B201" s="374" t="e">
        <f>#REF!</f>
        <v>#REF!</v>
      </c>
      <c r="C201" s="1561" t="e">
        <f>#REF!</f>
        <v>#REF!</v>
      </c>
      <c r="D201" s="1561"/>
      <c r="E201" s="1561"/>
      <c r="F201" s="1561"/>
      <c r="G201" s="1561"/>
      <c r="H201" s="378"/>
      <c r="AE201" s="379"/>
      <c r="AF201" s="379"/>
      <c r="AH201" s="379"/>
      <c r="AI201" s="379"/>
    </row>
    <row r="202" spans="1:35" s="311" customFormat="1" ht="33" hidden="1" customHeight="1">
      <c r="A202" s="381" t="e">
        <f>#REF!</f>
        <v>#REF!</v>
      </c>
      <c r="B202" s="374" t="e">
        <f>#REF!</f>
        <v>#REF!</v>
      </c>
      <c r="C202" s="1561"/>
      <c r="D202" s="1561"/>
      <c r="E202" s="1561"/>
      <c r="F202" s="1561"/>
      <c r="G202" s="1561"/>
      <c r="H202" s="378"/>
      <c r="AE202" s="379"/>
      <c r="AF202" s="379"/>
      <c r="AH202" s="379"/>
      <c r="AI202" s="379"/>
    </row>
    <row r="203" spans="1:35" s="311" customFormat="1" ht="19.5" hidden="1" customHeight="1">
      <c r="A203" s="375" t="e">
        <f>#REF!</f>
        <v>#REF!</v>
      </c>
      <c r="B203" s="376" t="e">
        <f>#REF!</f>
        <v>#REF!</v>
      </c>
      <c r="C203" s="1561" t="e">
        <f>#REF!</f>
        <v>#REF!</v>
      </c>
      <c r="D203" s="1561"/>
      <c r="E203" s="1561"/>
      <c r="F203" s="1561"/>
      <c r="G203" s="1561"/>
      <c r="H203" s="378"/>
      <c r="AE203" s="379"/>
      <c r="AF203" s="379"/>
      <c r="AH203" s="377"/>
      <c r="AI203" s="379"/>
    </row>
    <row r="204" spans="1:35" s="311" customFormat="1" ht="19.5" hidden="1" customHeight="1">
      <c r="A204" s="375" t="e">
        <f>#REF!</f>
        <v>#REF!</v>
      </c>
      <c r="B204" s="376" t="e">
        <f>#REF!</f>
        <v>#REF!</v>
      </c>
      <c r="C204" s="1561" t="e">
        <f>#REF!</f>
        <v>#REF!</v>
      </c>
      <c r="D204" s="1561"/>
      <c r="E204" s="1561"/>
      <c r="F204" s="1561"/>
      <c r="G204" s="1561"/>
      <c r="H204" s="378"/>
      <c r="AE204" s="379"/>
      <c r="AF204" s="379"/>
      <c r="AH204" s="377"/>
      <c r="AI204" s="379"/>
    </row>
    <row r="205" spans="1:35" s="311" customFormat="1" ht="19.5" hidden="1" customHeight="1">
      <c r="A205" s="375" t="e">
        <f>#REF!</f>
        <v>#REF!</v>
      </c>
      <c r="B205" s="376" t="e">
        <f>#REF!</f>
        <v>#REF!</v>
      </c>
      <c r="C205" s="1561" t="e">
        <f>#REF!</f>
        <v>#REF!</v>
      </c>
      <c r="D205" s="1561"/>
      <c r="E205" s="1561"/>
      <c r="F205" s="1561"/>
      <c r="G205" s="1561"/>
      <c r="H205" s="378"/>
      <c r="AE205" s="379"/>
      <c r="AF205" s="379"/>
      <c r="AH205" s="377"/>
      <c r="AI205" s="379"/>
    </row>
    <row r="206" spans="1:35" s="311" customFormat="1" ht="19.5" hidden="1" customHeight="1">
      <c r="A206" s="375" t="e">
        <f>#REF!</f>
        <v>#REF!</v>
      </c>
      <c r="B206" s="376" t="e">
        <f>#REF!</f>
        <v>#REF!</v>
      </c>
      <c r="C206" s="1561" t="e">
        <f>#REF!</f>
        <v>#REF!</v>
      </c>
      <c r="D206" s="1561"/>
      <c r="E206" s="1561"/>
      <c r="F206" s="1561"/>
      <c r="G206" s="1561"/>
      <c r="H206" s="378"/>
      <c r="AE206" s="379"/>
      <c r="AF206" s="379"/>
      <c r="AH206" s="377"/>
      <c r="AI206" s="379"/>
    </row>
    <row r="207" spans="1:35" s="311" customFormat="1" ht="19.5" hidden="1" customHeight="1">
      <c r="A207" s="375" t="e">
        <f>#REF!</f>
        <v>#REF!</v>
      </c>
      <c r="B207" s="376" t="e">
        <f>#REF!</f>
        <v>#REF!</v>
      </c>
      <c r="C207" s="1561" t="e">
        <f>#REF!</f>
        <v>#REF!</v>
      </c>
      <c r="D207" s="1561"/>
      <c r="E207" s="1561"/>
      <c r="F207" s="1561"/>
      <c r="G207" s="1561"/>
      <c r="H207" s="378"/>
      <c r="AE207" s="379"/>
      <c r="AF207" s="379"/>
      <c r="AH207" s="377"/>
      <c r="AI207" s="379"/>
    </row>
    <row r="208" spans="1:35" s="311" customFormat="1" ht="19.5" hidden="1" customHeight="1">
      <c r="A208" s="375" t="e">
        <f>#REF!</f>
        <v>#REF!</v>
      </c>
      <c r="B208" s="376" t="e">
        <f>#REF!</f>
        <v>#REF!</v>
      </c>
      <c r="C208" s="1561" t="e">
        <f>#REF!</f>
        <v>#REF!</v>
      </c>
      <c r="D208" s="1561"/>
      <c r="E208" s="1561"/>
      <c r="F208" s="1561"/>
      <c r="G208" s="1561"/>
      <c r="H208" s="378"/>
      <c r="AE208" s="379"/>
      <c r="AF208" s="379"/>
      <c r="AH208" s="377"/>
      <c r="AI208" s="379"/>
    </row>
    <row r="209" spans="1:35" s="311" customFormat="1" ht="19.5" hidden="1" customHeight="1">
      <c r="A209" s="387"/>
      <c r="B209" s="374" t="e">
        <f>#REF!</f>
        <v>#REF!</v>
      </c>
      <c r="C209" s="1561" t="e">
        <f>#REF!</f>
        <v>#REF!</v>
      </c>
      <c r="D209" s="1561"/>
      <c r="E209" s="1561"/>
      <c r="F209" s="1561"/>
      <c r="G209" s="1561"/>
      <c r="H209" s="378"/>
      <c r="AE209" s="379"/>
      <c r="AF209" s="379"/>
      <c r="AH209" s="379"/>
      <c r="AI209" s="379"/>
    </row>
    <row r="210" spans="1:35" s="311" customFormat="1" ht="33" hidden="1" customHeight="1">
      <c r="A210" s="381" t="e">
        <f>#REF!</f>
        <v>#REF!</v>
      </c>
      <c r="B210" s="374" t="e">
        <f>#REF!</f>
        <v>#REF!</v>
      </c>
      <c r="C210" s="1561"/>
      <c r="D210" s="1561"/>
      <c r="E210" s="1561"/>
      <c r="F210" s="1561"/>
      <c r="G210" s="1561"/>
      <c r="H210" s="378"/>
      <c r="AE210" s="379"/>
      <c r="AF210" s="379"/>
      <c r="AH210" s="379"/>
      <c r="AI210" s="379"/>
    </row>
    <row r="211" spans="1:35" s="311" customFormat="1" ht="33" hidden="1" customHeight="1">
      <c r="A211" s="375" t="e">
        <f>#REF!</f>
        <v>#REF!</v>
      </c>
      <c r="B211" s="376" t="e">
        <f>#REF!</f>
        <v>#REF!</v>
      </c>
      <c r="C211" s="1561" t="e">
        <f>#REF!</f>
        <v>#REF!</v>
      </c>
      <c r="D211" s="1561"/>
      <c r="E211" s="1561"/>
      <c r="F211" s="1561"/>
      <c r="G211" s="1561"/>
      <c r="H211" s="378"/>
      <c r="AE211" s="379"/>
      <c r="AF211" s="379"/>
      <c r="AH211" s="377"/>
      <c r="AI211" s="379"/>
    </row>
    <row r="212" spans="1:35" s="311" customFormat="1" ht="19.5" hidden="1" customHeight="1">
      <c r="A212" s="375" t="e">
        <f>#REF!</f>
        <v>#REF!</v>
      </c>
      <c r="B212" s="376" t="e">
        <f>#REF!</f>
        <v>#REF!</v>
      </c>
      <c r="C212" s="1561" t="e">
        <f>#REF!</f>
        <v>#REF!</v>
      </c>
      <c r="D212" s="1561"/>
      <c r="E212" s="1561"/>
      <c r="F212" s="1561"/>
      <c r="G212" s="1561"/>
      <c r="H212" s="378"/>
      <c r="AE212" s="379"/>
      <c r="AF212" s="379"/>
      <c r="AH212" s="377"/>
      <c r="AI212" s="379"/>
    </row>
    <row r="213" spans="1:35" s="311" customFormat="1" ht="19.5" hidden="1" customHeight="1">
      <c r="A213" s="375" t="e">
        <f>#REF!</f>
        <v>#REF!</v>
      </c>
      <c r="B213" s="376" t="e">
        <f>#REF!</f>
        <v>#REF!</v>
      </c>
      <c r="C213" s="1561" t="e">
        <f>#REF!</f>
        <v>#REF!</v>
      </c>
      <c r="D213" s="1561"/>
      <c r="E213" s="1561"/>
      <c r="F213" s="1561"/>
      <c r="G213" s="1561"/>
      <c r="H213" s="378"/>
      <c r="AE213" s="379"/>
      <c r="AF213" s="379"/>
      <c r="AH213" s="377"/>
      <c r="AI213" s="379"/>
    </row>
    <row r="214" spans="1:35" s="311" customFormat="1" ht="19.5" hidden="1" customHeight="1">
      <c r="A214" s="387" t="e">
        <f>#REF!</f>
        <v>#REF!</v>
      </c>
      <c r="B214" s="374" t="e">
        <f>#REF!</f>
        <v>#REF!</v>
      </c>
      <c r="C214" s="1561" t="e">
        <f>#REF!</f>
        <v>#REF!</v>
      </c>
      <c r="D214" s="1561"/>
      <c r="E214" s="1561"/>
      <c r="F214" s="1561"/>
      <c r="G214" s="1561"/>
      <c r="H214" s="378"/>
      <c r="AE214" s="379"/>
      <c r="AF214" s="379"/>
      <c r="AH214" s="379"/>
      <c r="AI214" s="379"/>
    </row>
    <row r="215" spans="1:35" s="311" customFormat="1" ht="33" hidden="1" customHeight="1">
      <c r="A215" s="381" t="e">
        <f>#REF!</f>
        <v>#REF!</v>
      </c>
      <c r="B215" s="374" t="e">
        <f>#REF!</f>
        <v>#REF!</v>
      </c>
      <c r="C215" s="1561"/>
      <c r="D215" s="1561"/>
      <c r="E215" s="1561"/>
      <c r="F215" s="1561"/>
      <c r="G215" s="1561"/>
      <c r="H215" s="378"/>
      <c r="AE215" s="379"/>
      <c r="AF215" s="379"/>
      <c r="AH215" s="379"/>
      <c r="AI215" s="379"/>
    </row>
    <row r="216" spans="1:35" s="311" customFormat="1" ht="19.5" hidden="1" customHeight="1">
      <c r="A216" s="375" t="e">
        <f>#REF!</f>
        <v>#REF!</v>
      </c>
      <c r="B216" s="376" t="e">
        <f>#REF!</f>
        <v>#REF!</v>
      </c>
      <c r="C216" s="1561" t="e">
        <f>#REF!</f>
        <v>#REF!</v>
      </c>
      <c r="D216" s="1561"/>
      <c r="E216" s="1561"/>
      <c r="F216" s="1561"/>
      <c r="G216" s="1561"/>
      <c r="H216" s="378"/>
      <c r="AE216" s="379"/>
      <c r="AF216" s="379"/>
      <c r="AH216" s="377"/>
      <c r="AI216" s="379"/>
    </row>
    <row r="217" spans="1:35" s="311" customFormat="1" ht="19.5" hidden="1" customHeight="1">
      <c r="A217" s="375" t="e">
        <f>#REF!</f>
        <v>#REF!</v>
      </c>
      <c r="B217" s="376" t="e">
        <f>#REF!</f>
        <v>#REF!</v>
      </c>
      <c r="C217" s="1561" t="e">
        <f>#REF!</f>
        <v>#REF!</v>
      </c>
      <c r="D217" s="1561"/>
      <c r="E217" s="1561"/>
      <c r="F217" s="1561"/>
      <c r="G217" s="1561"/>
      <c r="H217" s="378"/>
      <c r="AE217" s="379"/>
      <c r="AF217" s="379"/>
      <c r="AH217" s="377"/>
      <c r="AI217" s="379"/>
    </row>
    <row r="218" spans="1:35" s="311" customFormat="1" ht="32.25" hidden="1" customHeight="1">
      <c r="A218" s="375" t="e">
        <f>#REF!</f>
        <v>#REF!</v>
      </c>
      <c r="B218" s="376" t="e">
        <f>#REF!</f>
        <v>#REF!</v>
      </c>
      <c r="C218" s="1561" t="e">
        <f>#REF!</f>
        <v>#REF!</v>
      </c>
      <c r="D218" s="1561"/>
      <c r="E218" s="1561"/>
      <c r="F218" s="1561"/>
      <c r="G218" s="1561"/>
      <c r="H218" s="378"/>
      <c r="AE218" s="379"/>
      <c r="AF218" s="379"/>
      <c r="AH218" s="377"/>
      <c r="AI218" s="379"/>
    </row>
    <row r="219" spans="1:35" s="311" customFormat="1" ht="19.5" hidden="1" customHeight="1">
      <c r="A219" s="375" t="e">
        <f>#REF!</f>
        <v>#REF!</v>
      </c>
      <c r="B219" s="376" t="e">
        <f>#REF!</f>
        <v>#REF!</v>
      </c>
      <c r="C219" s="1561" t="e">
        <f>#REF!</f>
        <v>#REF!</v>
      </c>
      <c r="D219" s="1561"/>
      <c r="E219" s="1561"/>
      <c r="F219" s="1561"/>
      <c r="G219" s="1561"/>
      <c r="H219" s="378"/>
      <c r="AE219" s="379"/>
      <c r="AF219" s="379"/>
      <c r="AH219" s="377"/>
      <c r="AI219" s="379"/>
    </row>
    <row r="220" spans="1:35" s="311" customFormat="1" ht="19.5" hidden="1" customHeight="1">
      <c r="A220" s="380"/>
      <c r="B220" s="374" t="e">
        <f>#REF!</f>
        <v>#REF!</v>
      </c>
      <c r="C220" s="1561" t="e">
        <f>#REF!</f>
        <v>#REF!</v>
      </c>
      <c r="D220" s="1561"/>
      <c r="E220" s="1561"/>
      <c r="F220" s="1561"/>
      <c r="G220" s="1561"/>
      <c r="H220" s="208"/>
      <c r="AE220" s="379"/>
      <c r="AF220" s="379"/>
      <c r="AH220" s="379"/>
      <c r="AI220" s="379"/>
    </row>
    <row r="221" spans="1:35" s="311" customFormat="1" hidden="1">
      <c r="A221" s="383"/>
      <c r="B221" s="374" t="e">
        <f>#REF!</f>
        <v>#REF!</v>
      </c>
      <c r="C221" s="1561" t="e">
        <f>#REF!</f>
        <v>#REF!</v>
      </c>
      <c r="D221" s="1561"/>
      <c r="E221" s="1561"/>
      <c r="F221" s="1561"/>
      <c r="G221" s="1561"/>
      <c r="H221" s="208"/>
      <c r="AE221" s="379"/>
      <c r="AF221" s="379"/>
      <c r="AH221" s="379"/>
      <c r="AI221" s="379"/>
    </row>
    <row r="222" spans="1:35" s="311" customFormat="1" ht="19.5" hidden="1" customHeight="1">
      <c r="A222" s="384"/>
      <c r="B222" s="374" t="e">
        <f>#REF!</f>
        <v>#REF!</v>
      </c>
      <c r="C222" s="1561" t="e">
        <f>#REF!</f>
        <v>#REF!</v>
      </c>
      <c r="D222" s="1561"/>
      <c r="E222" s="1561"/>
      <c r="F222" s="1561"/>
      <c r="G222" s="1561"/>
      <c r="H222" s="208"/>
      <c r="AE222" s="379"/>
      <c r="AF222" s="379"/>
      <c r="AH222" s="379"/>
      <c r="AI222" s="379"/>
    </row>
    <row r="223" spans="1:35" s="254" customFormat="1">
      <c r="A223" s="265"/>
      <c r="B223" s="266"/>
      <c r="C223" s="1564"/>
      <c r="D223" s="1564"/>
      <c r="E223" s="1564"/>
      <c r="F223" s="1564"/>
      <c r="G223" s="1564"/>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zoomScale="90" zoomScaleNormal="100" zoomScaleSheetLayoutView="90" workbookViewId="0">
      <selection activeCell="G25" sqref="G25"/>
    </sheetView>
  </sheetViews>
  <sheetFormatPr defaultColWidth="9" defaultRowHeight="16.5"/>
  <cols>
    <col min="1" max="2" width="6.625" style="606" customWidth="1"/>
    <col min="3" max="3" width="21.625" style="606" customWidth="1"/>
    <col min="4" max="4" width="13.375" style="606" customWidth="1"/>
    <col min="5" max="5" width="23.625" style="606" customWidth="1"/>
    <col min="6" max="6" width="11.875" style="606" customWidth="1"/>
    <col min="7" max="7" width="14.375" style="606" customWidth="1"/>
    <col min="8" max="8" width="15.625" style="773" hidden="1" customWidth="1"/>
    <col min="9" max="9" width="20" style="774" hidden="1" customWidth="1"/>
    <col min="10" max="10" width="41.5" style="774" hidden="1" customWidth="1"/>
    <col min="11" max="11" width="21.25" style="774" hidden="1" customWidth="1"/>
    <col min="12" max="13" width="14.25" style="774" customWidth="1"/>
    <col min="14" max="16" width="9" style="775" customWidth="1"/>
    <col min="17" max="19" width="9" style="689"/>
    <col min="20" max="21" width="9" style="690"/>
    <col min="22" max="16384" width="9" style="601"/>
  </cols>
  <sheetData>
    <row r="1" spans="1:21" s="600" customFormat="1" ht="40.15" customHeight="1">
      <c r="A1" s="1600" t="s">
        <v>649</v>
      </c>
      <c r="B1" s="1600"/>
      <c r="C1" s="1600"/>
      <c r="D1" s="1600"/>
      <c r="E1" s="1600"/>
      <c r="F1" s="1600"/>
      <c r="G1" s="1600"/>
      <c r="H1" s="770"/>
      <c r="I1" s="771"/>
      <c r="J1" s="771"/>
      <c r="K1" s="771"/>
      <c r="L1" s="771"/>
      <c r="M1" s="771"/>
      <c r="N1" s="771"/>
      <c r="O1" s="771"/>
      <c r="P1" s="771"/>
      <c r="Q1" s="687"/>
      <c r="R1" s="687"/>
      <c r="S1" s="687"/>
      <c r="T1" s="688"/>
      <c r="U1" s="688"/>
    </row>
    <row r="2" spans="1:21" ht="18" customHeight="1">
      <c r="A2" s="89" t="str">
        <f>Cover!B3</f>
        <v>Specification No.: CC/NT/W-AIS/DOM/A00/23/00332</v>
      </c>
      <c r="B2" s="89"/>
      <c r="C2" s="90"/>
      <c r="D2" s="91"/>
      <c r="E2" s="91"/>
      <c r="F2" s="91"/>
      <c r="G2" s="93" t="s">
        <v>26</v>
      </c>
    </row>
    <row r="3" spans="1:21" ht="18" customHeight="1">
      <c r="A3" s="72"/>
      <c r="B3" s="72"/>
      <c r="C3" s="96"/>
      <c r="D3" s="97"/>
      <c r="E3" s="97"/>
      <c r="F3" s="97"/>
      <c r="G3" s="98"/>
    </row>
    <row r="4" spans="1:21" ht="19.149999999999999" customHeight="1">
      <c r="A4" s="1601" t="s">
        <v>27</v>
      </c>
      <c r="B4" s="1601"/>
      <c r="C4" s="1601"/>
      <c r="D4" s="1601"/>
      <c r="E4" s="1601"/>
      <c r="F4" s="1601"/>
      <c r="G4" s="1601"/>
    </row>
    <row r="5" spans="1:21" ht="21" customHeight="1">
      <c r="A5" s="67" t="s">
        <v>396</v>
      </c>
      <c r="B5" s="67"/>
      <c r="C5" s="602"/>
      <c r="D5" s="602"/>
      <c r="E5" s="602"/>
      <c r="F5" s="602"/>
      <c r="G5" s="602"/>
    </row>
    <row r="6" spans="1:21" ht="21" customHeight="1">
      <c r="A6" s="66" t="s">
        <v>398</v>
      </c>
      <c r="B6" s="66"/>
      <c r="C6" s="602"/>
      <c r="D6" s="602"/>
      <c r="E6" s="602"/>
      <c r="F6" s="602"/>
      <c r="G6" s="602"/>
    </row>
    <row r="7" spans="1:21" ht="21" customHeight="1">
      <c r="A7" s="66" t="s">
        <v>400</v>
      </c>
      <c r="B7" s="66"/>
      <c r="C7" s="602"/>
      <c r="D7" s="602"/>
      <c r="E7" s="602"/>
      <c r="F7" s="602"/>
      <c r="G7" s="602"/>
    </row>
    <row r="8" spans="1:21" ht="21" customHeight="1">
      <c r="A8" s="66" t="s">
        <v>401</v>
      </c>
      <c r="B8" s="66"/>
      <c r="C8" s="602"/>
      <c r="D8" s="602"/>
      <c r="E8" s="602"/>
      <c r="F8" s="602"/>
      <c r="G8" s="602"/>
    </row>
    <row r="9" spans="1:21" ht="21" customHeight="1">
      <c r="A9" s="66" t="s">
        <v>28</v>
      </c>
      <c r="B9" s="66"/>
      <c r="C9" s="602"/>
      <c r="D9" s="602"/>
      <c r="E9" s="602"/>
      <c r="F9" s="602"/>
      <c r="G9" s="602"/>
    </row>
    <row r="10" spans="1:21" ht="21" customHeight="1">
      <c r="A10" s="66" t="s">
        <v>402</v>
      </c>
      <c r="B10" s="66"/>
      <c r="C10" s="602"/>
      <c r="D10" s="602"/>
      <c r="E10" s="602"/>
      <c r="F10" s="602"/>
      <c r="G10" s="602"/>
    </row>
    <row r="11" spans="1:21" ht="21" customHeight="1">
      <c r="A11" s="602"/>
      <c r="B11" s="602"/>
      <c r="C11" s="602"/>
      <c r="D11" s="602"/>
      <c r="E11" s="602"/>
      <c r="F11" s="602"/>
      <c r="G11" s="602"/>
    </row>
    <row r="12" spans="1:21" ht="99" customHeight="1">
      <c r="A12" s="603" t="s">
        <v>29</v>
      </c>
      <c r="B12" s="603"/>
      <c r="C12" s="1602"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D12" s="1602"/>
      <c r="E12" s="1602"/>
      <c r="F12" s="1602"/>
      <c r="G12" s="1602"/>
    </row>
    <row r="13" spans="1:21" ht="21" customHeight="1">
      <c r="A13" s="604" t="s">
        <v>30</v>
      </c>
      <c r="B13" s="604"/>
      <c r="C13" s="605"/>
      <c r="D13" s="604"/>
      <c r="E13" s="604"/>
      <c r="F13" s="604"/>
      <c r="G13" s="604"/>
    </row>
    <row r="14" spans="1:21" ht="55.5" customHeight="1">
      <c r="A14" s="1603" t="s">
        <v>31</v>
      </c>
      <c r="B14" s="1603"/>
      <c r="C14" s="1603"/>
      <c r="D14" s="1603"/>
      <c r="E14" s="1603"/>
      <c r="F14" s="1603"/>
      <c r="G14" s="1603"/>
      <c r="I14" s="1000" t="s">
        <v>32</v>
      </c>
      <c r="J14" s="776" t="s">
        <v>33</v>
      </c>
    </row>
    <row r="15" spans="1:21" ht="70.150000000000006" customHeight="1">
      <c r="B15" s="607">
        <v>1</v>
      </c>
      <c r="C15" s="1586" t="s">
        <v>547</v>
      </c>
      <c r="D15" s="1587"/>
      <c r="E15" s="1587"/>
      <c r="F15" s="1588"/>
      <c r="G15" s="608"/>
      <c r="H15" s="777">
        <f>'Sch-1'!N293+'Sch-2'!J294+'Sch-3 '!P290+'Sch-4'!P22+'Sch-4b'!P30+'Sch-7'!M20</f>
        <v>0</v>
      </c>
      <c r="I15" s="778">
        <f>IF(H15=0,0,G15/H15)</f>
        <v>0</v>
      </c>
    </row>
    <row r="16" spans="1:21" ht="70.150000000000006" customHeight="1">
      <c r="B16" s="607">
        <v>2</v>
      </c>
      <c r="C16" s="1586" t="s">
        <v>687</v>
      </c>
      <c r="D16" s="1587"/>
      <c r="E16" s="1587"/>
      <c r="F16" s="1588"/>
      <c r="G16" s="609"/>
      <c r="H16" s="777">
        <f>'Sch-1'!N293+'Sch-2'!J294+'Sch-3 '!P290+'Sch-4'!P22+'Sch-4b'!P30+'Sch-7'!M20</f>
        <v>0</v>
      </c>
      <c r="I16" s="779">
        <f>G16</f>
        <v>0</v>
      </c>
    </row>
    <row r="17" spans="1:21" s="610" customFormat="1" ht="55.15" customHeight="1">
      <c r="B17" s="611">
        <v>3</v>
      </c>
      <c r="C17" s="1589" t="s">
        <v>34</v>
      </c>
      <c r="D17" s="1590"/>
      <c r="E17" s="1590"/>
      <c r="F17" s="1591"/>
      <c r="G17" s="612"/>
      <c r="H17" s="772"/>
      <c r="I17" s="780"/>
      <c r="J17" s="780"/>
      <c r="K17" s="780"/>
      <c r="L17" s="780"/>
      <c r="M17" s="780"/>
      <c r="N17" s="781"/>
      <c r="O17" s="781"/>
      <c r="P17" s="781"/>
      <c r="Q17" s="691"/>
      <c r="R17" s="691"/>
      <c r="S17" s="691"/>
      <c r="T17" s="692"/>
      <c r="U17" s="692"/>
    </row>
    <row r="18" spans="1:21" s="610" customFormat="1" ht="21" customHeight="1">
      <c r="B18" s="613"/>
      <c r="C18" s="916" t="s">
        <v>497</v>
      </c>
      <c r="D18" s="615"/>
      <c r="E18" s="616"/>
      <c r="F18" s="617" t="s">
        <v>35</v>
      </c>
      <c r="G18" s="618"/>
      <c r="H18" s="782">
        <f>'Sch-1'!N293</f>
        <v>0</v>
      </c>
      <c r="I18" s="783">
        <f t="shared" ref="I18:I23" si="0">IF(H18=0,0,G18/H18)</f>
        <v>0</v>
      </c>
      <c r="J18" s="784" t="s">
        <v>500</v>
      </c>
      <c r="K18" s="999">
        <f>I15+I16+I18+I25</f>
        <v>0</v>
      </c>
      <c r="L18" s="780"/>
      <c r="M18" s="780"/>
      <c r="N18" s="781"/>
      <c r="O18" s="781"/>
      <c r="P18" s="781"/>
      <c r="Q18" s="691"/>
      <c r="R18" s="691"/>
      <c r="S18" s="691"/>
      <c r="T18" s="692"/>
      <c r="U18" s="692"/>
    </row>
    <row r="19" spans="1:21" s="610" customFormat="1" ht="21" customHeight="1">
      <c r="B19" s="613"/>
      <c r="C19" s="614" t="s">
        <v>36</v>
      </c>
      <c r="D19" s="615"/>
      <c r="E19" s="616"/>
      <c r="F19" s="617" t="s">
        <v>35</v>
      </c>
      <c r="G19" s="618"/>
      <c r="H19" s="782">
        <f>'Sch-2'!J294</f>
        <v>0</v>
      </c>
      <c r="I19" s="783">
        <f t="shared" si="0"/>
        <v>0</v>
      </c>
      <c r="J19" s="784" t="s">
        <v>36</v>
      </c>
      <c r="K19" s="999">
        <f>I15+I16+I19+I26</f>
        <v>0</v>
      </c>
      <c r="L19" s="780"/>
      <c r="M19" s="780"/>
      <c r="N19" s="781"/>
      <c r="O19" s="781"/>
      <c r="P19" s="781"/>
      <c r="Q19" s="691"/>
      <c r="R19" s="691"/>
      <c r="S19" s="691"/>
      <c r="T19" s="692"/>
      <c r="U19" s="692"/>
    </row>
    <row r="20" spans="1:21" s="610" customFormat="1" ht="21" customHeight="1">
      <c r="B20" s="613"/>
      <c r="C20" s="614" t="s">
        <v>37</v>
      </c>
      <c r="D20" s="615"/>
      <c r="E20" s="616"/>
      <c r="F20" s="617" t="s">
        <v>35</v>
      </c>
      <c r="G20" s="618"/>
      <c r="H20" s="782">
        <f>'Sch-3 '!P290</f>
        <v>0</v>
      </c>
      <c r="I20" s="783">
        <f t="shared" si="0"/>
        <v>0</v>
      </c>
      <c r="J20" s="784" t="s">
        <v>37</v>
      </c>
      <c r="K20" s="999">
        <f>I15+I16+I20+I27</f>
        <v>0</v>
      </c>
      <c r="L20" s="780"/>
      <c r="M20" s="780"/>
      <c r="N20" s="781"/>
      <c r="O20" s="781"/>
      <c r="P20" s="781"/>
      <c r="Q20" s="691"/>
      <c r="R20" s="691"/>
      <c r="S20" s="691"/>
      <c r="T20" s="692"/>
      <c r="U20" s="692"/>
    </row>
    <row r="21" spans="1:21" s="610" customFormat="1" ht="21" customHeight="1">
      <c r="B21" s="613"/>
      <c r="C21" s="916" t="s">
        <v>546</v>
      </c>
      <c r="D21" s="615"/>
      <c r="E21" s="616"/>
      <c r="F21" s="617" t="s">
        <v>35</v>
      </c>
      <c r="G21" s="1003"/>
      <c r="H21" s="782">
        <f>'Sch-4'!P22</f>
        <v>0</v>
      </c>
      <c r="I21" s="783">
        <f t="shared" si="0"/>
        <v>0</v>
      </c>
      <c r="J21" s="784" t="s">
        <v>546</v>
      </c>
      <c r="K21" s="999">
        <f>I15+I16+I21+I28</f>
        <v>0</v>
      </c>
      <c r="L21" s="780"/>
      <c r="M21" s="780"/>
      <c r="N21" s="781"/>
      <c r="O21" s="781"/>
      <c r="P21" s="781"/>
      <c r="Q21" s="691"/>
      <c r="R21" s="691"/>
      <c r="S21" s="691"/>
      <c r="T21" s="692"/>
      <c r="U21" s="692"/>
    </row>
    <row r="22" spans="1:21" s="610" customFormat="1" ht="21" hidden="1" customHeight="1">
      <c r="B22" s="613"/>
      <c r="C22" s="916" t="s">
        <v>548</v>
      </c>
      <c r="D22" s="615"/>
      <c r="E22" s="616"/>
      <c r="F22" s="617" t="s">
        <v>35</v>
      </c>
      <c r="G22" s="618"/>
      <c r="H22" s="782">
        <f>'Sch-4b'!P30</f>
        <v>0</v>
      </c>
      <c r="I22" s="783">
        <f t="shared" si="0"/>
        <v>0</v>
      </c>
      <c r="J22" s="784" t="s">
        <v>549</v>
      </c>
      <c r="K22" s="999">
        <f>I15+I16+I22+I29</f>
        <v>0</v>
      </c>
      <c r="L22" s="780"/>
      <c r="M22" s="780"/>
      <c r="N22" s="781"/>
      <c r="O22" s="781"/>
      <c r="P22" s="781"/>
      <c r="Q22" s="691"/>
      <c r="R22" s="691"/>
      <c r="S22" s="691"/>
      <c r="T22" s="692"/>
      <c r="U22" s="692"/>
    </row>
    <row r="23" spans="1:21" s="610" customFormat="1" ht="23.25" customHeight="1">
      <c r="B23" s="619"/>
      <c r="C23" s="620" t="s">
        <v>63</v>
      </c>
      <c r="D23" s="621"/>
      <c r="E23" s="616"/>
      <c r="F23" s="622" t="s">
        <v>35</v>
      </c>
      <c r="G23" s="1003"/>
      <c r="H23" s="782">
        <f>'Sch-7'!M20</f>
        <v>0</v>
      </c>
      <c r="I23" s="783">
        <f t="shared" si="0"/>
        <v>0</v>
      </c>
      <c r="J23" s="784" t="s">
        <v>63</v>
      </c>
      <c r="K23" s="999">
        <f>I15+I16+I23+I30</f>
        <v>0</v>
      </c>
      <c r="L23" s="780"/>
      <c r="M23" s="780"/>
      <c r="N23" s="781"/>
      <c r="O23" s="781"/>
      <c r="P23" s="781"/>
      <c r="Q23" s="691"/>
      <c r="R23" s="691"/>
      <c r="S23" s="691"/>
      <c r="T23" s="692"/>
      <c r="U23" s="692"/>
    </row>
    <row r="24" spans="1:21" s="610" customFormat="1" ht="55.15" customHeight="1">
      <c r="B24" s="611">
        <v>4</v>
      </c>
      <c r="C24" s="1592" t="s">
        <v>688</v>
      </c>
      <c r="D24" s="1593"/>
      <c r="E24" s="1593"/>
      <c r="F24" s="1594"/>
      <c r="G24" s="612"/>
      <c r="H24" s="772"/>
      <c r="I24" s="780"/>
      <c r="J24" s="780"/>
      <c r="K24" s="780"/>
      <c r="L24" s="780"/>
      <c r="M24" s="780"/>
      <c r="N24" s="781"/>
      <c r="O24" s="781"/>
      <c r="P24" s="781"/>
      <c r="Q24" s="691"/>
      <c r="R24" s="691"/>
      <c r="S24" s="691"/>
      <c r="T24" s="692"/>
      <c r="U24" s="692"/>
    </row>
    <row r="25" spans="1:21" s="610" customFormat="1" ht="21" customHeight="1">
      <c r="A25" s="623"/>
      <c r="B25" s="613"/>
      <c r="C25" s="916" t="s">
        <v>498</v>
      </c>
      <c r="D25" s="615"/>
      <c r="E25" s="624"/>
      <c r="F25" s="617" t="s">
        <v>38</v>
      </c>
      <c r="G25" s="625"/>
      <c r="H25" s="782">
        <f>'Sch-1'!N293</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36</v>
      </c>
      <c r="D26" s="615"/>
      <c r="E26" s="624"/>
      <c r="F26" s="617" t="s">
        <v>38</v>
      </c>
      <c r="G26" s="625"/>
      <c r="H26" s="782">
        <f>'Sch-2'!J294</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37</v>
      </c>
      <c r="D27" s="615"/>
      <c r="E27" s="624"/>
      <c r="F27" s="617" t="s">
        <v>38</v>
      </c>
      <c r="G27" s="625"/>
      <c r="H27" s="782">
        <f>'Sch-3 '!P290</f>
        <v>0</v>
      </c>
      <c r="I27" s="785">
        <f t="shared" si="1"/>
        <v>0</v>
      </c>
      <c r="J27" s="780"/>
      <c r="K27" s="780"/>
      <c r="L27" s="780"/>
      <c r="M27" s="780"/>
      <c r="N27" s="781"/>
      <c r="O27" s="781"/>
      <c r="P27" s="781"/>
      <c r="Q27" s="691"/>
      <c r="R27" s="691"/>
      <c r="S27" s="691"/>
      <c r="T27" s="692"/>
      <c r="U27" s="692"/>
    </row>
    <row r="28" spans="1:21" s="610" customFormat="1" ht="21" customHeight="1">
      <c r="A28" s="623"/>
      <c r="B28" s="613"/>
      <c r="C28" s="916" t="s">
        <v>546</v>
      </c>
      <c r="D28" s="615"/>
      <c r="E28" s="624"/>
      <c r="F28" s="617" t="s">
        <v>38</v>
      </c>
      <c r="G28" s="1003"/>
      <c r="H28" s="782">
        <f>'Sch-4'!P22</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916" t="s">
        <v>548</v>
      </c>
      <c r="D29" s="615"/>
      <c r="E29" s="624"/>
      <c r="F29" s="617" t="s">
        <v>38</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63</v>
      </c>
      <c r="D30" s="621"/>
      <c r="E30" s="626"/>
      <c r="F30" s="622" t="s">
        <v>38</v>
      </c>
      <c r="G30" s="1003"/>
      <c r="H30" s="782">
        <f>'Sch-7'!M20</f>
        <v>0</v>
      </c>
      <c r="I30" s="785">
        <f t="shared" si="1"/>
        <v>0</v>
      </c>
      <c r="J30" s="780"/>
      <c r="K30" s="780"/>
      <c r="L30" s="780"/>
      <c r="M30" s="780"/>
      <c r="N30" s="781"/>
      <c r="O30" s="781"/>
      <c r="P30" s="781"/>
      <c r="Q30" s="691"/>
      <c r="R30" s="691"/>
      <c r="S30" s="691"/>
      <c r="T30" s="692"/>
      <c r="U30" s="692"/>
    </row>
    <row r="31" spans="1:21" s="610" customFormat="1">
      <c r="A31" s="623"/>
      <c r="B31" s="627"/>
      <c r="C31" s="1595" t="s">
        <v>471</v>
      </c>
      <c r="D31" s="1596"/>
      <c r="E31" s="1596"/>
      <c r="F31" s="1596"/>
      <c r="G31" s="1596"/>
      <c r="H31" s="772"/>
      <c r="I31" s="780"/>
      <c r="J31" s="780"/>
      <c r="K31" s="780"/>
      <c r="L31" s="780"/>
      <c r="M31" s="780"/>
      <c r="N31" s="781"/>
      <c r="O31" s="781"/>
      <c r="P31" s="781"/>
      <c r="Q31" s="691"/>
      <c r="R31" s="691"/>
      <c r="S31" s="691"/>
      <c r="T31" s="692"/>
      <c r="U31" s="692"/>
    </row>
    <row r="32" spans="1:21" s="610" customFormat="1" ht="48.75" hidden="1" customHeight="1">
      <c r="A32" s="623"/>
      <c r="B32" s="693">
        <v>5</v>
      </c>
      <c r="C32" s="1597" t="s">
        <v>470</v>
      </c>
      <c r="D32" s="1597"/>
      <c r="E32" s="1597"/>
      <c r="F32" s="1597"/>
      <c r="G32" s="1597"/>
      <c r="H32" s="772"/>
      <c r="I32" s="780"/>
      <c r="J32" s="780"/>
      <c r="K32" s="780"/>
      <c r="L32" s="780"/>
      <c r="M32" s="780"/>
      <c r="N32" s="781"/>
      <c r="O32" s="781"/>
      <c r="P32" s="781"/>
      <c r="Q32" s="691"/>
      <c r="R32" s="691"/>
      <c r="S32" s="691"/>
      <c r="T32" s="692"/>
      <c r="U32" s="692"/>
    </row>
    <row r="33" spans="1:21" s="610" customFormat="1" ht="48.75" hidden="1" customHeight="1">
      <c r="A33" s="623"/>
      <c r="B33" s="1598"/>
      <c r="C33" s="1598"/>
      <c r="D33" s="1598"/>
      <c r="E33" s="1598"/>
      <c r="F33" s="1598"/>
      <c r="G33" s="1598"/>
      <c r="H33" s="772"/>
      <c r="I33" s="780"/>
      <c r="J33" s="780"/>
      <c r="K33" s="780"/>
      <c r="L33" s="780"/>
      <c r="M33" s="780"/>
      <c r="N33" s="781"/>
      <c r="O33" s="781"/>
      <c r="P33" s="781"/>
      <c r="Q33" s="691"/>
      <c r="R33" s="691"/>
      <c r="S33" s="691"/>
      <c r="T33" s="692"/>
      <c r="U33" s="692"/>
    </row>
    <row r="34" spans="1:21" s="610" customFormat="1" ht="48.75" hidden="1" customHeight="1">
      <c r="A34" s="623"/>
      <c r="B34" s="628"/>
      <c r="C34" s="1597" t="s">
        <v>0</v>
      </c>
      <c r="D34" s="1599"/>
      <c r="E34" s="1599"/>
      <c r="F34" s="1599"/>
      <c r="G34" s="1599"/>
      <c r="H34" s="772"/>
      <c r="I34" s="780"/>
      <c r="J34" s="780"/>
      <c r="K34" s="780"/>
      <c r="L34" s="780"/>
      <c r="M34" s="780"/>
      <c r="N34" s="781"/>
      <c r="O34" s="781"/>
      <c r="P34" s="781"/>
      <c r="Q34" s="691"/>
      <c r="R34" s="691"/>
      <c r="S34" s="691"/>
      <c r="T34" s="692"/>
      <c r="U34" s="692"/>
    </row>
    <row r="35" spans="1:21" s="610" customFormat="1" ht="33" customHeight="1">
      <c r="A35" s="604" t="s">
        <v>39</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81</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82</v>
      </c>
    </row>
    <row r="39" spans="1:21" ht="33" customHeight="1">
      <c r="A39" s="635"/>
      <c r="B39" s="635"/>
      <c r="C39" s="636"/>
      <c r="D39" s="634"/>
      <c r="E39" s="632"/>
      <c r="F39" s="632"/>
      <c r="G39" s="637" t="str">
        <f>"For and on behalf of " &amp; 'Sch-1'!C8</f>
        <v xml:space="preserve">For and on behalf of …….. …….. …….. …….. …….. …….. </v>
      </c>
    </row>
    <row r="40" spans="1:21" ht="33" customHeight="1">
      <c r="A40" s="638"/>
      <c r="B40" s="638"/>
      <c r="C40" s="638"/>
      <c r="D40" s="639"/>
      <c r="E40" s="640"/>
      <c r="F40" s="640"/>
      <c r="G40" s="601"/>
    </row>
    <row r="41" spans="1:21" ht="33" customHeight="1">
      <c r="A41" s="641" t="s">
        <v>252</v>
      </c>
      <c r="B41" s="641"/>
      <c r="C41" s="639" t="str">
        <f>IF('Sch-1'!B301=0,"", 'Sch-1'!B301)</f>
        <v>--</v>
      </c>
      <c r="D41" s="639"/>
      <c r="E41" s="640" t="s">
        <v>83</v>
      </c>
      <c r="F41" s="1585" t="str">
        <f>'Sch-1'!M302</f>
        <v/>
      </c>
      <c r="G41" s="1585"/>
    </row>
    <row r="42" spans="1:21" ht="33" customHeight="1">
      <c r="A42" s="641" t="s">
        <v>253</v>
      </c>
      <c r="B42" s="641"/>
      <c r="C42" s="639" t="str">
        <f>IF('Sch-1'!B302=0,"", 'Sch-1'!B302)</f>
        <v/>
      </c>
      <c r="D42" s="642"/>
      <c r="E42" s="640" t="s">
        <v>84</v>
      </c>
      <c r="F42" s="1585" t="str">
        <f>'Sch-1'!M303</f>
        <v/>
      </c>
      <c r="G42" s="1585"/>
    </row>
    <row r="43" spans="1:21" ht="33" customHeight="1">
      <c r="A43" s="635"/>
      <c r="B43" s="635"/>
      <c r="C43" s="635"/>
      <c r="D43" s="635"/>
      <c r="E43" s="640"/>
      <c r="F43" s="640"/>
      <c r="G43" s="601"/>
    </row>
  </sheetData>
  <sheetProtection password="CC6F" sheet="1" formatColumns="0" formatRows="0" selectLockedCells="1"/>
  <customSheetViews>
    <customSheetView guid="{987A3FAC-920D-4C0C-8129-D8F4AFD7E477}" scale="90" showPageBreaks="1" zeroValues="0" printArea="1" hiddenRows="1" hiddenColumns="1" view="pageBreakPreview">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2" customWidth="1"/>
    <col min="2" max="2" width="11.125" style="32" customWidth="1"/>
    <col min="3" max="4" width="38.625" style="32" customWidth="1"/>
    <col min="5" max="5" width="11.25" style="32" customWidth="1"/>
    <col min="6" max="6" width="8.625" style="26" customWidth="1"/>
    <col min="7" max="7" width="8" style="26" customWidth="1"/>
    <col min="8" max="16384" width="8" style="18"/>
  </cols>
  <sheetData>
    <row r="1" spans="1:8" ht="30.75" customHeight="1">
      <c r="A1" s="789"/>
      <c r="B1" s="1354"/>
      <c r="C1" s="1355"/>
      <c r="D1" s="1355"/>
      <c r="E1" s="1356"/>
      <c r="F1" s="331"/>
      <c r="G1" s="1236"/>
      <c r="H1" s="17"/>
    </row>
    <row r="2" spans="1:8" ht="98.25" customHeight="1">
      <c r="A2" s="1371" t="s">
        <v>309</v>
      </c>
      <c r="B2" s="1359"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C2" s="1360"/>
      <c r="D2" s="1360"/>
      <c r="E2" s="1361"/>
      <c r="F2" s="1374" t="str">
        <f>Basic!B3</f>
        <v>765KV AIS Substation package - SS108</v>
      </c>
      <c r="G2" s="16"/>
      <c r="H2" s="17"/>
    </row>
    <row r="3" spans="1:8" ht="23.25" customHeight="1">
      <c r="A3" s="1372"/>
      <c r="B3" s="1362" t="str">
        <f>Basic!B5</f>
        <v>Specification No.: CC/NT/W-AIS/DOM/A00/23/00332</v>
      </c>
      <c r="C3" s="1363"/>
      <c r="D3" s="1363"/>
      <c r="E3" s="1364"/>
      <c r="F3" s="1375"/>
      <c r="G3" s="16"/>
      <c r="H3" s="17"/>
    </row>
    <row r="4" spans="1:8" ht="40.15" customHeight="1">
      <c r="A4" s="1372"/>
      <c r="B4" s="329">
        <v>1</v>
      </c>
      <c r="C4" s="1357" t="s">
        <v>569</v>
      </c>
      <c r="D4" s="1357"/>
      <c r="E4" s="1358"/>
      <c r="F4" s="1375"/>
      <c r="G4" s="16"/>
      <c r="H4" s="17"/>
    </row>
    <row r="5" spans="1:8" ht="30" customHeight="1">
      <c r="A5" s="1372"/>
      <c r="B5" s="329">
        <v>2</v>
      </c>
      <c r="C5" s="1357" t="s">
        <v>570</v>
      </c>
      <c r="D5" s="1357"/>
      <c r="E5" s="1358"/>
      <c r="F5" s="1375"/>
      <c r="G5" s="16"/>
      <c r="H5" s="17"/>
    </row>
    <row r="6" spans="1:8" s="26" customFormat="1" ht="30" customHeight="1">
      <c r="A6" s="1372"/>
      <c r="B6" s="329">
        <v>3</v>
      </c>
      <c r="C6" s="1357" t="s">
        <v>267</v>
      </c>
      <c r="D6" s="1357"/>
      <c r="E6" s="1358"/>
      <c r="F6" s="1375"/>
      <c r="G6" s="16"/>
      <c r="H6" s="16"/>
    </row>
    <row r="7" spans="1:8" ht="52.5" hidden="1" customHeight="1">
      <c r="A7" s="1372"/>
      <c r="B7" s="329">
        <v>4</v>
      </c>
      <c r="C7" s="1357" t="s">
        <v>457</v>
      </c>
      <c r="D7" s="1357"/>
      <c r="E7" s="1358"/>
      <c r="F7" s="1375"/>
      <c r="G7" s="16"/>
      <c r="H7" s="17"/>
    </row>
    <row r="8" spans="1:8" ht="9.75" customHeight="1">
      <c r="A8" s="1372"/>
      <c r="B8" s="20"/>
      <c r="C8" s="19"/>
      <c r="D8" s="19"/>
      <c r="E8" s="21"/>
      <c r="F8" s="1375"/>
      <c r="G8" s="16"/>
      <c r="H8" s="17"/>
    </row>
    <row r="9" spans="1:8" ht="23.25" customHeight="1">
      <c r="A9" s="1372"/>
      <c r="B9" s="1381"/>
      <c r="C9" s="1382"/>
      <c r="D9" s="1382"/>
      <c r="E9" s="1383"/>
      <c r="F9" s="1375"/>
      <c r="G9" s="16"/>
      <c r="H9" s="17"/>
    </row>
    <row r="10" spans="1:8" ht="10.5" customHeight="1">
      <c r="A10" s="1372"/>
      <c r="B10" s="22"/>
      <c r="C10" s="23"/>
      <c r="D10" s="23"/>
      <c r="E10" s="24"/>
      <c r="F10" s="1375"/>
      <c r="G10" s="16"/>
      <c r="H10" s="17"/>
    </row>
    <row r="11" spans="1:8" ht="24" customHeight="1">
      <c r="A11" s="1372"/>
      <c r="B11" s="1379" t="s">
        <v>392</v>
      </c>
      <c r="C11" s="1380"/>
      <c r="D11" s="1380"/>
      <c r="E11" s="25"/>
      <c r="F11" s="1375"/>
    </row>
    <row r="12" spans="1:8" ht="28.5" customHeight="1">
      <c r="A12" s="1373"/>
      <c r="B12" s="1365" t="s">
        <v>393</v>
      </c>
      <c r="C12" s="1366"/>
      <c r="D12" s="1366"/>
      <c r="E12" s="27"/>
      <c r="F12" s="1376"/>
      <c r="G12" s="16"/>
      <c r="H12" s="17"/>
    </row>
    <row r="13" spans="1:8" ht="24" customHeight="1">
      <c r="A13" s="1370"/>
      <c r="B13" s="1367" t="s">
        <v>394</v>
      </c>
      <c r="C13" s="1368"/>
      <c r="D13" s="1368"/>
      <c r="E13" s="25"/>
      <c r="F13" s="1369"/>
      <c r="G13" s="28"/>
      <c r="H13" s="28"/>
    </row>
    <row r="14" spans="1:8" ht="16.149999999999999" customHeight="1">
      <c r="A14" s="1370"/>
      <c r="B14" s="1377" t="s">
        <v>395</v>
      </c>
      <c r="C14" s="1378"/>
      <c r="D14" s="1378"/>
      <c r="E14" s="29"/>
      <c r="F14" s="1369"/>
      <c r="G14" s="28"/>
      <c r="H14" s="28"/>
    </row>
    <row r="15" spans="1:8" ht="15.75">
      <c r="A15" s="30"/>
      <c r="B15" s="31"/>
      <c r="C15" s="31"/>
      <c r="D15" s="31"/>
      <c r="E15" s="31"/>
      <c r="F15" s="16"/>
      <c r="G15" s="16"/>
      <c r="H15" s="17"/>
    </row>
    <row r="16" spans="1:8" ht="15.75">
      <c r="A16" s="30"/>
      <c r="B16" s="19"/>
      <c r="C16" s="19"/>
      <c r="D16" s="19"/>
      <c r="E16" s="19"/>
      <c r="F16" s="16"/>
      <c r="G16" s="16"/>
      <c r="H16" s="17"/>
    </row>
    <row r="17" spans="1:8" ht="15.75">
      <c r="A17" s="30"/>
      <c r="B17" s="30"/>
      <c r="C17" s="30"/>
      <c r="D17" s="30"/>
      <c r="E17" s="30"/>
      <c r="F17" s="16"/>
      <c r="G17" s="16"/>
      <c r="H17" s="17"/>
    </row>
  </sheetData>
  <sheetProtection algorithmName="SHA-512" hashValue="zTZfqiZh59HlQnXtVPVwKQ8qdjLfDv577We/wOpadbYdQ/qcxHbxTufAKrEV4DJtZfoUsmhGqlECANNNDSDWdg==" saltValue="mntato4QV9LWXZ+4D3+hig==" spinCount="100000" sheet="1" formatColumns="0" formatRows="0" selectLockedCells="1"/>
  <customSheetViews>
    <customSheetView guid="{987A3FAC-920D-4C0C-8129-D8F4AFD7E477}"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2.15" customHeight="1">
      <c r="A2" s="1604" t="s">
        <v>40</v>
      </c>
      <c r="B2" s="1604"/>
      <c r="C2" s="1604"/>
      <c r="D2" s="1604"/>
      <c r="E2" s="633"/>
    </row>
    <row r="3" spans="1:6">
      <c r="A3" s="643"/>
      <c r="B3" s="644"/>
      <c r="C3" s="644"/>
      <c r="D3" s="644"/>
      <c r="E3" s="644"/>
    </row>
    <row r="4" spans="1:6" ht="30">
      <c r="A4" s="645" t="s">
        <v>41</v>
      </c>
      <c r="B4" s="646" t="s">
        <v>42</v>
      </c>
      <c r="C4" s="645" t="s">
        <v>71</v>
      </c>
      <c r="D4" s="645" t="s">
        <v>43</v>
      </c>
      <c r="E4" s="645" t="s">
        <v>44</v>
      </c>
    </row>
    <row r="5" spans="1:6" ht="18" customHeight="1">
      <c r="A5" s="647" t="s">
        <v>45</v>
      </c>
      <c r="B5" s="647" t="s">
        <v>46</v>
      </c>
      <c r="C5" s="647" t="s">
        <v>47</v>
      </c>
      <c r="D5" s="647" t="s">
        <v>48</v>
      </c>
      <c r="E5" s="647" t="s">
        <v>49</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50</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2.15" customHeight="1">
      <c r="A2" s="1604" t="s">
        <v>51</v>
      </c>
      <c r="B2" s="1604"/>
      <c r="C2" s="1604"/>
      <c r="D2" s="1605"/>
      <c r="E2"/>
    </row>
    <row r="3" spans="1:6">
      <c r="A3" s="643"/>
      <c r="B3" s="644"/>
      <c r="C3" s="644"/>
      <c r="D3" s="644"/>
      <c r="E3" s="644"/>
    </row>
    <row r="4" spans="1:6" ht="36" customHeight="1">
      <c r="A4" s="645" t="s">
        <v>41</v>
      </c>
      <c r="B4" s="646" t="s">
        <v>42</v>
      </c>
      <c r="C4" s="645" t="s">
        <v>52</v>
      </c>
      <c r="D4" s="645" t="s">
        <v>53</v>
      </c>
      <c r="E4" s="645" t="s">
        <v>54</v>
      </c>
    </row>
    <row r="5" spans="1:6" ht="18" customHeight="1">
      <c r="A5" s="647" t="s">
        <v>45</v>
      </c>
      <c r="B5" s="647" t="s">
        <v>46</v>
      </c>
      <c r="C5" s="647" t="s">
        <v>47</v>
      </c>
      <c r="D5" s="647" t="s">
        <v>48</v>
      </c>
      <c r="E5" s="647" t="s">
        <v>49</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50</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656" customWidth="1"/>
    <col min="2" max="4" width="20.625" style="657" customWidth="1"/>
    <col min="5" max="5" width="9.625" style="657" customWidth="1"/>
    <col min="6" max="6" width="12.625" style="657" customWidth="1"/>
    <col min="7" max="16384" width="9" style="633"/>
  </cols>
  <sheetData>
    <row r="1" spans="1:7">
      <c r="A1" s="643"/>
      <c r="B1" s="644"/>
      <c r="C1" s="644"/>
      <c r="D1" s="644"/>
      <c r="E1" s="644"/>
      <c r="F1" s="644"/>
    </row>
    <row r="2" spans="1:7" ht="22.15" customHeight="1">
      <c r="A2" s="1604" t="s">
        <v>55</v>
      </c>
      <c r="B2" s="1604"/>
      <c r="C2" s="1604"/>
      <c r="D2" s="1604"/>
      <c r="E2" s="1605"/>
      <c r="F2" s="633"/>
    </row>
    <row r="3" spans="1:7">
      <c r="A3" s="643"/>
      <c r="B3" s="644"/>
      <c r="C3" s="644"/>
      <c r="D3" s="644"/>
      <c r="E3" s="644"/>
      <c r="F3" s="644"/>
    </row>
    <row r="4" spans="1:7" ht="53.25" customHeight="1">
      <c r="A4" s="645" t="s">
        <v>41</v>
      </c>
      <c r="B4" s="646" t="s">
        <v>42</v>
      </c>
      <c r="C4" s="645" t="s">
        <v>56</v>
      </c>
      <c r="D4" s="645" t="s">
        <v>57</v>
      </c>
      <c r="E4" s="645" t="s">
        <v>58</v>
      </c>
      <c r="F4" s="645" t="s">
        <v>59</v>
      </c>
    </row>
    <row r="5" spans="1:7" ht="18" customHeight="1">
      <c r="A5" s="647" t="s">
        <v>45</v>
      </c>
      <c r="B5" s="647" t="s">
        <v>46</v>
      </c>
      <c r="C5" s="647" t="s">
        <v>47</v>
      </c>
      <c r="D5" s="647" t="s">
        <v>48</v>
      </c>
      <c r="E5" s="658" t="s">
        <v>60</v>
      </c>
      <c r="F5" s="647" t="s">
        <v>61</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50</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30"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2" zoomScaleNormal="100" zoomScaleSheetLayoutView="100" workbookViewId="0">
      <selection activeCell="D56" sqref="D56:F56"/>
    </sheetView>
  </sheetViews>
  <sheetFormatPr defaultColWidth="8" defaultRowHeight="16.5"/>
  <cols>
    <col min="1" max="1" width="10.375" style="527" customWidth="1"/>
    <col min="2" max="2" width="9.375" style="530" customWidth="1"/>
    <col min="3" max="3" width="12.875" style="527" customWidth="1"/>
    <col min="4" max="4" width="18.125" style="527" customWidth="1"/>
    <col min="5" max="5" width="19.37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5" style="528" hidden="1" customWidth="1"/>
    <col min="29" max="29" width="12.125" style="528" hidden="1" customWidth="1"/>
    <col min="30" max="30" width="8" style="524" hidden="1" customWidth="1"/>
    <col min="31" max="31" width="8" style="525" hidden="1" customWidth="1"/>
    <col min="32" max="32" width="12" style="525" hidden="1" customWidth="1"/>
    <col min="33" max="35" width="8" style="524" hidden="1" customWidth="1"/>
    <col min="36" max="36" width="9.125" style="524" hidden="1" customWidth="1"/>
    <col min="37" max="40" width="8" style="524" hidden="1" customWidth="1"/>
    <col min="41" max="41" width="8" style="524" customWidth="1"/>
    <col min="42" max="16384" width="8" style="526"/>
  </cols>
  <sheetData>
    <row r="1" spans="1:36" ht="17.25">
      <c r="A1" s="518" t="str">
        <f>Cover!B3</f>
        <v>Specification No.: CC/NT/W-AIS/DOM/A00/23/00332</v>
      </c>
      <c r="B1" s="518"/>
      <c r="C1" s="519"/>
      <c r="D1" s="519"/>
      <c r="E1" s="519"/>
      <c r="F1" s="520" t="s">
        <v>306</v>
      </c>
      <c r="G1" s="521"/>
      <c r="H1" s="521"/>
      <c r="I1" s="522"/>
      <c r="J1" s="522"/>
      <c r="K1" s="522"/>
      <c r="L1" s="522"/>
      <c r="M1" s="522"/>
      <c r="N1" s="522"/>
      <c r="O1" s="522"/>
      <c r="P1" s="522"/>
      <c r="Q1" s="522"/>
      <c r="R1" s="522"/>
      <c r="S1" s="522"/>
      <c r="T1" s="522"/>
      <c r="U1" s="522"/>
      <c r="V1" s="522"/>
      <c r="W1" s="522"/>
      <c r="X1" s="522"/>
      <c r="Y1" s="522"/>
      <c r="Z1" s="523" t="str">
        <f>'Names of Bidder'!D6</f>
        <v>Sole Bidder</v>
      </c>
      <c r="AA1" s="523"/>
      <c r="AB1" s="523"/>
      <c r="AC1" s="523"/>
      <c r="AE1" s="525">
        <v>1</v>
      </c>
      <c r="AF1" s="525" t="s">
        <v>95</v>
      </c>
      <c r="AI1" s="525">
        <v>1</v>
      </c>
      <c r="AJ1" s="524" t="s">
        <v>99</v>
      </c>
    </row>
    <row r="2" spans="1:36">
      <c r="B2" s="527"/>
      <c r="Z2" s="528">
        <f>'Names of Bidder'!L6</f>
        <v>0</v>
      </c>
      <c r="AE2" s="525">
        <v>2</v>
      </c>
      <c r="AF2" s="525" t="s">
        <v>96</v>
      </c>
      <c r="AI2" s="525">
        <v>2</v>
      </c>
      <c r="AJ2" s="524" t="s">
        <v>100</v>
      </c>
    </row>
    <row r="3" spans="1:36">
      <c r="A3" s="1624" t="s">
        <v>250</v>
      </c>
      <c r="B3" s="1624"/>
      <c r="C3" s="1624"/>
      <c r="D3" s="1624"/>
      <c r="E3" s="1624"/>
      <c r="F3" s="1624"/>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97</v>
      </c>
      <c r="AI3" s="525">
        <v>3</v>
      </c>
      <c r="AJ3" s="524" t="s">
        <v>101</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98</v>
      </c>
      <c r="AI4" s="525">
        <v>4</v>
      </c>
      <c r="AJ4" s="524" t="s">
        <v>102</v>
      </c>
    </row>
    <row r="5" spans="1:36">
      <c r="A5" s="530" t="s">
        <v>85</v>
      </c>
      <c r="C5" s="1625"/>
      <c r="D5" s="1625"/>
      <c r="E5" s="1625"/>
      <c r="F5" s="1625"/>
      <c r="AE5" s="525">
        <v>5</v>
      </c>
      <c r="AF5" s="525" t="s">
        <v>98</v>
      </c>
      <c r="AI5" s="525">
        <v>5</v>
      </c>
      <c r="AJ5" s="524" t="s">
        <v>103</v>
      </c>
    </row>
    <row r="6" spans="1:36">
      <c r="A6" s="530" t="s">
        <v>73</v>
      </c>
      <c r="B6" s="1626" t="str">
        <f>'Sch-1'!B301</f>
        <v>--</v>
      </c>
      <c r="C6" s="1626"/>
      <c r="AE6" s="525">
        <v>6</v>
      </c>
      <c r="AF6" s="525" t="s">
        <v>98</v>
      </c>
      <c r="AG6" s="532" t="e">
        <f>DAY(B6)</f>
        <v>#VALUE!</v>
      </c>
      <c r="AI6" s="525">
        <v>6</v>
      </c>
      <c r="AJ6" s="524" t="s">
        <v>104</v>
      </c>
    </row>
    <row r="7" spans="1:36">
      <c r="A7" s="530"/>
      <c r="B7" s="531"/>
      <c r="C7" s="531"/>
      <c r="AE7" s="525">
        <v>7</v>
      </c>
      <c r="AF7" s="525" t="s">
        <v>98</v>
      </c>
      <c r="AG7" s="532" t="e">
        <f>MONTH(B6)</f>
        <v>#VALUE!</v>
      </c>
      <c r="AI7" s="525">
        <v>7</v>
      </c>
      <c r="AJ7" s="524" t="s">
        <v>105</v>
      </c>
    </row>
    <row r="8" spans="1:36">
      <c r="A8" s="533" t="s">
        <v>396</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98</v>
      </c>
      <c r="AG8" s="532" t="e">
        <f>LOOKUP(AG7,AI1:AI12,AJ1:AJ12)</f>
        <v>#VALUE!</v>
      </c>
      <c r="AI8" s="525">
        <v>8</v>
      </c>
      <c r="AJ8" s="524" t="s">
        <v>106</v>
      </c>
    </row>
    <row r="9" spans="1:36">
      <c r="A9" s="536" t="str">
        <f>'Sch-1'!M7</f>
        <v>Contracts Services, 3rd Floor</v>
      </c>
      <c r="B9" s="536"/>
      <c r="F9" s="537"/>
      <c r="AE9" s="525">
        <v>9</v>
      </c>
      <c r="AF9" s="525" t="s">
        <v>98</v>
      </c>
      <c r="AG9" s="532" t="e">
        <f>YEAR(B6)</f>
        <v>#VALUE!</v>
      </c>
      <c r="AI9" s="525">
        <v>9</v>
      </c>
      <c r="AJ9" s="524" t="s">
        <v>107</v>
      </c>
    </row>
    <row r="10" spans="1:36">
      <c r="A10" s="536" t="str">
        <f>'Sch-1'!M8</f>
        <v>Power Grid Corporation of India Ltd.,</v>
      </c>
      <c r="B10" s="536"/>
      <c r="F10" s="537"/>
      <c r="AE10" s="525">
        <v>10</v>
      </c>
      <c r="AF10" s="525" t="s">
        <v>98</v>
      </c>
      <c r="AI10" s="525">
        <v>10</v>
      </c>
      <c r="AJ10" s="524" t="s">
        <v>108</v>
      </c>
    </row>
    <row r="11" spans="1:36">
      <c r="A11" s="536" t="str">
        <f>'Sch-1'!M9</f>
        <v>"Saudamini", Plot No.-2</v>
      </c>
      <c r="B11" s="536"/>
      <c r="F11" s="537"/>
      <c r="AE11" s="525">
        <v>11</v>
      </c>
      <c r="AF11" s="525" t="s">
        <v>98</v>
      </c>
      <c r="AI11" s="525">
        <v>11</v>
      </c>
      <c r="AJ11" s="524" t="s">
        <v>109</v>
      </c>
    </row>
    <row r="12" spans="1:36">
      <c r="A12" s="536" t="str">
        <f>'Sch-1'!M10</f>
        <v xml:space="preserve">Sector-29, </v>
      </c>
      <c r="B12" s="536"/>
      <c r="F12" s="537"/>
      <c r="AE12" s="525">
        <v>12</v>
      </c>
      <c r="AF12" s="525" t="s">
        <v>98</v>
      </c>
      <c r="AI12" s="525">
        <v>12</v>
      </c>
      <c r="AJ12" s="524" t="s">
        <v>110</v>
      </c>
    </row>
    <row r="13" spans="1:36">
      <c r="A13" s="536" t="str">
        <f>'Sch-1'!M11</f>
        <v>Gurgaon (Haryana) - 122001</v>
      </c>
      <c r="B13" s="536"/>
      <c r="F13" s="537"/>
      <c r="AE13" s="525">
        <v>13</v>
      </c>
      <c r="AF13" s="525" t="s">
        <v>98</v>
      </c>
    </row>
    <row r="14" spans="1:36" ht="22.5" customHeight="1">
      <c r="A14" s="530"/>
      <c r="F14" s="537"/>
      <c r="AE14" s="525">
        <v>14</v>
      </c>
      <c r="AF14" s="525" t="s">
        <v>98</v>
      </c>
    </row>
    <row r="15" spans="1:36" ht="85.5" customHeight="1">
      <c r="A15" s="1225" t="s">
        <v>86</v>
      </c>
      <c r="B15" s="1622"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C15" s="1622"/>
      <c r="D15" s="1622"/>
      <c r="E15" s="1622"/>
      <c r="F15" s="1622"/>
      <c r="AE15" s="525">
        <v>15</v>
      </c>
      <c r="AF15" s="525" t="s">
        <v>98</v>
      </c>
    </row>
    <row r="16" spans="1:36" ht="27.75" customHeight="1">
      <c r="A16" s="527" t="s">
        <v>74</v>
      </c>
      <c r="B16" s="527"/>
      <c r="C16" s="537"/>
      <c r="D16" s="537"/>
      <c r="E16" s="537"/>
      <c r="F16" s="537"/>
      <c r="AE16" s="525">
        <v>16</v>
      </c>
      <c r="AF16" s="525" t="s">
        <v>98</v>
      </c>
    </row>
    <row r="17" spans="1:41" ht="141" customHeight="1">
      <c r="A17" s="539">
        <v>1</v>
      </c>
      <c r="B17" s="1609"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609"/>
      <c r="D17" s="1609"/>
      <c r="E17" s="1609"/>
      <c r="F17" s="1609"/>
      <c r="Z17" s="540" t="s">
        <v>94</v>
      </c>
      <c r="AA17" s="918" t="s">
        <v>501</v>
      </c>
      <c r="AB17" s="541">
        <f>'Sch-6 After Discount'!D28</f>
        <v>0</v>
      </c>
      <c r="AC17" s="542" t="str">
        <f>" (" &amp; 'N to W'!A4 &amp; ")"</f>
        <v xml:space="preserve"> (Rs. Zero Only )</v>
      </c>
      <c r="AE17" s="525">
        <v>17</v>
      </c>
      <c r="AF17" s="525" t="s">
        <v>98</v>
      </c>
    </row>
    <row r="18" spans="1:41" ht="39" customHeight="1">
      <c r="B18" s="1627" t="s">
        <v>75</v>
      </c>
      <c r="C18" s="1627"/>
      <c r="D18" s="1627"/>
      <c r="E18" s="1627"/>
      <c r="F18" s="1627"/>
      <c r="AE18" s="525">
        <v>18</v>
      </c>
      <c r="AF18" s="525" t="s">
        <v>98</v>
      </c>
    </row>
    <row r="19" spans="1:41" s="527" customFormat="1" ht="27.75" customHeight="1">
      <c r="A19" s="543">
        <v>2</v>
      </c>
      <c r="B19" s="1623" t="s">
        <v>76</v>
      </c>
      <c r="C19" s="1623"/>
      <c r="D19" s="1623"/>
      <c r="E19" s="1623"/>
      <c r="F19" s="1623"/>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98</v>
      </c>
      <c r="AG19" s="545"/>
      <c r="AH19" s="545"/>
      <c r="AI19" s="545"/>
      <c r="AJ19" s="545"/>
      <c r="AK19" s="545"/>
      <c r="AL19" s="545"/>
      <c r="AM19" s="545"/>
      <c r="AN19" s="545"/>
      <c r="AO19" s="545"/>
    </row>
    <row r="20" spans="1:41" ht="39.75" customHeight="1">
      <c r="A20" s="539">
        <v>2.1</v>
      </c>
      <c r="B20" s="1609" t="s">
        <v>77</v>
      </c>
      <c r="C20" s="1609"/>
      <c r="D20" s="1609"/>
      <c r="E20" s="1609"/>
      <c r="F20" s="1609"/>
      <c r="AE20" s="525">
        <v>20</v>
      </c>
      <c r="AF20" s="525" t="s">
        <v>98</v>
      </c>
    </row>
    <row r="21" spans="1:41" ht="36.75" customHeight="1">
      <c r="B21" s="1606" t="s">
        <v>436</v>
      </c>
      <c r="C21" s="1606"/>
      <c r="D21" s="1609" t="s">
        <v>78</v>
      </c>
      <c r="E21" s="1609"/>
      <c r="F21" s="1609"/>
      <c r="AE21" s="525">
        <v>21</v>
      </c>
      <c r="AF21" s="525" t="s">
        <v>95</v>
      </c>
    </row>
    <row r="22" spans="1:41" ht="33" customHeight="1">
      <c r="B22" s="1606" t="s">
        <v>437</v>
      </c>
      <c r="C22" s="1606"/>
      <c r="D22" s="919" t="s">
        <v>502</v>
      </c>
      <c r="E22" s="538"/>
      <c r="F22" s="538"/>
      <c r="AE22" s="525">
        <v>22</v>
      </c>
      <c r="AF22" s="525" t="s">
        <v>98</v>
      </c>
    </row>
    <row r="23" spans="1:41" ht="28.15" customHeight="1">
      <c r="B23" s="1606" t="s">
        <v>438</v>
      </c>
      <c r="C23" s="1606"/>
      <c r="D23" s="538" t="s">
        <v>93</v>
      </c>
      <c r="E23" s="538"/>
      <c r="F23" s="538"/>
      <c r="H23" s="547"/>
      <c r="AE23" s="525">
        <v>23</v>
      </c>
      <c r="AF23" s="525" t="s">
        <v>98</v>
      </c>
    </row>
    <row r="24" spans="1:41" ht="28.15" customHeight="1">
      <c r="B24" s="1607" t="s">
        <v>557</v>
      </c>
      <c r="C24" s="1606"/>
      <c r="D24" s="538" t="s">
        <v>79</v>
      </c>
      <c r="E24" s="538"/>
      <c r="F24" s="538"/>
      <c r="AE24" s="525">
        <v>24</v>
      </c>
      <c r="AF24" s="525" t="s">
        <v>98</v>
      </c>
    </row>
    <row r="25" spans="1:41" ht="28.15" hidden="1" customHeight="1">
      <c r="B25" s="1607" t="s">
        <v>537</v>
      </c>
      <c r="C25" s="1606"/>
      <c r="D25" s="919" t="s">
        <v>538</v>
      </c>
      <c r="E25" s="538"/>
      <c r="F25" s="538"/>
    </row>
    <row r="26" spans="1:41" ht="28.15" customHeight="1">
      <c r="B26" s="1606" t="s">
        <v>439</v>
      </c>
      <c r="C26" s="1606"/>
      <c r="D26" s="538" t="s">
        <v>442</v>
      </c>
      <c r="E26" s="538"/>
      <c r="F26" s="538"/>
      <c r="AE26" s="525">
        <v>25</v>
      </c>
      <c r="AF26" s="525" t="s">
        <v>98</v>
      </c>
    </row>
    <row r="27" spans="1:41" ht="28.15" customHeight="1">
      <c r="B27" s="1606" t="s">
        <v>440</v>
      </c>
      <c r="C27" s="1606"/>
      <c r="D27" s="538" t="s">
        <v>443</v>
      </c>
      <c r="E27" s="538"/>
      <c r="F27" s="538"/>
      <c r="AE27" s="525">
        <v>26</v>
      </c>
      <c r="AF27" s="525" t="s">
        <v>98</v>
      </c>
    </row>
    <row r="28" spans="1:41" ht="39" customHeight="1">
      <c r="B28" s="1606" t="s">
        <v>441</v>
      </c>
      <c r="C28" s="1606"/>
      <c r="D28" s="538" t="s">
        <v>80</v>
      </c>
      <c r="E28" s="538"/>
      <c r="F28" s="538"/>
      <c r="AE28" s="525">
        <v>27</v>
      </c>
      <c r="AF28" s="525" t="s">
        <v>98</v>
      </c>
    </row>
    <row r="29" spans="1:41" ht="102.75" customHeight="1">
      <c r="A29" s="546">
        <v>2.2000000000000002</v>
      </c>
      <c r="B29" s="1609" t="s">
        <v>87</v>
      </c>
      <c r="C29" s="1609"/>
      <c r="D29" s="1609"/>
      <c r="E29" s="1609"/>
      <c r="F29" s="1609"/>
      <c r="AE29" s="525">
        <v>28</v>
      </c>
      <c r="AF29" s="525" t="s">
        <v>98</v>
      </c>
    </row>
    <row r="30" spans="1:41" ht="74.25" customHeight="1">
      <c r="A30" s="546">
        <v>2.2999999999999998</v>
      </c>
      <c r="B30" s="1609" t="s">
        <v>88</v>
      </c>
      <c r="C30" s="1609"/>
      <c r="D30" s="1609"/>
      <c r="E30" s="1609"/>
      <c r="F30" s="1609"/>
      <c r="AE30" s="525">
        <v>29</v>
      </c>
      <c r="AF30" s="525" t="s">
        <v>98</v>
      </c>
    </row>
    <row r="31" spans="1:41" ht="146.25" customHeight="1">
      <c r="A31" s="546">
        <v>2.4</v>
      </c>
      <c r="B31" s="1609" t="s">
        <v>89</v>
      </c>
      <c r="C31" s="1609"/>
      <c r="D31" s="1609"/>
      <c r="E31" s="1609"/>
      <c r="F31" s="1609"/>
      <c r="AE31" s="525">
        <v>30</v>
      </c>
      <c r="AF31" s="525" t="s">
        <v>98</v>
      </c>
    </row>
    <row r="32" spans="1:41" ht="93" customHeight="1">
      <c r="A32" s="546">
        <v>2.5</v>
      </c>
      <c r="B32" s="1609" t="s">
        <v>90</v>
      </c>
      <c r="C32" s="1609"/>
      <c r="D32" s="1609"/>
      <c r="E32" s="1609"/>
      <c r="F32" s="1609"/>
      <c r="AE32" s="525">
        <v>31</v>
      </c>
      <c r="AF32" s="525" t="s">
        <v>95</v>
      </c>
    </row>
    <row r="33" spans="1:29" ht="98.25" customHeight="1">
      <c r="A33" s="539">
        <v>3</v>
      </c>
      <c r="B33" s="1609" t="s">
        <v>111</v>
      </c>
      <c r="C33" s="1609"/>
      <c r="D33" s="1609"/>
      <c r="E33" s="1609"/>
      <c r="F33" s="1609"/>
    </row>
    <row r="34" spans="1:29" ht="82.5" customHeight="1">
      <c r="A34" s="539">
        <v>3.1</v>
      </c>
      <c r="B34" s="1610" t="s">
        <v>503</v>
      </c>
      <c r="C34" s="1610"/>
      <c r="D34" s="1610"/>
      <c r="E34" s="1610"/>
      <c r="F34" s="1610"/>
    </row>
    <row r="35" spans="1:29" ht="132.75" customHeight="1">
      <c r="A35" s="546">
        <v>3.2</v>
      </c>
      <c r="B35" s="1608" t="s">
        <v>539</v>
      </c>
      <c r="C35" s="1609"/>
      <c r="D35" s="1609"/>
      <c r="E35" s="1609"/>
      <c r="F35" s="1609"/>
    </row>
    <row r="36" spans="1:29" ht="15.75" customHeight="1">
      <c r="A36" s="546"/>
      <c r="B36" s="1609"/>
      <c r="C36" s="1609"/>
      <c r="D36" s="1609"/>
      <c r="E36" s="1609"/>
      <c r="F36" s="1609"/>
    </row>
    <row r="37" spans="1:29" ht="58.5" customHeight="1">
      <c r="A37" s="546">
        <v>3.3</v>
      </c>
      <c r="B37" s="1608" t="s">
        <v>504</v>
      </c>
      <c r="C37" s="1609"/>
      <c r="D37" s="1609"/>
      <c r="E37" s="1609"/>
      <c r="F37" s="1609"/>
    </row>
    <row r="38" spans="1:29" ht="5.25" customHeight="1">
      <c r="A38" s="546"/>
      <c r="B38" s="1609"/>
      <c r="C38" s="1609"/>
      <c r="D38" s="1609"/>
      <c r="E38" s="1609"/>
      <c r="F38" s="1609"/>
    </row>
    <row r="39" spans="1:29" ht="84" customHeight="1">
      <c r="A39" s="539">
        <v>4</v>
      </c>
      <c r="B39" s="1615" t="s">
        <v>91</v>
      </c>
      <c r="C39" s="1615"/>
      <c r="D39" s="1615"/>
      <c r="E39" s="1615"/>
      <c r="F39" s="1615"/>
      <c r="H39" s="527">
        <f>'Names of Bidder'!K6</f>
        <v>1</v>
      </c>
    </row>
    <row r="40" spans="1:29" ht="117" customHeight="1">
      <c r="A40" s="539">
        <v>5</v>
      </c>
      <c r="B40" s="1609" t="s">
        <v>92</v>
      </c>
      <c r="C40" s="1609"/>
      <c r="D40" s="1609"/>
      <c r="E40" s="1609"/>
      <c r="F40" s="1609"/>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81</v>
      </c>
      <c r="C42" s="550"/>
      <c r="D42" s="551"/>
      <c r="E42" s="551"/>
      <c r="F42" s="551"/>
    </row>
    <row r="43" spans="1:29" ht="30" customHeight="1">
      <c r="B43" s="552"/>
      <c r="C43" s="551"/>
      <c r="D43" s="551"/>
      <c r="E43" s="548"/>
      <c r="F43" s="553" t="s">
        <v>82</v>
      </c>
    </row>
    <row r="44" spans="1:29" ht="30" customHeight="1">
      <c r="B44" s="552"/>
      <c r="C44" s="551"/>
      <c r="D44" s="548"/>
      <c r="E44" s="548"/>
      <c r="F44" s="553" t="str">
        <f>"For and on behalf of " &amp; 'Sch-1'!C8</f>
        <v xml:space="preserve">For and on behalf of …….. …….. …….. …….. …….. …….. </v>
      </c>
    </row>
    <row r="45" spans="1:29" ht="30" customHeight="1">
      <c r="A45" s="526"/>
      <c r="B45" s="526"/>
      <c r="C45" s="554"/>
      <c r="D45" s="522"/>
      <c r="E45" s="555" t="s">
        <v>366</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252</v>
      </c>
      <c r="B46" s="1616" t="str">
        <f>'Sch-1'!B301</f>
        <v>--</v>
      </c>
      <c r="C46" s="1616"/>
      <c r="D46" s="522"/>
      <c r="E46" s="555" t="s">
        <v>83</v>
      </c>
      <c r="F46" s="558" t="str">
        <f>'Sch-1'!M302</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253</v>
      </c>
      <c r="B47" s="558" t="str">
        <f>'Sch-1'!B302</f>
        <v/>
      </c>
      <c r="C47" s="559"/>
      <c r="D47" s="522"/>
      <c r="E47" s="555" t="s">
        <v>84</v>
      </c>
      <c r="F47" s="558" t="str">
        <f>'Sch-1'!M303</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365</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40.5" customHeight="1">
      <c r="A49" s="1613"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613"/>
      <c r="C49" s="1613"/>
      <c r="D49" s="1613"/>
      <c r="E49" s="1613"/>
      <c r="F49" s="1613"/>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customHeight="1">
      <c r="A52" s="548"/>
      <c r="B52" s="553" t="str">
        <f>IF(Z2="2 or More", "Printed Name :", "")</f>
        <v/>
      </c>
      <c r="C52" s="517"/>
      <c r="D52" s="548"/>
      <c r="E52" s="553" t="str">
        <f>IF(Z1="Sole Bidder", "", "Printed Name :")</f>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251</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614" t="s">
        <v>269</v>
      </c>
      <c r="B56" s="1614"/>
      <c r="C56" s="1614"/>
      <c r="D56" s="1611"/>
      <c r="E56" s="1612"/>
      <c r="F56" s="1612"/>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621"/>
      <c r="B57" s="1621"/>
      <c r="C57" s="1621"/>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620"/>
      <c r="B58" s="1620"/>
      <c r="C58" s="1620"/>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619" t="s">
        <v>270</v>
      </c>
      <c r="B59" s="1619"/>
      <c r="C59" s="1619"/>
      <c r="D59" s="1611"/>
      <c r="E59" s="1612"/>
      <c r="F59" s="1612"/>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619" t="s">
        <v>268</v>
      </c>
      <c r="B60" s="1619"/>
      <c r="C60" s="1619"/>
      <c r="D60" s="1611"/>
      <c r="E60" s="1612"/>
      <c r="F60" s="1612"/>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619" t="s">
        <v>271</v>
      </c>
      <c r="B61" s="1619"/>
      <c r="C61" s="1619"/>
      <c r="D61" s="1611"/>
      <c r="E61" s="1612"/>
      <c r="F61" s="1612"/>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614" t="s">
        <v>272</v>
      </c>
      <c r="B62" s="1614"/>
      <c r="C62" s="1614"/>
      <c r="D62" s="1611"/>
      <c r="E62" s="1612"/>
      <c r="F62" s="1612"/>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621"/>
      <c r="B63" s="1621"/>
      <c r="C63" s="1621"/>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620"/>
      <c r="B64" s="1620"/>
      <c r="C64" s="1620"/>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618"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618"/>
      <c r="C65" s="1618"/>
      <c r="D65" s="1618"/>
      <c r="E65" s="1618"/>
      <c r="F65" s="1618"/>
      <c r="H65" s="530"/>
      <c r="Z65" s="565"/>
      <c r="AA65" s="565"/>
      <c r="AB65" s="565"/>
      <c r="AC65" s="565"/>
      <c r="AD65" s="545"/>
      <c r="AE65" s="525"/>
      <c r="AF65" s="525"/>
      <c r="AG65" s="545"/>
      <c r="AH65" s="545"/>
      <c r="AI65" s="545"/>
      <c r="AJ65" s="545"/>
      <c r="AK65" s="545"/>
      <c r="AL65" s="545"/>
      <c r="AM65" s="545"/>
      <c r="AN65" s="545"/>
      <c r="AO65" s="545"/>
    </row>
    <row r="66" spans="1:41" s="527" customFormat="1" ht="33" customHeight="1">
      <c r="A66" s="1617" t="s">
        <v>139</v>
      </c>
      <c r="B66" s="1617"/>
      <c r="C66" s="1617"/>
      <c r="D66" s="1617"/>
      <c r="E66" s="1617"/>
      <c r="F66" s="1617"/>
      <c r="H66" s="530"/>
      <c r="Z66" s="565"/>
      <c r="AA66" s="565"/>
      <c r="AB66" s="565"/>
      <c r="AC66" s="565"/>
      <c r="AD66" s="545"/>
      <c r="AE66" s="525"/>
      <c r="AF66" s="525"/>
      <c r="AG66" s="545"/>
      <c r="AH66" s="545"/>
      <c r="AI66" s="545"/>
      <c r="AJ66" s="545"/>
      <c r="AK66" s="545"/>
      <c r="AL66" s="545"/>
      <c r="AM66" s="545"/>
      <c r="AN66" s="545"/>
      <c r="AO66" s="545"/>
    </row>
    <row r="67" spans="1:41" s="527" customFormat="1" ht="33"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33"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algorithmName="SHA-512" hashValue="/an9G9UaaVz/AB5RCtygROwVj32aad6Dtdeuu1H7Ol7G5GzZxt2/6g+H70oz/XFraQ1Eb6lmDqFvGQjAquJSrg==" saltValue="up7bHGOUv2MRKHofBv7q5g==" spinCount="100000" sheet="1" formatColumns="0" formatRows="0" selectLockedCells="1"/>
  <customSheetViews>
    <customSheetView guid="{987A3FAC-920D-4C0C-8129-D8F4AFD7E477}" showPageBreaks="1" showGridLines="0" zeroValues="0" printArea="1" hiddenRows="1" hiddenColumns="1" view="pageBreakPreview" topLeftCell="A2">
      <selection activeCell="D56" sqref="D56:F56"/>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757" customWidth="1"/>
    <col min="2" max="2" width="46.875" style="757" customWidth="1"/>
    <col min="3" max="3" width="2.25" style="757" customWidth="1"/>
    <col min="4" max="4" width="17.625" style="758" customWidth="1"/>
    <col min="5" max="5" width="4.125" style="758" customWidth="1"/>
    <col min="6" max="6" width="17.625" style="758" customWidth="1"/>
    <col min="7" max="7" width="29.625" style="697" customWidth="1"/>
    <col min="8" max="8" width="15.25" style="697" customWidth="1"/>
    <col min="9" max="9" width="8.875" style="697" bestFit="1" customWidth="1"/>
    <col min="10" max="11" width="8" style="697"/>
    <col min="12" max="12" width="14" style="697" customWidth="1"/>
    <col min="13" max="16384" width="8" style="697"/>
  </cols>
  <sheetData>
    <row r="1" spans="1:8" ht="16.149999999999999" customHeight="1">
      <c r="A1" s="694"/>
      <c r="B1" s="1646" t="s">
        <v>216</v>
      </c>
      <c r="C1" s="1647"/>
      <c r="D1" s="1647"/>
      <c r="E1" s="1647"/>
      <c r="F1" s="1647"/>
    </row>
    <row r="2" spans="1:8" ht="16.149999999999999" customHeight="1">
      <c r="A2" s="694"/>
      <c r="B2" s="695"/>
      <c r="C2" s="696"/>
      <c r="D2" s="698"/>
      <c r="E2" s="698"/>
      <c r="F2" s="698"/>
    </row>
    <row r="3" spans="1:8" s="699" customFormat="1" ht="16.149999999999999" customHeight="1">
      <c r="A3" s="694"/>
      <c r="B3" s="694"/>
      <c r="C3" s="694"/>
      <c r="D3" s="1648" t="s">
        <v>217</v>
      </c>
      <c r="E3" s="1648"/>
      <c r="F3" s="1648"/>
    </row>
    <row r="4" spans="1:8" s="699" customFormat="1" ht="20.25" customHeight="1">
      <c r="A4" s="1649" t="s">
        <v>218</v>
      </c>
      <c r="B4" s="1649"/>
      <c r="C4" s="1649"/>
      <c r="D4" s="1650">
        <f>'Sch-1'!C8:E8</f>
        <v>0</v>
      </c>
      <c r="E4" s="1650"/>
      <c r="F4" s="1650"/>
    </row>
    <row r="5" spans="1:8" s="704" customFormat="1" ht="21" customHeight="1">
      <c r="A5" s="700" t="s">
        <v>378</v>
      </c>
      <c r="B5" s="1642" t="s">
        <v>219</v>
      </c>
      <c r="C5" s="1643"/>
      <c r="D5" s="701" t="s">
        <v>220</v>
      </c>
      <c r="E5" s="1644" t="s">
        <v>221</v>
      </c>
      <c r="F5" s="1645"/>
    </row>
    <row r="6" spans="1:8" s="699" customFormat="1" ht="36" customHeight="1">
      <c r="A6" s="705">
        <v>1</v>
      </c>
      <c r="B6" s="706" t="s">
        <v>243</v>
      </c>
      <c r="C6" s="707"/>
      <c r="D6" s="708">
        <f>'Sch-6'!D14</f>
        <v>0</v>
      </c>
      <c r="E6" s="709" t="s">
        <v>352</v>
      </c>
      <c r="F6" s="710">
        <f>D6</f>
        <v>0</v>
      </c>
      <c r="G6" s="711"/>
    </row>
    <row r="7" spans="1:8" s="699" customFormat="1" ht="34.5" customHeight="1">
      <c r="A7" s="705">
        <v>2</v>
      </c>
      <c r="B7" s="706" t="s">
        <v>244</v>
      </c>
      <c r="C7" s="707"/>
      <c r="D7" s="708">
        <f>'Sch-6'!D16</f>
        <v>0</v>
      </c>
      <c r="E7" s="709"/>
      <c r="F7" s="710">
        <f>D7</f>
        <v>0</v>
      </c>
      <c r="G7" s="711"/>
    </row>
    <row r="8" spans="1:8" s="699" customFormat="1" ht="21" customHeight="1">
      <c r="A8" s="705">
        <v>3</v>
      </c>
      <c r="B8" s="706" t="s">
        <v>245</v>
      </c>
      <c r="C8" s="707"/>
      <c r="D8" s="712">
        <f>'Sch-6'!D18</f>
        <v>0</v>
      </c>
      <c r="E8" s="702"/>
      <c r="F8" s="703">
        <f>D8</f>
        <v>0</v>
      </c>
      <c r="G8" s="711"/>
    </row>
    <row r="9" spans="1:8" s="699" customFormat="1" ht="21" customHeight="1">
      <c r="A9" s="705">
        <v>4</v>
      </c>
      <c r="B9" s="706" t="s">
        <v>246</v>
      </c>
      <c r="C9" s="707"/>
      <c r="D9" s="713" t="s">
        <v>434</v>
      </c>
      <c r="E9" s="709"/>
      <c r="F9" s="703" t="str">
        <f>D9</f>
        <v>Not Applicable</v>
      </c>
    </row>
    <row r="10" spans="1:8" s="699" customFormat="1" ht="21" customHeight="1">
      <c r="A10" s="705">
        <v>5</v>
      </c>
      <c r="B10" s="706" t="s">
        <v>247</v>
      </c>
      <c r="C10" s="707"/>
      <c r="D10" s="714">
        <f>SUM(D6,D7,D8)</f>
        <v>0</v>
      </c>
      <c r="E10" s="709"/>
      <c r="F10" s="715">
        <f>SUM(F6,F7,F8)</f>
        <v>0</v>
      </c>
    </row>
    <row r="11" spans="1:8" s="699" customFormat="1" ht="21" customHeight="1">
      <c r="A11" s="705">
        <v>6</v>
      </c>
      <c r="B11" s="716" t="s">
        <v>222</v>
      </c>
      <c r="C11" s="717" t="s">
        <v>352</v>
      </c>
      <c r="D11" s="718" t="e">
        <f>H11</f>
        <v>#REF!</v>
      </c>
      <c r="E11" s="719" t="s">
        <v>352</v>
      </c>
      <c r="F11" s="710" t="e">
        <f>D11</f>
        <v>#REF!</v>
      </c>
      <c r="H11" s="720" t="e">
        <f>ROUND(('Sch-1'!N295-'Sch-1 dis'!F75)+('Sch-2'!J294-'Sch-2 Dis'!F56)+ ('Sch-3 '!P290-'Sch-3 Dis'!F81),0)</f>
        <v>#REF!</v>
      </c>
    </row>
    <row r="12" spans="1:8" s="699" customFormat="1" ht="22.15" customHeight="1">
      <c r="A12" s="705">
        <v>7</v>
      </c>
      <c r="B12" s="716" t="s">
        <v>248</v>
      </c>
      <c r="C12" s="707"/>
      <c r="D12" s="701" t="e">
        <f>D10-D11</f>
        <v>#REF!</v>
      </c>
      <c r="E12" s="709"/>
      <c r="F12" s="715" t="e">
        <f>F10-F11</f>
        <v>#REF!</v>
      </c>
      <c r="G12" s="721"/>
      <c r="H12" s="720"/>
    </row>
    <row r="13" spans="1:8" s="699" customFormat="1" ht="22.15" customHeight="1">
      <c r="A13" s="705">
        <v>8</v>
      </c>
      <c r="B13" s="706" t="s">
        <v>223</v>
      </c>
      <c r="C13" s="707"/>
      <c r="D13" s="718"/>
      <c r="E13" s="709"/>
      <c r="F13" s="710"/>
    </row>
    <row r="14" spans="1:8" s="699" customFormat="1" ht="22.15" customHeight="1">
      <c r="A14" s="705" t="s">
        <v>352</v>
      </c>
      <c r="B14" s="706" t="s">
        <v>224</v>
      </c>
      <c r="C14" s="722"/>
      <c r="D14" s="723">
        <f>'Sch-5 Dis'!D14:E14</f>
        <v>0</v>
      </c>
      <c r="E14" s="724"/>
      <c r="F14" s="703">
        <f>F32</f>
        <v>0</v>
      </c>
      <c r="G14" s="711"/>
    </row>
    <row r="15" spans="1:8" s="699" customFormat="1" ht="22.15" customHeight="1">
      <c r="A15" s="705"/>
      <c r="B15" s="706" t="s">
        <v>1</v>
      </c>
      <c r="C15" s="707"/>
      <c r="D15" s="723">
        <f>'Sch-5 Dis'!D16:E16</f>
        <v>0</v>
      </c>
      <c r="E15" s="725"/>
      <c r="F15" s="703">
        <f>F34</f>
        <v>0</v>
      </c>
      <c r="G15" s="711"/>
    </row>
    <row r="16" spans="1:8" s="699" customFormat="1" ht="22.15" customHeight="1">
      <c r="A16" s="705"/>
      <c r="B16" s="706" t="s">
        <v>2</v>
      </c>
      <c r="C16" s="707"/>
      <c r="D16" s="723" t="e">
        <f>'Sch-5 Dis'!#REF!</f>
        <v>#REF!</v>
      </c>
      <c r="E16" s="725"/>
      <c r="F16" s="703">
        <f>F35</f>
        <v>0</v>
      </c>
      <c r="G16" s="711"/>
    </row>
    <row r="17" spans="1:12" s="699" customFormat="1" ht="22.15" customHeight="1">
      <c r="A17" s="705"/>
      <c r="B17" s="706" t="s">
        <v>3</v>
      </c>
      <c r="C17" s="707"/>
      <c r="D17" s="723" t="e">
        <f>SUM('Sch-5 Dis'!#REF!,'Sch-5 Dis'!#REF!)</f>
        <v>#REF!</v>
      </c>
      <c r="E17" s="725"/>
      <c r="F17" s="703">
        <f>F38</f>
        <v>0</v>
      </c>
      <c r="G17" s="711"/>
    </row>
    <row r="18" spans="1:12" s="699" customFormat="1" ht="22.15" customHeight="1">
      <c r="A18" s="705"/>
      <c r="B18" s="706" t="s">
        <v>4</v>
      </c>
      <c r="C18" s="707"/>
      <c r="D18" s="712" t="s">
        <v>475</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229</v>
      </c>
      <c r="C20" s="707"/>
      <c r="D20" s="701" t="e">
        <f>D10+D19</f>
        <v>#REF!</v>
      </c>
      <c r="E20" s="729" t="s">
        <v>352</v>
      </c>
      <c r="F20" s="730">
        <f>F10+F19</f>
        <v>0</v>
      </c>
      <c r="G20" s="711"/>
    </row>
    <row r="21" spans="1:12" s="699" customFormat="1" ht="51" customHeight="1">
      <c r="A21" s="705">
        <v>9</v>
      </c>
      <c r="B21" s="706" t="s">
        <v>249</v>
      </c>
      <c r="C21" s="707"/>
      <c r="D21" s="718">
        <v>0</v>
      </c>
      <c r="E21" s="709"/>
      <c r="F21" s="710">
        <f>D21</f>
        <v>0</v>
      </c>
    </row>
    <row r="22" spans="1:12" s="736" customFormat="1" ht="23.25" customHeight="1">
      <c r="A22" s="731" t="s">
        <v>352</v>
      </c>
      <c r="B22" s="732" t="s">
        <v>352</v>
      </c>
      <c r="C22" s="732"/>
      <c r="D22" s="733"/>
      <c r="E22" s="734"/>
      <c r="F22" s="735"/>
    </row>
    <row r="23" spans="1:12" s="699" customFormat="1" ht="18.75" customHeight="1">
      <c r="A23" s="737" t="s">
        <v>230</v>
      </c>
      <c r="B23" s="1628" t="s">
        <v>231</v>
      </c>
      <c r="C23" s="1628"/>
      <c r="D23" s="1628"/>
      <c r="E23" s="1628"/>
      <c r="F23" s="1651"/>
    </row>
    <row r="24" spans="1:12" s="699" customFormat="1" ht="18.75" customHeight="1">
      <c r="A24" s="737"/>
      <c r="B24" s="1634" t="str">
        <f>H24&amp;" "&amp;G24&amp;" "&amp;I24&amp;" "&amp;J24&amp;"%"&amp; " as"&amp;" "&amp;K24&amp; " "&amp;L24</f>
        <v xml:space="preserve">Excise Duty    % as  </v>
      </c>
      <c r="C24" s="1635"/>
      <c r="D24" s="1635"/>
      <c r="E24" s="1635"/>
      <c r="F24" s="1636"/>
      <c r="G24" s="739" t="s">
        <v>475</v>
      </c>
      <c r="H24" s="740" t="s">
        <v>6</v>
      </c>
      <c r="I24" s="740" t="str">
        <f>IF(J24="","","@")</f>
        <v/>
      </c>
      <c r="J24" s="741" t="s">
        <v>475</v>
      </c>
      <c r="K24" s="742" t="str">
        <f>IF(OR(L24=0,L24=""),"","Rs.")</f>
        <v/>
      </c>
      <c r="L24" s="743" t="str">
        <f>IF(D14=0,"",D14)</f>
        <v/>
      </c>
    </row>
    <row r="25" spans="1:12" s="699" customFormat="1" ht="19.5" customHeight="1">
      <c r="B25" s="1634" t="str">
        <f>H25&amp;" "&amp;G25&amp;" "&amp;I25&amp;" "&amp;J25&amp;"%"&amp; " as"&amp;" "&amp;K25&amp; " "&amp;L25</f>
        <v xml:space="preserve">CST    % as  </v>
      </c>
      <c r="C25" s="1635"/>
      <c r="D25" s="1635"/>
      <c r="E25" s="1635"/>
      <c r="F25" s="1636"/>
      <c r="G25" s="739" t="s">
        <v>475</v>
      </c>
      <c r="H25" s="740" t="s">
        <v>7</v>
      </c>
      <c r="I25" s="740" t="str">
        <f>IF(J25="","","@")</f>
        <v/>
      </c>
      <c r="J25" s="741" t="s">
        <v>475</v>
      </c>
      <c r="K25" s="742" t="str">
        <f>IF(OR(L25=0,L25=""),"","Rs.")</f>
        <v/>
      </c>
      <c r="L25" s="743" t="str">
        <f>IF(D15=0,"",D15)</f>
        <v/>
      </c>
    </row>
    <row r="26" spans="1:12" s="699" customFormat="1" ht="19.5" customHeight="1">
      <c r="B26" s="1634" t="e">
        <f>H26&amp;" "&amp;G26&amp;" "&amp;I26&amp;" "&amp;J26&amp;"%"&amp; " as"&amp;" "&amp;K26&amp; " "&amp;L26</f>
        <v>#REF!</v>
      </c>
      <c r="C26" s="1635"/>
      <c r="D26" s="1635"/>
      <c r="E26" s="1635"/>
      <c r="F26" s="1636"/>
      <c r="G26" s="739" t="s">
        <v>475</v>
      </c>
      <c r="H26" s="740" t="s">
        <v>8</v>
      </c>
      <c r="I26" s="740" t="str">
        <f>IF(J26="","","@")</f>
        <v/>
      </c>
      <c r="J26" s="741" t="s">
        <v>475</v>
      </c>
      <c r="K26" s="742" t="e">
        <f>IF(OR(L26=0,L26=""),"","Rs.")</f>
        <v>#REF!</v>
      </c>
      <c r="L26" s="743" t="e">
        <f>IF(D16=0,"",D16)</f>
        <v>#REF!</v>
      </c>
    </row>
    <row r="27" spans="1:12" s="699" customFormat="1" ht="19.5" customHeight="1">
      <c r="B27" s="1634" t="e">
        <f>H27&amp;" "&amp;G27&amp;" "&amp;I27&amp;" "&amp;J27&amp; " as"&amp;" "&amp;K27&amp; " "&amp;L27</f>
        <v>#REF!</v>
      </c>
      <c r="C27" s="1635"/>
      <c r="D27" s="1635"/>
      <c r="E27" s="1635"/>
      <c r="F27" s="1636"/>
      <c r="G27" s="739" t="s">
        <v>475</v>
      </c>
      <c r="H27" s="740" t="s">
        <v>9</v>
      </c>
      <c r="I27" s="740"/>
      <c r="J27" s="744"/>
      <c r="K27" s="742" t="e">
        <f>IF(OR(L27=0,L27=""),"","Rs.")</f>
        <v>#REF!</v>
      </c>
      <c r="L27" s="743" t="e">
        <f>IF(D17=0,"",D17)</f>
        <v>#REF!</v>
      </c>
    </row>
    <row r="28" spans="1:12" s="699" customFormat="1" ht="19.5" customHeight="1">
      <c r="B28" s="1634" t="str">
        <f>H28&amp;" "&amp;G28&amp;" "&amp;I28&amp;" "&amp;J28&amp; " as"&amp;" "&amp;K28&amp; " "&amp;L28</f>
        <v xml:space="preserve">Others     as  </v>
      </c>
      <c r="C28" s="1635"/>
      <c r="D28" s="1635"/>
      <c r="E28" s="1635"/>
      <c r="F28" s="1636"/>
      <c r="G28" s="739" t="s">
        <v>475</v>
      </c>
      <c r="H28" s="738" t="s">
        <v>235</v>
      </c>
      <c r="I28" s="738"/>
      <c r="J28" s="738"/>
      <c r="K28" s="738" t="str">
        <f>IF(OR(L28=0,L28=""),"","Rs.")</f>
        <v/>
      </c>
      <c r="L28" s="745" t="str">
        <f>IF(D18=0,"",D18)</f>
        <v/>
      </c>
    </row>
    <row r="29" spans="1:12" s="699" customFormat="1" ht="19.5" customHeight="1">
      <c r="B29" s="1640"/>
      <c r="C29" s="1640"/>
      <c r="D29" s="1640"/>
      <c r="E29" s="1640"/>
      <c r="F29" s="1641"/>
    </row>
    <row r="30" spans="1:12" s="747" customFormat="1" ht="59.25" customHeight="1">
      <c r="A30" s="746" t="s">
        <v>236</v>
      </c>
      <c r="B30" s="1637" t="s">
        <v>10</v>
      </c>
      <c r="C30" s="1638"/>
      <c r="D30" s="1638"/>
      <c r="E30" s="1638"/>
      <c r="F30" s="1639"/>
    </row>
    <row r="31" spans="1:12" s="699" customFormat="1" ht="19.5" customHeight="1">
      <c r="A31" s="748" t="s">
        <v>355</v>
      </c>
      <c r="B31" s="1628" t="s">
        <v>237</v>
      </c>
      <c r="C31" s="1628"/>
      <c r="D31" s="1628"/>
      <c r="E31" s="738" t="s">
        <v>233</v>
      </c>
      <c r="F31" s="743">
        <v>0</v>
      </c>
    </row>
    <row r="32" spans="1:12" s="699" customFormat="1" ht="19.5" customHeight="1">
      <c r="A32" s="748" t="s">
        <v>356</v>
      </c>
      <c r="B32" s="740" t="s">
        <v>11</v>
      </c>
      <c r="C32" s="749"/>
      <c r="D32" s="750">
        <v>0.1</v>
      </c>
      <c r="E32" s="738" t="s">
        <v>233</v>
      </c>
      <c r="F32" s="743">
        <f>ROUND(D32*F31,0)</f>
        <v>0</v>
      </c>
      <c r="H32" s="1628"/>
      <c r="I32" s="1628"/>
      <c r="J32" s="1628"/>
    </row>
    <row r="33" spans="1:10" s="699" customFormat="1" ht="19.5" customHeight="1">
      <c r="A33" s="751" t="s">
        <v>357</v>
      </c>
      <c r="B33" s="740" t="s">
        <v>12</v>
      </c>
      <c r="C33" s="749"/>
      <c r="D33" s="752">
        <v>0</v>
      </c>
      <c r="E33" s="738"/>
      <c r="F33" s="743">
        <f>D33</f>
        <v>0</v>
      </c>
      <c r="H33" s="738"/>
      <c r="I33" s="738"/>
      <c r="J33" s="738"/>
    </row>
    <row r="34" spans="1:10" s="699" customFormat="1" ht="19.5" customHeight="1">
      <c r="A34" s="751" t="s">
        <v>358</v>
      </c>
      <c r="B34" s="740" t="s">
        <v>13</v>
      </c>
      <c r="D34" s="750">
        <v>0.02</v>
      </c>
      <c r="E34" s="738" t="s">
        <v>233</v>
      </c>
      <c r="F34" s="743">
        <f>ROUND((F33+(F33*D32))*D34,0)</f>
        <v>0</v>
      </c>
    </row>
    <row r="35" spans="1:10" s="699" customFormat="1" ht="19.5" customHeight="1">
      <c r="A35" s="751" t="s">
        <v>359</v>
      </c>
      <c r="B35" s="740" t="s">
        <v>14</v>
      </c>
      <c r="C35" s="738"/>
      <c r="D35" s="750">
        <v>0.01</v>
      </c>
      <c r="E35" s="738"/>
      <c r="F35" s="743">
        <f>ROUND(((F31-F33)+((F31-F33)*D32))*D35,0)</f>
        <v>0</v>
      </c>
    </row>
    <row r="36" spans="1:10" s="699" customFormat="1" ht="19.5" customHeight="1">
      <c r="A36" s="751" t="s">
        <v>360</v>
      </c>
      <c r="B36" s="742" t="s">
        <v>15</v>
      </c>
      <c r="C36" s="738"/>
      <c r="D36" s="738"/>
      <c r="E36" s="738" t="s">
        <v>233</v>
      </c>
      <c r="F36" s="753" t="str">
        <f>L28</f>
        <v/>
      </c>
    </row>
    <row r="37" spans="1:10" s="699" customFormat="1" ht="19.5" customHeight="1">
      <c r="A37" s="751" t="s">
        <v>16</v>
      </c>
      <c r="B37" s="1628" t="s">
        <v>240</v>
      </c>
      <c r="C37" s="1628"/>
      <c r="D37" s="1628"/>
      <c r="E37" s="738" t="s">
        <v>233</v>
      </c>
      <c r="F37" s="754">
        <f>SUM(F31,F32,F34,F35,F36)</f>
        <v>0</v>
      </c>
    </row>
    <row r="38" spans="1:10" s="699" customFormat="1" ht="19.5" customHeight="1">
      <c r="A38" s="751" t="s">
        <v>17</v>
      </c>
      <c r="B38" s="742" t="s">
        <v>18</v>
      </c>
      <c r="C38" s="738"/>
      <c r="D38" s="750"/>
      <c r="E38" s="738" t="s">
        <v>233</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629" t="str">
        <f>Basic!B1</f>
        <v>765KV AIS Substation package - SS108 for Establishment of 765/400/220kV Kurnool-III (New) S/S including 1x125MVAR, 400kV 3-Ph Bus Reactor under ‘Transmission Scheme for Evacuation of power from RE Sources in Kurnool Wind Energy Zone (3000 MW) /Solar Energy Zone (1500 MW) Part A’</v>
      </c>
      <c r="B43" s="1630"/>
      <c r="C43" s="1631"/>
      <c r="D43" s="1632" t="s">
        <v>241</v>
      </c>
      <c r="E43" s="1633"/>
      <c r="F43" s="764" t="s">
        <v>242</v>
      </c>
    </row>
    <row r="44" spans="1:10" ht="33">
      <c r="A44" s="759" t="s">
        <v>19</v>
      </c>
      <c r="B44" s="760" t="str">
        <f>Basic!B5</f>
        <v>Specification No.: CC/NT/W-AIS/DOM/A00/23/00332</v>
      </c>
      <c r="C44" s="761"/>
      <c r="D44" s="762"/>
      <c r="E44" s="763"/>
      <c r="F44" s="765"/>
    </row>
    <row r="46" spans="1:10">
      <c r="A46" s="756"/>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S41"/>
  <sheetViews>
    <sheetView topLeftCell="A28" zoomScaleNormal="100" zoomScaleSheetLayoutView="100" workbookViewId="0">
      <selection sqref="A1:F1"/>
    </sheetView>
  </sheetViews>
  <sheetFormatPr defaultColWidth="8" defaultRowHeight="16.5"/>
  <cols>
    <col min="1" max="1" width="7.5" style="171" customWidth="1"/>
    <col min="2" max="2" width="46.875" style="171" customWidth="1"/>
    <col min="3" max="3" width="2.25" style="171" customWidth="1"/>
    <col min="4" max="4" width="17.625" style="172" customWidth="1"/>
    <col min="5" max="5" width="4.125" style="172" customWidth="1"/>
    <col min="6" max="6" width="17.625" style="172" customWidth="1"/>
    <col min="7" max="7" width="21.625" style="132" customWidth="1"/>
    <col min="8" max="8" width="15.25" style="319" customWidth="1"/>
    <col min="9" max="10" width="13.75" style="319" customWidth="1"/>
    <col min="11" max="11" width="14.875" style="319" customWidth="1"/>
    <col min="12" max="12" width="13.75" style="319" customWidth="1"/>
    <col min="13" max="16" width="8" style="319" customWidth="1"/>
    <col min="17" max="16384" width="8" style="132"/>
  </cols>
  <sheetData>
    <row r="1" spans="1:16" ht="16.149999999999999" customHeight="1">
      <c r="A1" s="129"/>
      <c r="B1" s="1658" t="s">
        <v>216</v>
      </c>
      <c r="C1" s="1659"/>
      <c r="D1" s="1659"/>
      <c r="E1" s="1659"/>
      <c r="F1" s="1659"/>
    </row>
    <row r="2" spans="1:16" ht="16.149999999999999" customHeight="1">
      <c r="A2" s="129"/>
      <c r="B2" s="130"/>
      <c r="C2" s="131"/>
      <c r="D2" s="133"/>
      <c r="E2" s="133"/>
      <c r="F2" s="133"/>
    </row>
    <row r="3" spans="1:16" s="134" customFormat="1" ht="16.149999999999999" customHeight="1">
      <c r="A3" s="129"/>
      <c r="B3" s="129"/>
      <c r="C3" s="129"/>
      <c r="D3" s="1660" t="s">
        <v>217</v>
      </c>
      <c r="E3" s="1660"/>
      <c r="F3" s="1660"/>
      <c r="H3" s="320"/>
      <c r="I3" s="320"/>
      <c r="J3" s="320"/>
      <c r="K3" s="320"/>
      <c r="L3" s="320"/>
      <c r="M3" s="320"/>
      <c r="N3" s="320"/>
      <c r="O3" s="320"/>
      <c r="P3" s="320"/>
    </row>
    <row r="4" spans="1:16" s="134" customFormat="1" ht="20.25" customHeight="1">
      <c r="A4" s="1666" t="s">
        <v>218</v>
      </c>
      <c r="B4" s="1666"/>
      <c r="C4" s="1666"/>
      <c r="D4" s="1661" t="str">
        <f>'Sch-1'!C8</f>
        <v xml:space="preserve">…….. …….. …….. …….. …….. …….. </v>
      </c>
      <c r="E4" s="1661"/>
      <c r="F4" s="1661"/>
      <c r="H4" s="320"/>
      <c r="I4" s="320"/>
      <c r="J4" s="320"/>
      <c r="K4" s="320"/>
      <c r="L4" s="320"/>
      <c r="M4" s="320"/>
      <c r="N4" s="320"/>
      <c r="O4" s="320"/>
      <c r="P4" s="320"/>
    </row>
    <row r="5" spans="1:16" s="140" customFormat="1" ht="21" customHeight="1">
      <c r="A5" s="136" t="s">
        <v>378</v>
      </c>
      <c r="B5" s="1664" t="s">
        <v>219</v>
      </c>
      <c r="C5" s="1665"/>
      <c r="D5" s="137" t="s">
        <v>220</v>
      </c>
      <c r="E5" s="1662" t="s">
        <v>221</v>
      </c>
      <c r="F5" s="1663"/>
      <c r="H5" s="321"/>
      <c r="I5" s="321"/>
      <c r="J5" s="321"/>
      <c r="K5" s="321"/>
      <c r="L5" s="321"/>
      <c r="M5" s="321"/>
      <c r="N5" s="321"/>
      <c r="O5" s="321"/>
      <c r="P5" s="321"/>
    </row>
    <row r="6" spans="1:16" s="134" customFormat="1" ht="36" customHeight="1">
      <c r="A6" s="141">
        <v>1</v>
      </c>
      <c r="B6" s="142" t="s">
        <v>243</v>
      </c>
      <c r="C6" s="143"/>
      <c r="D6" s="144">
        <f>'Sch-6'!D14</f>
        <v>0</v>
      </c>
      <c r="E6" s="145" t="s">
        <v>352</v>
      </c>
      <c r="F6" s="146">
        <f>D6</f>
        <v>0</v>
      </c>
      <c r="G6" s="147"/>
      <c r="H6" s="320"/>
      <c r="I6" s="320"/>
      <c r="J6" s="320"/>
      <c r="K6" s="320"/>
      <c r="L6" s="320"/>
      <c r="M6" s="320"/>
      <c r="N6" s="320"/>
      <c r="O6" s="320"/>
      <c r="P6" s="320"/>
    </row>
    <row r="7" spans="1:16" s="134" customFormat="1" ht="34.5" customHeight="1">
      <c r="A7" s="141">
        <v>2</v>
      </c>
      <c r="B7" s="142" t="s">
        <v>244</v>
      </c>
      <c r="C7" s="143"/>
      <c r="D7" s="144">
        <f>'Sch-6'!D16</f>
        <v>0</v>
      </c>
      <c r="E7" s="145"/>
      <c r="F7" s="146">
        <f>D7</f>
        <v>0</v>
      </c>
      <c r="G7" s="147"/>
      <c r="H7" s="320"/>
      <c r="I7" s="320"/>
      <c r="J7" s="320"/>
      <c r="K7" s="320"/>
      <c r="L7" s="320"/>
      <c r="M7" s="320"/>
      <c r="N7" s="320"/>
      <c r="O7" s="320"/>
      <c r="P7" s="320"/>
    </row>
    <row r="8" spans="1:16" s="134" customFormat="1" ht="21" customHeight="1">
      <c r="A8" s="141">
        <v>3</v>
      </c>
      <c r="B8" s="142" t="s">
        <v>245</v>
      </c>
      <c r="C8" s="143"/>
      <c r="D8" s="144">
        <f>'Sch-6'!D18</f>
        <v>0</v>
      </c>
      <c r="E8" s="145"/>
      <c r="F8" s="146">
        <f>D8</f>
        <v>0</v>
      </c>
      <c r="G8" s="147"/>
      <c r="H8" s="320"/>
      <c r="I8" s="320"/>
      <c r="J8" s="320"/>
      <c r="K8" s="320"/>
      <c r="L8" s="320"/>
      <c r="M8" s="320"/>
      <c r="N8" s="320"/>
      <c r="O8" s="320"/>
      <c r="P8" s="320"/>
    </row>
    <row r="9" spans="1:16" s="134" customFormat="1" ht="21" customHeight="1">
      <c r="A9" s="141">
        <v>4</v>
      </c>
      <c r="B9" s="142" t="s">
        <v>246</v>
      </c>
      <c r="C9" s="143"/>
      <c r="D9" s="148" t="s">
        <v>434</v>
      </c>
      <c r="E9" s="145"/>
      <c r="F9" s="139" t="str">
        <f>D9</f>
        <v>Not Applicable</v>
      </c>
      <c r="H9" s="320"/>
      <c r="I9" s="320"/>
      <c r="J9" s="320"/>
      <c r="K9" s="320"/>
      <c r="L9" s="320"/>
      <c r="M9" s="320"/>
      <c r="N9" s="320"/>
      <c r="O9" s="320"/>
      <c r="P9" s="320"/>
    </row>
    <row r="10" spans="1:16" s="134" customFormat="1" ht="21" customHeight="1">
      <c r="A10" s="141">
        <v>5</v>
      </c>
      <c r="B10" s="142" t="s">
        <v>247</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222</v>
      </c>
      <c r="C11" s="152" t="s">
        <v>352</v>
      </c>
      <c r="D11" s="153" t="e">
        <f>'Sch-1'!AA297+'Sch-2'!#REF!+'Sch-3 '!#REF!+'Sch-7'!#REF!</f>
        <v>#REF!</v>
      </c>
      <c r="E11" s="154" t="s">
        <v>352</v>
      </c>
      <c r="F11" s="146" t="e">
        <f>D11</f>
        <v>#REF!</v>
      </c>
      <c r="H11" s="320"/>
      <c r="I11" s="320"/>
      <c r="J11" s="320"/>
      <c r="K11" s="320"/>
      <c r="L11" s="320"/>
      <c r="M11" s="320"/>
      <c r="N11" s="320"/>
      <c r="O11" s="320"/>
      <c r="P11" s="320"/>
    </row>
    <row r="12" spans="1:16" s="134" customFormat="1" ht="22.15" customHeight="1">
      <c r="A12" s="141">
        <v>7</v>
      </c>
      <c r="B12" s="151" t="s">
        <v>248</v>
      </c>
      <c r="C12" s="143"/>
      <c r="D12" s="137" t="e">
        <f>D10-D11</f>
        <v>#REF!</v>
      </c>
      <c r="E12" s="145"/>
      <c r="F12" s="150" t="e">
        <f>F10-F11</f>
        <v>#REF!</v>
      </c>
      <c r="G12" s="155"/>
      <c r="H12" s="320"/>
      <c r="I12" s="320"/>
      <c r="J12" s="320"/>
      <c r="K12" s="320"/>
      <c r="L12" s="320"/>
      <c r="M12" s="320"/>
      <c r="N12" s="320"/>
      <c r="O12" s="320"/>
      <c r="P12" s="320"/>
    </row>
    <row r="13" spans="1:16" s="134" customFormat="1" ht="22.15" customHeight="1">
      <c r="A13" s="141">
        <v>8</v>
      </c>
      <c r="B13" s="142" t="s">
        <v>223</v>
      </c>
      <c r="C13" s="143"/>
      <c r="D13" s="153"/>
      <c r="E13" s="145"/>
      <c r="F13" s="146"/>
      <c r="H13" s="320"/>
      <c r="I13" s="320"/>
      <c r="J13" s="320"/>
      <c r="K13" s="320"/>
      <c r="L13" s="320"/>
      <c r="M13" s="320"/>
      <c r="N13" s="320"/>
      <c r="O13" s="320"/>
      <c r="P13" s="320"/>
    </row>
    <row r="14" spans="1:16" s="134" customFormat="1" ht="22.15" customHeight="1">
      <c r="A14" s="141" t="s">
        <v>352</v>
      </c>
      <c r="B14" s="142" t="s">
        <v>224</v>
      </c>
      <c r="C14" s="156"/>
      <c r="D14" s="159" t="e">
        <f>'Sch-5'!K14</f>
        <v>#REF!</v>
      </c>
      <c r="E14" s="157"/>
      <c r="F14" s="139">
        <f>F32</f>
        <v>0</v>
      </c>
      <c r="G14" s="147"/>
      <c r="H14" s="320"/>
      <c r="I14" s="320"/>
      <c r="J14" s="320"/>
      <c r="K14" s="320"/>
      <c r="L14" s="320"/>
      <c r="M14" s="320"/>
      <c r="N14" s="320"/>
      <c r="O14" s="320"/>
      <c r="P14" s="320"/>
    </row>
    <row r="15" spans="1:16" s="134" customFormat="1" ht="22.15" customHeight="1">
      <c r="A15" s="141"/>
      <c r="B15" s="142" t="s">
        <v>225</v>
      </c>
      <c r="C15" s="143"/>
      <c r="D15" s="159" t="e">
        <f>'Sch-5'!K16+'Sch-5'!#REF!</f>
        <v>#REF!</v>
      </c>
      <c r="E15" s="158"/>
      <c r="F15" s="139" t="e">
        <f>F33</f>
        <v>#REF!</v>
      </c>
      <c r="G15" s="147"/>
      <c r="H15" s="320"/>
      <c r="I15" s="320"/>
      <c r="J15" s="320"/>
      <c r="K15" s="320"/>
      <c r="L15" s="320"/>
      <c r="M15" s="320"/>
      <c r="N15" s="320"/>
      <c r="O15" s="320"/>
      <c r="P15" s="320"/>
    </row>
    <row r="16" spans="1:16" s="134" customFormat="1" ht="22.15" customHeight="1">
      <c r="A16" s="141"/>
      <c r="B16" s="142" t="s">
        <v>226</v>
      </c>
      <c r="C16" s="143"/>
      <c r="D16" s="159" t="e">
        <f>#REF!+#REF!</f>
        <v>#REF!</v>
      </c>
      <c r="E16" s="158"/>
      <c r="F16" s="139" t="e">
        <f>F36</f>
        <v>#REF!</v>
      </c>
      <c r="G16" s="147"/>
      <c r="H16" s="320"/>
      <c r="I16" s="320"/>
      <c r="J16" s="320"/>
      <c r="K16" s="320"/>
      <c r="L16" s="320"/>
      <c r="M16" s="320"/>
      <c r="N16" s="320"/>
      <c r="O16" s="320"/>
      <c r="P16" s="320"/>
    </row>
    <row r="17" spans="1:16" s="134" customFormat="1" ht="22.15" customHeight="1">
      <c r="A17" s="141"/>
      <c r="B17" s="142" t="s">
        <v>227</v>
      </c>
      <c r="C17" s="143"/>
      <c r="D17" s="159" t="e">
        <f>#REF!</f>
        <v>#REF!</v>
      </c>
      <c r="E17" s="138"/>
      <c r="F17" s="139">
        <f>F34</f>
        <v>0</v>
      </c>
      <c r="H17" s="320"/>
      <c r="I17" s="320"/>
      <c r="J17" s="320"/>
      <c r="K17" s="320"/>
      <c r="L17" s="320"/>
      <c r="M17" s="320"/>
      <c r="N17" s="320"/>
      <c r="O17" s="320"/>
      <c r="P17" s="320"/>
    </row>
    <row r="18" spans="1:16" s="134" customFormat="1" ht="27" customHeight="1">
      <c r="A18" s="141"/>
      <c r="B18" s="142" t="s">
        <v>228</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229</v>
      </c>
      <c r="C19" s="143"/>
      <c r="D19" s="137" t="e">
        <f>D10+D18</f>
        <v>#REF!</v>
      </c>
      <c r="E19" s="162" t="s">
        <v>352</v>
      </c>
      <c r="F19" s="163" t="e">
        <f>F10+F18</f>
        <v>#REF!</v>
      </c>
      <c r="G19" s="147"/>
      <c r="H19" s="320"/>
      <c r="I19" s="320"/>
      <c r="J19" s="320"/>
      <c r="K19" s="320"/>
      <c r="L19" s="320"/>
      <c r="M19" s="320"/>
      <c r="N19" s="320"/>
      <c r="O19" s="320"/>
      <c r="P19" s="320"/>
    </row>
    <row r="20" spans="1:16" s="134" customFormat="1" ht="51" customHeight="1">
      <c r="A20" s="141">
        <v>9</v>
      </c>
      <c r="B20" s="142" t="s">
        <v>249</v>
      </c>
      <c r="C20" s="143"/>
      <c r="D20" s="153">
        <f>'Sch-1'!N294</f>
        <v>0</v>
      </c>
      <c r="E20" s="145"/>
      <c r="F20" s="146">
        <f>D20</f>
        <v>0</v>
      </c>
      <c r="H20" s="320"/>
      <c r="I20" s="320"/>
      <c r="J20" s="320"/>
      <c r="K20" s="320"/>
      <c r="L20" s="320"/>
      <c r="M20" s="320"/>
      <c r="N20" s="320"/>
      <c r="O20" s="320"/>
      <c r="P20" s="320"/>
    </row>
    <row r="21" spans="1:16" s="164" customFormat="1" ht="23.25" customHeight="1">
      <c r="A21" s="165" t="s">
        <v>230</v>
      </c>
      <c r="B21" s="1652" t="s">
        <v>231</v>
      </c>
      <c r="C21" s="1652"/>
      <c r="D21" s="1652"/>
      <c r="E21" s="1652"/>
      <c r="F21" s="1653"/>
      <c r="H21" s="322"/>
      <c r="I21" s="322"/>
      <c r="J21" s="322"/>
      <c r="K21" s="322"/>
      <c r="L21" s="322"/>
      <c r="M21" s="322"/>
      <c r="N21" s="322"/>
      <c r="O21" s="322"/>
      <c r="P21" s="322"/>
    </row>
    <row r="22" spans="1:16" s="134" customFormat="1" ht="18.75" customHeight="1">
      <c r="A22" s="167" t="s">
        <v>355</v>
      </c>
      <c r="B22" s="1657" t="s">
        <v>232</v>
      </c>
      <c r="C22" s="1657"/>
      <c r="D22" s="1657"/>
      <c r="E22" s="166" t="s">
        <v>233</v>
      </c>
      <c r="F22" s="169" t="e">
        <f>D14</f>
        <v>#REF!</v>
      </c>
      <c r="H22" s="320"/>
      <c r="I22" s="320"/>
      <c r="J22" s="320"/>
      <c r="K22" s="320"/>
      <c r="L22" s="320"/>
      <c r="M22" s="320"/>
      <c r="N22" s="320"/>
      <c r="O22" s="320"/>
      <c r="P22" s="320"/>
    </row>
    <row r="23" spans="1:16" s="134" customFormat="1" ht="19.5" customHeight="1">
      <c r="A23" s="167" t="s">
        <v>356</v>
      </c>
      <c r="B23" s="1657" t="s">
        <v>234</v>
      </c>
      <c r="C23" s="1657"/>
      <c r="D23" s="1657"/>
      <c r="E23" s="166" t="s">
        <v>233</v>
      </c>
      <c r="F23" s="169" t="e">
        <f>D15</f>
        <v>#REF!</v>
      </c>
      <c r="H23" s="320"/>
      <c r="I23" s="320"/>
      <c r="J23" s="320"/>
      <c r="K23" s="320"/>
      <c r="L23" s="320"/>
      <c r="M23" s="320"/>
      <c r="N23" s="320"/>
      <c r="O23" s="320"/>
      <c r="P23" s="320"/>
    </row>
    <row r="24" spans="1:16" s="134" customFormat="1" ht="19.5" customHeight="1">
      <c r="A24" s="167" t="s">
        <v>357</v>
      </c>
      <c r="B24" s="1657" t="s">
        <v>286</v>
      </c>
      <c r="C24" s="1657"/>
      <c r="D24" s="1657"/>
      <c r="E24" s="166" t="s">
        <v>233</v>
      </c>
      <c r="F24" s="169" t="e">
        <f>D16</f>
        <v>#REF!</v>
      </c>
      <c r="H24" s="320"/>
      <c r="I24" s="320"/>
      <c r="J24" s="320"/>
      <c r="K24" s="320"/>
      <c r="L24" s="320"/>
      <c r="M24" s="320"/>
      <c r="N24" s="320"/>
      <c r="O24" s="320"/>
      <c r="P24" s="320"/>
    </row>
    <row r="25" spans="1:16" s="134" customFormat="1" ht="19.5" customHeight="1">
      <c r="A25" s="167" t="s">
        <v>358</v>
      </c>
      <c r="B25" s="1657" t="s">
        <v>235</v>
      </c>
      <c r="C25" s="1657"/>
      <c r="D25" s="1657"/>
      <c r="E25" s="166" t="s">
        <v>233</v>
      </c>
      <c r="F25" s="169" t="e">
        <f>D17</f>
        <v>#REF!</v>
      </c>
      <c r="H25" s="320"/>
      <c r="I25" s="320"/>
      <c r="J25" s="320"/>
      <c r="K25" s="320"/>
      <c r="L25" s="320"/>
      <c r="M25" s="320"/>
      <c r="N25" s="320"/>
      <c r="O25" s="320"/>
      <c r="P25" s="320"/>
    </row>
    <row r="26" spans="1:16" s="134" customFormat="1" ht="19.5" customHeight="1">
      <c r="A26" s="174" t="s">
        <v>236</v>
      </c>
      <c r="B26" s="1652" t="s">
        <v>288</v>
      </c>
      <c r="C26" s="1652"/>
      <c r="D26" s="1652"/>
      <c r="E26" s="1652"/>
      <c r="F26" s="1653"/>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287</v>
      </c>
      <c r="B30" s="1654" t="s">
        <v>304</v>
      </c>
      <c r="C30" s="1655"/>
      <c r="D30" s="1655"/>
      <c r="E30" s="1655"/>
      <c r="F30" s="1656"/>
      <c r="H30" s="320" t="s">
        <v>289</v>
      </c>
      <c r="I30" s="320"/>
      <c r="J30" s="320"/>
      <c r="K30" s="320"/>
      <c r="L30" s="320"/>
      <c r="M30" s="320"/>
      <c r="N30" s="320"/>
      <c r="O30" s="320"/>
      <c r="P30" s="320"/>
    </row>
    <row r="31" spans="1:16" s="134" customFormat="1" ht="19.5" customHeight="1">
      <c r="A31" s="167" t="s">
        <v>355</v>
      </c>
      <c r="B31" s="1657" t="s">
        <v>237</v>
      </c>
      <c r="C31" s="1657"/>
      <c r="D31" s="1657"/>
      <c r="E31" s="166" t="s">
        <v>233</v>
      </c>
      <c r="F31" s="168">
        <f>'Sch-1'!AE3</f>
        <v>0</v>
      </c>
      <c r="H31" s="321" t="s">
        <v>290</v>
      </c>
      <c r="I31" s="321" t="e">
        <f>#REF!</f>
        <v>#REF!</v>
      </c>
      <c r="J31" s="321" t="e">
        <f>IF(I31=0, "", I31)</f>
        <v>#REF!</v>
      </c>
      <c r="K31" s="324" t="e">
        <f>IF(I31=0, "", "Discount on lum-sum basis on total price quoted by us without Taxes &amp; Duties. In Rs. ")</f>
        <v>#REF!</v>
      </c>
      <c r="L31" s="321" t="s">
        <v>291</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356</v>
      </c>
      <c r="B32" s="1657" t="s">
        <v>238</v>
      </c>
      <c r="C32" s="1657"/>
      <c r="D32" s="1657"/>
      <c r="E32" s="166" t="s">
        <v>233</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357</v>
      </c>
      <c r="B33" s="1657" t="s">
        <v>239</v>
      </c>
      <c r="C33" s="1657"/>
      <c r="D33" s="1657"/>
      <c r="E33" s="166" t="s">
        <v>233</v>
      </c>
      <c r="F33" s="168" t="e">
        <f>'Sch-5'!K16+'Sch-5'!#REF!</f>
        <v>#REF!</v>
      </c>
      <c r="H33" s="321" t="s">
        <v>292</v>
      </c>
      <c r="I33" s="321" t="e">
        <f>#REF!</f>
        <v>#REF!</v>
      </c>
      <c r="J33" s="321" t="e">
        <f>IF(I33=0, "", I33)</f>
        <v>#REF!</v>
      </c>
      <c r="K33" s="326" t="e">
        <f>IF(I33=0, "", "Schedule-1 : Ex works prices (Direct Only)")</f>
        <v>#REF!</v>
      </c>
      <c r="L33" s="321" t="s">
        <v>297</v>
      </c>
      <c r="M33" s="325" t="e">
        <f>#REF!</f>
        <v>#REF!</v>
      </c>
      <c r="N33" s="325" t="e">
        <f t="shared" si="0"/>
        <v>#REF!</v>
      </c>
      <c r="O33" s="326" t="e">
        <f>IF(M33=0, "", "Schedule-1 : Ex works prices (Direct Only)")</f>
        <v>#REF!</v>
      </c>
      <c r="P33" s="320"/>
    </row>
    <row r="34" spans="1:19" s="134" customFormat="1" ht="19.5" customHeight="1">
      <c r="A34" s="167" t="s">
        <v>358</v>
      </c>
      <c r="B34" s="1657" t="s">
        <v>235</v>
      </c>
      <c r="C34" s="1657"/>
      <c r="D34" s="1657"/>
      <c r="E34" s="166" t="s">
        <v>233</v>
      </c>
      <c r="F34" s="328"/>
      <c r="H34" s="321" t="s">
        <v>293</v>
      </c>
      <c r="I34" s="321" t="e">
        <f>#REF!</f>
        <v>#REF!</v>
      </c>
      <c r="J34" s="321" t="e">
        <f>IF(I34=0, "", I34)</f>
        <v>#REF!</v>
      </c>
      <c r="K34" s="326" t="e">
        <f>IF(I34=0, "", "Schedule-1 : Ex works prices (Bought Out Only)")</f>
        <v>#REF!</v>
      </c>
      <c r="L34" s="321" t="s">
        <v>298</v>
      </c>
      <c r="M34" s="325" t="e">
        <f>#REF!</f>
        <v>#REF!</v>
      </c>
      <c r="N34" s="325" t="e">
        <f t="shared" si="0"/>
        <v>#REF!</v>
      </c>
      <c r="O34" s="326" t="e">
        <f>IF(M34=0, "", "Schedule-1 : Ex works prices (Bought Out Only)")</f>
        <v>#REF!</v>
      </c>
      <c r="P34" s="320"/>
      <c r="Q34" s="164"/>
      <c r="R34" s="164"/>
      <c r="S34" s="164"/>
    </row>
    <row r="35" spans="1:19" s="134" customFormat="1" ht="15" customHeight="1">
      <c r="A35" s="167" t="s">
        <v>359</v>
      </c>
      <c r="B35" s="1657" t="s">
        <v>240</v>
      </c>
      <c r="C35" s="1657"/>
      <c r="D35" s="1657"/>
      <c r="E35" s="166" t="s">
        <v>233</v>
      </c>
      <c r="F35" s="169" t="e">
        <f>D6+D7+F32+F33+F34</f>
        <v>#REF!</v>
      </c>
      <c r="H35" s="321" t="s">
        <v>294</v>
      </c>
      <c r="I35" s="321" t="e">
        <f>#REF!</f>
        <v>#REF!</v>
      </c>
      <c r="J35" s="321" t="e">
        <f>IF(I35=0, "", I35)</f>
        <v>#REF!</v>
      </c>
      <c r="K35" s="326" t="e">
        <f>IF(I35=0, "", "Schedule-2 : Freight &amp; Insurance")</f>
        <v>#REF!</v>
      </c>
      <c r="L35" s="321" t="s">
        <v>299</v>
      </c>
      <c r="M35" s="325" t="e">
        <f>#REF!</f>
        <v>#REF!</v>
      </c>
      <c r="N35" s="325" t="e">
        <f t="shared" si="0"/>
        <v>#REF!</v>
      </c>
      <c r="O35" s="326" t="e">
        <f>IF(M35=0, "", "Schedule-2 : Freight &amp; Insurance")</f>
        <v>#REF!</v>
      </c>
      <c r="P35" s="320"/>
      <c r="Q35" s="164"/>
      <c r="R35" s="164"/>
      <c r="S35" s="164"/>
    </row>
    <row r="36" spans="1:19" s="134" customFormat="1" ht="15" customHeight="1">
      <c r="A36" s="167" t="s">
        <v>360</v>
      </c>
      <c r="B36" s="1657" t="s">
        <v>305</v>
      </c>
      <c r="C36" s="1657"/>
      <c r="D36" s="1657"/>
      <c r="E36" s="166" t="s">
        <v>233</v>
      </c>
      <c r="F36" s="169" t="e">
        <f>ROUND(0.01*F35,0)</f>
        <v>#REF!</v>
      </c>
      <c r="H36" s="321" t="s">
        <v>295</v>
      </c>
      <c r="I36" s="321" t="e">
        <f>#REF!</f>
        <v>#REF!</v>
      </c>
      <c r="J36" s="321" t="e">
        <f>IF(I36=0, "", I36)</f>
        <v>#REF!</v>
      </c>
      <c r="K36" s="326" t="e">
        <f>IF(I36=0, "", "Schedule-3 : Erection Charges")</f>
        <v>#REF!</v>
      </c>
      <c r="L36" s="321" t="s">
        <v>300</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296</v>
      </c>
      <c r="I37" s="321" t="e">
        <f>#REF!</f>
        <v>#REF!</v>
      </c>
      <c r="J37" s="321" t="e">
        <f>IF(I37=0, "", I37)</f>
        <v>#REF!</v>
      </c>
      <c r="K37" s="326" t="e">
        <f>IF(I37=0, "", "Schedule-7 : Type Test Charges")</f>
        <v>#REF!</v>
      </c>
      <c r="L37" s="321" t="s">
        <v>301</v>
      </c>
      <c r="M37" s="325" t="e">
        <f>#REF!</f>
        <v>#REF!</v>
      </c>
      <c r="N37" s="325" t="e">
        <f t="shared" si="0"/>
        <v>#REF!</v>
      </c>
      <c r="O37" s="326" t="e">
        <f>IF(M37=0, "", "Schedule-7 : Type Test Charges")</f>
        <v>#REF!</v>
      </c>
      <c r="P37" s="320"/>
      <c r="Q37" s="164"/>
      <c r="R37" s="164"/>
      <c r="S37" s="164"/>
    </row>
    <row r="38" spans="1:19" ht="49.5" customHeight="1">
      <c r="A38" s="1667"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8" s="1667"/>
      <c r="C38" s="1667"/>
      <c r="D38" s="1668" t="s">
        <v>241</v>
      </c>
      <c r="E38" s="1669"/>
      <c r="F38" s="135" t="s">
        <v>242</v>
      </c>
      <c r="H38" s="321" t="s">
        <v>302</v>
      </c>
      <c r="I38" s="321" t="e">
        <f>#REF!</f>
        <v>#REF!</v>
      </c>
      <c r="J38" s="321"/>
      <c r="K38" s="321"/>
      <c r="L38" s="321"/>
      <c r="M38" s="321"/>
      <c r="N38" s="321"/>
      <c r="Q38" s="310"/>
      <c r="R38" s="310"/>
      <c r="S38" s="310"/>
    </row>
    <row r="39" spans="1:19">
      <c r="H39" s="319" t="s">
        <v>303</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28" customWidth="1"/>
    <col min="2" max="2" width="22.125" style="128" customWidth="1"/>
    <col min="3" max="16384" width="8" style="128"/>
  </cols>
  <sheetData>
    <row r="1" spans="1:4" s="126" customFormat="1" ht="30" customHeight="1">
      <c r="A1" s="1670">
        <f>'Bid Form 2nd Envelope'!AB17</f>
        <v>0</v>
      </c>
      <c r="B1" s="1670"/>
    </row>
    <row r="2" spans="1:4" s="126" customFormat="1" ht="30" customHeight="1">
      <c r="A2" s="127"/>
    </row>
    <row r="3" spans="1:4">
      <c r="A3" s="127"/>
    </row>
    <row r="4" spans="1:4">
      <c r="A4" s="402" t="str">
        <f>IF(OR((A1&gt;9999999999),(A1&lt;0)),"Invalid Entry - More than 1000 crore OR -ve value",IF(A1=0, "Rs. Zero Only ",+CONCATENATE("Rs. ", B11,D11,B10,D10,B9,D9,B8,D8,B7,D7,B6," Only")))</f>
        <v xml:space="preserve">Rs. Zero Only </v>
      </c>
      <c r="B4" s="403"/>
    </row>
    <row r="5" spans="1:4">
      <c r="A5" s="404"/>
      <c r="B5" s="403"/>
    </row>
    <row r="6" spans="1:4">
      <c r="A6" s="405">
        <f>-INT(A1/100)*100+ROUND(A1,0)</f>
        <v>0</v>
      </c>
      <c r="B6" s="403" t="str">
        <f t="shared" ref="B6:B11" si="0">IF(A6=0,"",LOOKUP(A6,$A$13:$A$112,$B$13:$B$112))</f>
        <v/>
      </c>
      <c r="D6" s="125"/>
    </row>
    <row r="7" spans="1:4">
      <c r="A7" s="405">
        <f>-INT(A1/1000)*10+INT(A1/100)</f>
        <v>0</v>
      </c>
      <c r="B7" s="403" t="str">
        <f t="shared" si="0"/>
        <v/>
      </c>
      <c r="D7" s="125" t="str">
        <f>+IF(B7="",""," Hundred ")</f>
        <v/>
      </c>
    </row>
    <row r="8" spans="1:4">
      <c r="A8" s="405">
        <f>-INT(A1/100000)*100+INT(A1/1000)</f>
        <v>0</v>
      </c>
      <c r="B8" s="403" t="str">
        <f t="shared" si="0"/>
        <v/>
      </c>
      <c r="D8" s="125" t="str">
        <f>IF((B8=""),IF(C8="",""," Thousand ")," Thousand ")</f>
        <v/>
      </c>
    </row>
    <row r="9" spans="1:4">
      <c r="A9" s="405">
        <f>-INT(A1/10000000)*100+INT(A1/100000)</f>
        <v>0</v>
      </c>
      <c r="B9" s="403" t="str">
        <f t="shared" si="0"/>
        <v/>
      </c>
      <c r="D9" s="125" t="str">
        <f>IF((B9=""),IF(C9="",""," Lac ")," Lac ")</f>
        <v/>
      </c>
    </row>
    <row r="10" spans="1:4">
      <c r="A10" s="405">
        <f>-INT(A1/1000000000)*100+INT(A1/10000000)</f>
        <v>0</v>
      </c>
      <c r="B10" s="406" t="str">
        <f t="shared" si="0"/>
        <v/>
      </c>
      <c r="D10" s="125" t="str">
        <f>IF((B10=""),IF(C10="",""," Crore ")," Crore ")</f>
        <v/>
      </c>
    </row>
    <row r="11" spans="1:4">
      <c r="A11" s="407">
        <f>-INT(A1/10000000000)*1000+INT(A1/1000000000)</f>
        <v>0</v>
      </c>
      <c r="B11" s="406" t="str">
        <f t="shared" si="0"/>
        <v/>
      </c>
      <c r="D11" s="125" t="str">
        <f>IF((B11=""),IF(C11="",""," Hundred ")," Hundred ")</f>
        <v/>
      </c>
    </row>
    <row r="12" spans="1:4">
      <c r="A12" s="403"/>
      <c r="B12" s="403"/>
    </row>
    <row r="13" spans="1:4">
      <c r="A13" s="400">
        <v>1</v>
      </c>
      <c r="B13" s="401" t="s">
        <v>112</v>
      </c>
    </row>
    <row r="14" spans="1:4">
      <c r="A14" s="400">
        <v>2</v>
      </c>
      <c r="B14" s="401" t="s">
        <v>113</v>
      </c>
    </row>
    <row r="15" spans="1:4">
      <c r="A15" s="400">
        <v>3</v>
      </c>
      <c r="B15" s="401" t="s">
        <v>114</v>
      </c>
    </row>
    <row r="16" spans="1:4">
      <c r="A16" s="400">
        <v>4</v>
      </c>
      <c r="B16" s="401" t="s">
        <v>115</v>
      </c>
    </row>
    <row r="17" spans="1:2">
      <c r="A17" s="400">
        <v>5</v>
      </c>
      <c r="B17" s="401" t="s">
        <v>116</v>
      </c>
    </row>
    <row r="18" spans="1:2">
      <c r="A18" s="400">
        <v>6</v>
      </c>
      <c r="B18" s="401" t="s">
        <v>117</v>
      </c>
    </row>
    <row r="19" spans="1:2">
      <c r="A19" s="400">
        <v>7</v>
      </c>
      <c r="B19" s="401" t="s">
        <v>118</v>
      </c>
    </row>
    <row r="20" spans="1:2">
      <c r="A20" s="400">
        <v>8</v>
      </c>
      <c r="B20" s="401" t="s">
        <v>119</v>
      </c>
    </row>
    <row r="21" spans="1:2">
      <c r="A21" s="400">
        <v>9</v>
      </c>
      <c r="B21" s="401" t="s">
        <v>120</v>
      </c>
    </row>
    <row r="22" spans="1:2">
      <c r="A22" s="400">
        <v>10</v>
      </c>
      <c r="B22" s="401" t="s">
        <v>121</v>
      </c>
    </row>
    <row r="23" spans="1:2">
      <c r="A23" s="400">
        <v>11</v>
      </c>
      <c r="B23" s="401" t="s">
        <v>122</v>
      </c>
    </row>
    <row r="24" spans="1:2">
      <c r="A24" s="400">
        <v>12</v>
      </c>
      <c r="B24" s="401" t="s">
        <v>123</v>
      </c>
    </row>
    <row r="25" spans="1:2">
      <c r="A25" s="400">
        <v>13</v>
      </c>
      <c r="B25" s="401" t="s">
        <v>124</v>
      </c>
    </row>
    <row r="26" spans="1:2">
      <c r="A26" s="400">
        <v>14</v>
      </c>
      <c r="B26" s="401" t="s">
        <v>125</v>
      </c>
    </row>
    <row r="27" spans="1:2">
      <c r="A27" s="400">
        <v>15</v>
      </c>
      <c r="B27" s="401" t="s">
        <v>126</v>
      </c>
    </row>
    <row r="28" spans="1:2">
      <c r="A28" s="400">
        <v>16</v>
      </c>
      <c r="B28" s="401" t="s">
        <v>127</v>
      </c>
    </row>
    <row r="29" spans="1:2">
      <c r="A29" s="400">
        <v>17</v>
      </c>
      <c r="B29" s="401" t="s">
        <v>128</v>
      </c>
    </row>
    <row r="30" spans="1:2">
      <c r="A30" s="400">
        <v>18</v>
      </c>
      <c r="B30" s="401" t="s">
        <v>129</v>
      </c>
    </row>
    <row r="31" spans="1:2">
      <c r="A31" s="400">
        <v>19</v>
      </c>
      <c r="B31" s="401" t="s">
        <v>130</v>
      </c>
    </row>
    <row r="32" spans="1:2">
      <c r="A32" s="400">
        <v>20</v>
      </c>
      <c r="B32" s="401" t="s">
        <v>131</v>
      </c>
    </row>
    <row r="33" spans="1:2">
      <c r="A33" s="400">
        <v>21</v>
      </c>
      <c r="B33" s="401" t="s">
        <v>133</v>
      </c>
    </row>
    <row r="34" spans="1:2">
      <c r="A34" s="400">
        <v>22</v>
      </c>
      <c r="B34" s="401" t="s">
        <v>132</v>
      </c>
    </row>
    <row r="35" spans="1:2">
      <c r="A35" s="400">
        <v>23</v>
      </c>
      <c r="B35" s="401" t="s">
        <v>134</v>
      </c>
    </row>
    <row r="36" spans="1:2">
      <c r="A36" s="400">
        <v>24</v>
      </c>
      <c r="B36" s="401" t="s">
        <v>140</v>
      </c>
    </row>
    <row r="37" spans="1:2">
      <c r="A37" s="400">
        <v>25</v>
      </c>
      <c r="B37" s="401" t="s">
        <v>142</v>
      </c>
    </row>
    <row r="38" spans="1:2">
      <c r="A38" s="400">
        <v>26</v>
      </c>
      <c r="B38" s="401" t="s">
        <v>141</v>
      </c>
    </row>
    <row r="39" spans="1:2">
      <c r="A39" s="400">
        <v>27</v>
      </c>
      <c r="B39" s="401" t="s">
        <v>143</v>
      </c>
    </row>
    <row r="40" spans="1:2">
      <c r="A40" s="400">
        <v>28</v>
      </c>
      <c r="B40" s="401" t="s">
        <v>144</v>
      </c>
    </row>
    <row r="41" spans="1:2">
      <c r="A41" s="400">
        <v>29</v>
      </c>
      <c r="B41" s="401" t="s">
        <v>145</v>
      </c>
    </row>
    <row r="42" spans="1:2">
      <c r="A42" s="400">
        <v>30</v>
      </c>
      <c r="B42" s="401" t="s">
        <v>146</v>
      </c>
    </row>
    <row r="43" spans="1:2">
      <c r="A43" s="400">
        <v>31</v>
      </c>
      <c r="B43" s="401" t="s">
        <v>147</v>
      </c>
    </row>
    <row r="44" spans="1:2">
      <c r="A44" s="400">
        <v>32</v>
      </c>
      <c r="B44" s="401" t="s">
        <v>148</v>
      </c>
    </row>
    <row r="45" spans="1:2">
      <c r="A45" s="400">
        <v>33</v>
      </c>
      <c r="B45" s="401" t="s">
        <v>149</v>
      </c>
    </row>
    <row r="46" spans="1:2">
      <c r="A46" s="400">
        <v>34</v>
      </c>
      <c r="B46" s="401" t="s">
        <v>150</v>
      </c>
    </row>
    <row r="47" spans="1:2">
      <c r="A47" s="400">
        <v>35</v>
      </c>
      <c r="B47" s="401" t="s">
        <v>435</v>
      </c>
    </row>
    <row r="48" spans="1:2">
      <c r="A48" s="400">
        <v>36</v>
      </c>
      <c r="B48" s="401" t="s">
        <v>151</v>
      </c>
    </row>
    <row r="49" spans="1:2">
      <c r="A49" s="400">
        <v>37</v>
      </c>
      <c r="B49" s="401" t="s">
        <v>152</v>
      </c>
    </row>
    <row r="50" spans="1:2">
      <c r="A50" s="400">
        <v>38</v>
      </c>
      <c r="B50" s="401" t="s">
        <v>153</v>
      </c>
    </row>
    <row r="51" spans="1:2">
      <c r="A51" s="400">
        <v>39</v>
      </c>
      <c r="B51" s="401" t="s">
        <v>154</v>
      </c>
    </row>
    <row r="52" spans="1:2">
      <c r="A52" s="400">
        <v>40</v>
      </c>
      <c r="B52" s="401" t="s">
        <v>155</v>
      </c>
    </row>
    <row r="53" spans="1:2">
      <c r="A53" s="400">
        <v>41</v>
      </c>
      <c r="B53" s="401" t="s">
        <v>156</v>
      </c>
    </row>
    <row r="54" spans="1:2">
      <c r="A54" s="400">
        <v>42</v>
      </c>
      <c r="B54" s="401" t="s">
        <v>157</v>
      </c>
    </row>
    <row r="55" spans="1:2">
      <c r="A55" s="400">
        <v>43</v>
      </c>
      <c r="B55" s="401" t="s">
        <v>158</v>
      </c>
    </row>
    <row r="56" spans="1:2">
      <c r="A56" s="400">
        <v>44</v>
      </c>
      <c r="B56" s="401" t="s">
        <v>159</v>
      </c>
    </row>
    <row r="57" spans="1:2">
      <c r="A57" s="400">
        <v>45</v>
      </c>
      <c r="B57" s="401" t="s">
        <v>160</v>
      </c>
    </row>
    <row r="58" spans="1:2">
      <c r="A58" s="400">
        <v>46</v>
      </c>
      <c r="B58" s="401" t="s">
        <v>161</v>
      </c>
    </row>
    <row r="59" spans="1:2">
      <c r="A59" s="400">
        <v>47</v>
      </c>
      <c r="B59" s="401" t="s">
        <v>162</v>
      </c>
    </row>
    <row r="60" spans="1:2">
      <c r="A60" s="400">
        <v>48</v>
      </c>
      <c r="B60" s="401" t="s">
        <v>163</v>
      </c>
    </row>
    <row r="61" spans="1:2">
      <c r="A61" s="400">
        <v>49</v>
      </c>
      <c r="B61" s="401" t="s">
        <v>164</v>
      </c>
    </row>
    <row r="62" spans="1:2">
      <c r="A62" s="400">
        <v>50</v>
      </c>
      <c r="B62" s="401" t="s">
        <v>165</v>
      </c>
    </row>
    <row r="63" spans="1:2">
      <c r="A63" s="400">
        <v>51</v>
      </c>
      <c r="B63" s="401" t="s">
        <v>166</v>
      </c>
    </row>
    <row r="64" spans="1:2">
      <c r="A64" s="400">
        <v>52</v>
      </c>
      <c r="B64" s="401" t="s">
        <v>167</v>
      </c>
    </row>
    <row r="65" spans="1:2">
      <c r="A65" s="400">
        <v>53</v>
      </c>
      <c r="B65" s="401" t="s">
        <v>168</v>
      </c>
    </row>
    <row r="66" spans="1:2">
      <c r="A66" s="400">
        <v>54</v>
      </c>
      <c r="B66" s="401" t="s">
        <v>169</v>
      </c>
    </row>
    <row r="67" spans="1:2">
      <c r="A67" s="400">
        <v>55</v>
      </c>
      <c r="B67" s="401" t="s">
        <v>170</v>
      </c>
    </row>
    <row r="68" spans="1:2">
      <c r="A68" s="400">
        <v>56</v>
      </c>
      <c r="B68" s="401" t="s">
        <v>171</v>
      </c>
    </row>
    <row r="69" spans="1:2">
      <c r="A69" s="400">
        <v>57</v>
      </c>
      <c r="B69" s="401" t="s">
        <v>172</v>
      </c>
    </row>
    <row r="70" spans="1:2">
      <c r="A70" s="400">
        <v>58</v>
      </c>
      <c r="B70" s="401" t="s">
        <v>173</v>
      </c>
    </row>
    <row r="71" spans="1:2">
      <c r="A71" s="400">
        <v>59</v>
      </c>
      <c r="B71" s="401" t="s">
        <v>174</v>
      </c>
    </row>
    <row r="72" spans="1:2">
      <c r="A72" s="400">
        <v>60</v>
      </c>
      <c r="B72" s="401" t="s">
        <v>175</v>
      </c>
    </row>
    <row r="73" spans="1:2">
      <c r="A73" s="400">
        <v>61</v>
      </c>
      <c r="B73" s="401" t="s">
        <v>176</v>
      </c>
    </row>
    <row r="74" spans="1:2">
      <c r="A74" s="400">
        <v>62</v>
      </c>
      <c r="B74" s="401" t="s">
        <v>177</v>
      </c>
    </row>
    <row r="75" spans="1:2">
      <c r="A75" s="400">
        <v>63</v>
      </c>
      <c r="B75" s="401" t="s">
        <v>178</v>
      </c>
    </row>
    <row r="76" spans="1:2">
      <c r="A76" s="400">
        <v>64</v>
      </c>
      <c r="B76" s="401" t="s">
        <v>179</v>
      </c>
    </row>
    <row r="77" spans="1:2">
      <c r="A77" s="400">
        <v>65</v>
      </c>
      <c r="B77" s="401" t="s">
        <v>180</v>
      </c>
    </row>
    <row r="78" spans="1:2">
      <c r="A78" s="400">
        <v>66</v>
      </c>
      <c r="B78" s="401" t="s">
        <v>181</v>
      </c>
    </row>
    <row r="79" spans="1:2">
      <c r="A79" s="400">
        <v>67</v>
      </c>
      <c r="B79" s="401" t="s">
        <v>182</v>
      </c>
    </row>
    <row r="80" spans="1:2">
      <c r="A80" s="400">
        <v>68</v>
      </c>
      <c r="B80" s="401" t="s">
        <v>183</v>
      </c>
    </row>
    <row r="81" spans="1:2">
      <c r="A81" s="400">
        <v>69</v>
      </c>
      <c r="B81" s="401" t="s">
        <v>184</v>
      </c>
    </row>
    <row r="82" spans="1:2">
      <c r="A82" s="400">
        <v>70</v>
      </c>
      <c r="B82" s="401" t="s">
        <v>185</v>
      </c>
    </row>
    <row r="83" spans="1:2">
      <c r="A83" s="400">
        <v>71</v>
      </c>
      <c r="B83" s="401" t="s">
        <v>186</v>
      </c>
    </row>
    <row r="84" spans="1:2">
      <c r="A84" s="400">
        <v>72</v>
      </c>
      <c r="B84" s="401" t="s">
        <v>187</v>
      </c>
    </row>
    <row r="85" spans="1:2">
      <c r="A85" s="400">
        <v>73</v>
      </c>
      <c r="B85" s="401" t="s">
        <v>188</v>
      </c>
    </row>
    <row r="86" spans="1:2">
      <c r="A86" s="400">
        <v>74</v>
      </c>
      <c r="B86" s="401" t="s">
        <v>189</v>
      </c>
    </row>
    <row r="87" spans="1:2">
      <c r="A87" s="400">
        <v>75</v>
      </c>
      <c r="B87" s="401" t="s">
        <v>190</v>
      </c>
    </row>
    <row r="88" spans="1:2">
      <c r="A88" s="400">
        <v>76</v>
      </c>
      <c r="B88" s="401" t="s">
        <v>191</v>
      </c>
    </row>
    <row r="89" spans="1:2">
      <c r="A89" s="400">
        <v>77</v>
      </c>
      <c r="B89" s="401" t="s">
        <v>192</v>
      </c>
    </row>
    <row r="90" spans="1:2">
      <c r="A90" s="400">
        <v>78</v>
      </c>
      <c r="B90" s="401" t="s">
        <v>193</v>
      </c>
    </row>
    <row r="91" spans="1:2">
      <c r="A91" s="400">
        <v>79</v>
      </c>
      <c r="B91" s="401" t="s">
        <v>194</v>
      </c>
    </row>
    <row r="92" spans="1:2">
      <c r="A92" s="400">
        <v>80</v>
      </c>
      <c r="B92" s="401" t="s">
        <v>195</v>
      </c>
    </row>
    <row r="93" spans="1:2">
      <c r="A93" s="400">
        <v>81</v>
      </c>
      <c r="B93" s="401" t="s">
        <v>196</v>
      </c>
    </row>
    <row r="94" spans="1:2">
      <c r="A94" s="400">
        <v>82</v>
      </c>
      <c r="B94" s="401" t="s">
        <v>197</v>
      </c>
    </row>
    <row r="95" spans="1:2">
      <c r="A95" s="400">
        <v>83</v>
      </c>
      <c r="B95" s="401" t="s">
        <v>198</v>
      </c>
    </row>
    <row r="96" spans="1:2">
      <c r="A96" s="400">
        <v>84</v>
      </c>
      <c r="B96" s="401" t="s">
        <v>199</v>
      </c>
    </row>
    <row r="97" spans="1:2">
      <c r="A97" s="400">
        <v>85</v>
      </c>
      <c r="B97" s="401" t="s">
        <v>200</v>
      </c>
    </row>
    <row r="98" spans="1:2">
      <c r="A98" s="400">
        <v>86</v>
      </c>
      <c r="B98" s="401" t="s">
        <v>201</v>
      </c>
    </row>
    <row r="99" spans="1:2">
      <c r="A99" s="400">
        <v>87</v>
      </c>
      <c r="B99" s="401" t="s">
        <v>202</v>
      </c>
    </row>
    <row r="100" spans="1:2">
      <c r="A100" s="400">
        <v>88</v>
      </c>
      <c r="B100" s="401" t="s">
        <v>203</v>
      </c>
    </row>
    <row r="101" spans="1:2">
      <c r="A101" s="400">
        <v>89</v>
      </c>
      <c r="B101" s="401" t="s">
        <v>204</v>
      </c>
    </row>
    <row r="102" spans="1:2">
      <c r="A102" s="400">
        <v>90</v>
      </c>
      <c r="B102" s="401" t="s">
        <v>205</v>
      </c>
    </row>
    <row r="103" spans="1:2">
      <c r="A103" s="400">
        <v>91</v>
      </c>
      <c r="B103" s="401" t="s">
        <v>206</v>
      </c>
    </row>
    <row r="104" spans="1:2">
      <c r="A104" s="400">
        <v>92</v>
      </c>
      <c r="B104" s="401" t="s">
        <v>207</v>
      </c>
    </row>
    <row r="105" spans="1:2">
      <c r="A105" s="400">
        <v>93</v>
      </c>
      <c r="B105" s="401" t="s">
        <v>208</v>
      </c>
    </row>
    <row r="106" spans="1:2">
      <c r="A106" s="400">
        <v>94</v>
      </c>
      <c r="B106" s="401" t="s">
        <v>209</v>
      </c>
    </row>
    <row r="107" spans="1:2">
      <c r="A107" s="400">
        <v>95</v>
      </c>
      <c r="B107" s="401" t="s">
        <v>210</v>
      </c>
    </row>
    <row r="108" spans="1:2">
      <c r="A108" s="400">
        <v>96</v>
      </c>
      <c r="B108" s="401" t="s">
        <v>211</v>
      </c>
    </row>
    <row r="109" spans="1:2">
      <c r="A109" s="400">
        <v>97</v>
      </c>
      <c r="B109" s="401" t="s">
        <v>212</v>
      </c>
    </row>
    <row r="110" spans="1:2">
      <c r="A110" s="400">
        <v>98</v>
      </c>
      <c r="B110" s="401" t="s">
        <v>213</v>
      </c>
    </row>
    <row r="111" spans="1:2">
      <c r="A111" s="400">
        <v>99</v>
      </c>
      <c r="B111" s="401" t="s">
        <v>214</v>
      </c>
    </row>
    <row r="112" spans="1:2">
      <c r="A112" s="400">
        <v>100</v>
      </c>
      <c r="B112" s="401" t="s">
        <v>215</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335"/>
    <col min="2" max="2" width="9" style="336"/>
    <col min="3" max="3" width="72.625" style="336" customWidth="1"/>
    <col min="4" max="4" width="66.125" style="349" customWidth="1"/>
    <col min="5" max="16384" width="9" style="334"/>
  </cols>
  <sheetData>
    <row r="1" spans="1:11" ht="45" customHeight="1">
      <c r="A1" s="1384" t="s">
        <v>565</v>
      </c>
      <c r="B1" s="1384"/>
      <c r="C1" s="1384"/>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340</v>
      </c>
      <c r="B3" s="337" t="s">
        <v>311</v>
      </c>
      <c r="C3" s="337"/>
      <c r="D3" s="341"/>
      <c r="E3" s="342"/>
      <c r="F3" s="342"/>
      <c r="G3" s="342"/>
      <c r="H3" s="342"/>
      <c r="I3" s="342"/>
      <c r="J3" s="342"/>
      <c r="K3" s="342"/>
    </row>
    <row r="4" spans="1:11" ht="18" customHeight="1">
      <c r="B4" s="343" t="s">
        <v>371</v>
      </c>
      <c r="C4" s="344" t="s">
        <v>328</v>
      </c>
      <c r="D4" s="341"/>
      <c r="E4" s="342"/>
      <c r="F4" s="342"/>
      <c r="G4" s="342"/>
      <c r="H4" s="342"/>
      <c r="I4" s="342"/>
      <c r="J4" s="342"/>
      <c r="K4" s="342"/>
    </row>
    <row r="5" spans="1:11" ht="38.1" customHeight="1">
      <c r="B5" s="343" t="s">
        <v>374</v>
      </c>
      <c r="C5" s="344" t="s">
        <v>445</v>
      </c>
      <c r="D5" s="341"/>
      <c r="E5" s="342"/>
      <c r="F5" s="342"/>
      <c r="G5" s="342"/>
      <c r="H5" s="342"/>
      <c r="I5" s="342"/>
      <c r="J5" s="342"/>
      <c r="K5" s="342"/>
    </row>
    <row r="6" spans="1:11" ht="18" customHeight="1">
      <c r="B6" s="343" t="s">
        <v>429</v>
      </c>
      <c r="C6" s="344" t="s">
        <v>135</v>
      </c>
      <c r="D6" s="341"/>
      <c r="E6" s="342"/>
      <c r="F6" s="342"/>
      <c r="G6" s="342"/>
      <c r="H6" s="342"/>
      <c r="I6" s="342"/>
      <c r="J6" s="342"/>
      <c r="K6" s="342"/>
    </row>
    <row r="7" spans="1:11" ht="18" customHeight="1">
      <c r="B7" s="343" t="s">
        <v>430</v>
      </c>
      <c r="C7" s="344" t="s">
        <v>446</v>
      </c>
      <c r="D7" s="341"/>
      <c r="E7" s="342"/>
      <c r="F7" s="342"/>
      <c r="G7" s="342"/>
      <c r="H7" s="342"/>
      <c r="I7" s="342"/>
      <c r="J7" s="342"/>
      <c r="K7" s="342"/>
    </row>
    <row r="8" spans="1:11" ht="18" customHeight="1">
      <c r="B8" s="343" t="s">
        <v>447</v>
      </c>
      <c r="C8" s="344" t="s">
        <v>448</v>
      </c>
      <c r="D8" s="341"/>
      <c r="E8" s="342"/>
      <c r="F8" s="342"/>
      <c r="G8" s="342"/>
      <c r="H8" s="342"/>
      <c r="I8" s="342"/>
      <c r="J8" s="342"/>
      <c r="K8" s="342"/>
    </row>
    <row r="9" spans="1:11" ht="18" customHeight="1">
      <c r="B9" s="343" t="s">
        <v>449</v>
      </c>
      <c r="C9" s="344" t="s">
        <v>450</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341</v>
      </c>
      <c r="B11" s="337" t="s">
        <v>312</v>
      </c>
      <c r="C11" s="337"/>
      <c r="D11" s="341"/>
      <c r="E11" s="342"/>
      <c r="F11" s="342"/>
      <c r="G11" s="342"/>
      <c r="H11" s="342"/>
      <c r="I11" s="342"/>
      <c r="J11" s="342"/>
      <c r="K11" s="342"/>
    </row>
    <row r="12" spans="1:11" ht="18" customHeight="1">
      <c r="B12" s="1385" t="s">
        <v>313</v>
      </c>
      <c r="C12" s="1385"/>
      <c r="D12" s="346"/>
      <c r="E12" s="342"/>
      <c r="F12" s="342"/>
      <c r="G12" s="342"/>
      <c r="H12" s="342"/>
      <c r="I12" s="342"/>
      <c r="J12" s="342"/>
      <c r="K12" s="342"/>
    </row>
    <row r="13" spans="1:11" ht="18" customHeight="1">
      <c r="B13" s="347"/>
      <c r="C13" s="344" t="s">
        <v>314</v>
      </c>
      <c r="D13" s="341"/>
      <c r="E13" s="342"/>
      <c r="F13" s="342"/>
      <c r="G13" s="342"/>
      <c r="H13" s="342"/>
      <c r="I13" s="342"/>
      <c r="J13" s="342"/>
      <c r="K13" s="342"/>
    </row>
    <row r="14" spans="1:11" ht="18" customHeight="1">
      <c r="B14" s="1385" t="s">
        <v>315</v>
      </c>
      <c r="C14" s="1385"/>
      <c r="D14" s="346"/>
      <c r="E14" s="342"/>
      <c r="F14" s="342"/>
      <c r="G14" s="342"/>
      <c r="H14" s="342"/>
      <c r="I14" s="342"/>
      <c r="J14" s="342"/>
      <c r="K14" s="342"/>
    </row>
    <row r="15" spans="1:11" ht="38.1" customHeight="1">
      <c r="B15" s="348" t="s">
        <v>329</v>
      </c>
      <c r="C15" s="344" t="s">
        <v>136</v>
      </c>
      <c r="D15" s="341"/>
      <c r="E15" s="342"/>
      <c r="F15" s="342"/>
      <c r="G15" s="342"/>
      <c r="H15" s="342"/>
      <c r="I15" s="342"/>
      <c r="J15" s="342"/>
      <c r="K15" s="342"/>
    </row>
    <row r="16" spans="1:11" ht="24.75" customHeight="1">
      <c r="B16" s="348" t="s">
        <v>329</v>
      </c>
      <c r="C16" s="344" t="s">
        <v>454</v>
      </c>
      <c r="D16" s="341"/>
      <c r="E16" s="342"/>
      <c r="F16" s="342"/>
      <c r="G16" s="342"/>
      <c r="H16" s="342"/>
      <c r="I16" s="342"/>
      <c r="J16" s="342"/>
      <c r="K16" s="342"/>
    </row>
    <row r="17" spans="2:11" ht="42" customHeight="1">
      <c r="B17" s="348" t="s">
        <v>329</v>
      </c>
      <c r="C17" s="344" t="s">
        <v>455</v>
      </c>
      <c r="D17" s="341"/>
      <c r="E17" s="342"/>
      <c r="F17" s="342"/>
      <c r="G17" s="342"/>
      <c r="H17" s="342"/>
      <c r="I17" s="342"/>
      <c r="J17" s="342"/>
      <c r="K17" s="342"/>
    </row>
    <row r="18" spans="2:11" ht="18" customHeight="1">
      <c r="B18" s="348" t="s">
        <v>329</v>
      </c>
      <c r="C18" s="344" t="s">
        <v>316</v>
      </c>
      <c r="D18" s="341"/>
      <c r="E18" s="342"/>
      <c r="F18" s="342"/>
      <c r="G18" s="342"/>
      <c r="H18" s="342"/>
      <c r="I18" s="342"/>
      <c r="J18" s="342"/>
      <c r="K18" s="342"/>
    </row>
    <row r="19" spans="2:11" ht="18" customHeight="1">
      <c r="B19" s="348" t="s">
        <v>329</v>
      </c>
      <c r="C19" s="344" t="s">
        <v>444</v>
      </c>
      <c r="D19" s="341"/>
      <c r="E19" s="342"/>
      <c r="F19" s="342"/>
      <c r="G19" s="342"/>
      <c r="H19" s="342"/>
      <c r="I19" s="342"/>
      <c r="J19" s="342"/>
      <c r="K19" s="342"/>
    </row>
    <row r="20" spans="2:11" ht="18" customHeight="1">
      <c r="B20" s="348" t="s">
        <v>329</v>
      </c>
      <c r="C20" s="344" t="s">
        <v>317</v>
      </c>
      <c r="D20" s="341"/>
      <c r="E20" s="342"/>
      <c r="F20" s="342"/>
      <c r="G20" s="342"/>
      <c r="H20" s="342"/>
      <c r="I20" s="342"/>
      <c r="J20" s="342"/>
      <c r="K20" s="342"/>
    </row>
    <row r="21" spans="2:11" ht="18" customHeight="1">
      <c r="B21" s="1385" t="s">
        <v>318</v>
      </c>
      <c r="C21" s="1385"/>
      <c r="D21" s="346"/>
      <c r="E21" s="342"/>
      <c r="F21" s="342"/>
      <c r="G21" s="342"/>
      <c r="H21" s="342"/>
      <c r="I21" s="342"/>
      <c r="J21" s="342"/>
      <c r="K21" s="342"/>
    </row>
    <row r="22" spans="2:11" ht="54" customHeight="1">
      <c r="B22" s="348" t="s">
        <v>329</v>
      </c>
      <c r="C22" s="344" t="s">
        <v>319</v>
      </c>
      <c r="D22" s="341"/>
      <c r="E22" s="342"/>
      <c r="F22" s="342"/>
      <c r="G22" s="342"/>
      <c r="H22" s="342"/>
      <c r="I22" s="342"/>
      <c r="J22" s="342"/>
      <c r="K22" s="342"/>
    </row>
    <row r="23" spans="2:11" ht="54" customHeight="1">
      <c r="B23" s="348" t="s">
        <v>329</v>
      </c>
      <c r="C23" s="344" t="s">
        <v>320</v>
      </c>
      <c r="D23" s="341"/>
      <c r="E23" s="342"/>
      <c r="F23" s="342"/>
      <c r="G23" s="342"/>
      <c r="H23" s="342"/>
      <c r="I23" s="342"/>
      <c r="J23" s="342"/>
      <c r="K23" s="342"/>
    </row>
    <row r="24" spans="2:11" ht="38.1" customHeight="1">
      <c r="B24" s="348" t="s">
        <v>329</v>
      </c>
      <c r="C24" s="344" t="s">
        <v>321</v>
      </c>
      <c r="D24" s="341"/>
      <c r="E24" s="342"/>
      <c r="F24" s="342"/>
      <c r="G24" s="342"/>
      <c r="H24" s="342"/>
      <c r="I24" s="342"/>
      <c r="J24" s="342"/>
      <c r="K24" s="342"/>
    </row>
    <row r="25" spans="2:11" ht="18" customHeight="1">
      <c r="B25" s="348" t="s">
        <v>329</v>
      </c>
      <c r="C25" s="344" t="s">
        <v>322</v>
      </c>
      <c r="D25" s="341"/>
      <c r="E25" s="342"/>
      <c r="F25" s="342"/>
      <c r="G25" s="342"/>
      <c r="H25" s="342"/>
      <c r="I25" s="342"/>
      <c r="J25" s="342"/>
      <c r="K25" s="342"/>
    </row>
    <row r="26" spans="2:11" ht="38.1" customHeight="1">
      <c r="B26" s="348" t="s">
        <v>329</v>
      </c>
      <c r="C26" s="344" t="s">
        <v>323</v>
      </c>
      <c r="D26" s="341"/>
      <c r="E26" s="342"/>
      <c r="F26" s="342"/>
      <c r="G26" s="342"/>
      <c r="H26" s="342"/>
      <c r="I26" s="342"/>
      <c r="J26" s="342"/>
      <c r="K26" s="342"/>
    </row>
    <row r="27" spans="2:11" ht="18" customHeight="1">
      <c r="B27" s="1385" t="s">
        <v>324</v>
      </c>
      <c r="C27" s="1385"/>
      <c r="D27" s="346"/>
      <c r="E27" s="342"/>
      <c r="F27" s="342"/>
      <c r="G27" s="342"/>
      <c r="H27" s="342"/>
      <c r="I27" s="342"/>
      <c r="J27" s="342"/>
      <c r="K27" s="342"/>
    </row>
    <row r="28" spans="2:11" ht="54" customHeight="1">
      <c r="B28" s="348" t="s">
        <v>329</v>
      </c>
      <c r="C28" s="344" t="s">
        <v>319</v>
      </c>
      <c r="D28" s="341"/>
      <c r="E28" s="342"/>
      <c r="F28" s="342"/>
      <c r="G28" s="342"/>
      <c r="H28" s="342"/>
      <c r="I28" s="342"/>
      <c r="J28" s="342"/>
      <c r="K28" s="342"/>
    </row>
    <row r="29" spans="2:11" ht="18" customHeight="1">
      <c r="B29" s="348" t="s">
        <v>329</v>
      </c>
      <c r="C29" s="344" t="s">
        <v>322</v>
      </c>
      <c r="D29" s="341"/>
      <c r="E29" s="342"/>
      <c r="F29" s="342"/>
      <c r="G29" s="342"/>
      <c r="H29" s="342"/>
      <c r="I29" s="342"/>
      <c r="J29" s="342"/>
      <c r="K29" s="342"/>
    </row>
    <row r="30" spans="2:11" ht="18" customHeight="1">
      <c r="B30" s="1385" t="s">
        <v>325</v>
      </c>
      <c r="C30" s="1385"/>
      <c r="D30" s="346"/>
    </row>
    <row r="31" spans="2:11" ht="54" customHeight="1">
      <c r="B31" s="348" t="s">
        <v>329</v>
      </c>
      <c r="C31" s="344" t="s">
        <v>319</v>
      </c>
      <c r="D31" s="341"/>
      <c r="E31" s="342"/>
      <c r="F31" s="342"/>
      <c r="G31" s="342"/>
      <c r="H31" s="342"/>
      <c r="I31" s="342"/>
      <c r="J31" s="342"/>
      <c r="K31" s="342"/>
    </row>
    <row r="32" spans="2:11" ht="18" customHeight="1">
      <c r="B32" s="348" t="s">
        <v>329</v>
      </c>
      <c r="C32" s="344" t="s">
        <v>322</v>
      </c>
      <c r="D32" s="341"/>
    </row>
    <row r="33" spans="2:11" ht="18" customHeight="1">
      <c r="B33" s="1385" t="s">
        <v>571</v>
      </c>
      <c r="C33" s="1385"/>
      <c r="D33" s="346"/>
    </row>
    <row r="34" spans="2:11" ht="18" customHeight="1">
      <c r="B34" s="348" t="s">
        <v>329</v>
      </c>
      <c r="C34" s="344" t="s">
        <v>326</v>
      </c>
      <c r="D34" s="341"/>
    </row>
    <row r="35" spans="2:11" ht="18" hidden="1" customHeight="1">
      <c r="B35" s="1385" t="s">
        <v>527</v>
      </c>
      <c r="C35" s="1385"/>
      <c r="D35" s="346"/>
    </row>
    <row r="36" spans="2:11" ht="18" hidden="1" customHeight="1">
      <c r="B36" s="348" t="s">
        <v>329</v>
      </c>
      <c r="C36" s="344" t="s">
        <v>326</v>
      </c>
      <c r="D36" s="341"/>
    </row>
    <row r="37" spans="2:11" ht="18" customHeight="1">
      <c r="B37" s="1385" t="s">
        <v>327</v>
      </c>
      <c r="C37" s="1385"/>
      <c r="D37" s="346"/>
    </row>
    <row r="38" spans="2:11" ht="32.25" customHeight="1">
      <c r="B38" s="348" t="s">
        <v>329</v>
      </c>
      <c r="C38" s="344" t="s">
        <v>333</v>
      </c>
      <c r="D38" s="341"/>
      <c r="E38" s="342"/>
      <c r="F38" s="342"/>
      <c r="G38" s="342"/>
      <c r="H38" s="342"/>
      <c r="I38" s="342"/>
      <c r="J38" s="342"/>
      <c r="K38" s="342"/>
    </row>
    <row r="39" spans="2:11" ht="18" customHeight="1">
      <c r="B39" s="1385" t="s">
        <v>334</v>
      </c>
      <c r="C39" s="1385"/>
    </row>
    <row r="40" spans="2:11" ht="38.1" customHeight="1">
      <c r="B40" s="348" t="s">
        <v>329</v>
      </c>
      <c r="C40" s="344" t="s">
        <v>332</v>
      </c>
    </row>
    <row r="41" spans="2:11" ht="38.1" customHeight="1">
      <c r="B41" s="348" t="s">
        <v>329</v>
      </c>
      <c r="C41" s="344" t="s">
        <v>333</v>
      </c>
    </row>
    <row r="42" spans="2:11" ht="18" customHeight="1">
      <c r="B42" s="1385" t="s">
        <v>335</v>
      </c>
      <c r="C42" s="1385"/>
    </row>
    <row r="43" spans="2:11" ht="18" customHeight="1">
      <c r="B43" s="348" t="s">
        <v>329</v>
      </c>
      <c r="C43" s="350" t="s">
        <v>330</v>
      </c>
    </row>
    <row r="44" spans="2:11" ht="18" customHeight="1">
      <c r="B44" s="348" t="s">
        <v>329</v>
      </c>
      <c r="C44" s="350" t="s">
        <v>336</v>
      </c>
    </row>
    <row r="45" spans="2:11" ht="18" customHeight="1">
      <c r="B45" s="1385" t="s">
        <v>331</v>
      </c>
      <c r="C45" s="1385"/>
    </row>
    <row r="46" spans="2:11" ht="18" customHeight="1">
      <c r="B46" s="348" t="s">
        <v>329</v>
      </c>
      <c r="C46" s="344" t="s">
        <v>137</v>
      </c>
      <c r="D46" s="341"/>
      <c r="E46" s="342"/>
      <c r="F46" s="342"/>
      <c r="G46" s="342"/>
      <c r="H46" s="342"/>
      <c r="I46" s="342"/>
      <c r="J46" s="342"/>
      <c r="K46" s="342"/>
    </row>
    <row r="47" spans="2:11" ht="18" customHeight="1">
      <c r="B47" s="348" t="s">
        <v>329</v>
      </c>
      <c r="C47" s="344" t="s">
        <v>337</v>
      </c>
      <c r="D47" s="341"/>
      <c r="E47" s="342"/>
      <c r="F47" s="342"/>
      <c r="G47" s="342"/>
      <c r="H47" s="342"/>
      <c r="I47" s="342"/>
      <c r="J47" s="342"/>
      <c r="K47" s="342"/>
    </row>
    <row r="48" spans="2:11" ht="36" customHeight="1">
      <c r="B48" s="348" t="s">
        <v>329</v>
      </c>
      <c r="C48" s="344" t="s">
        <v>138</v>
      </c>
      <c r="D48" s="341"/>
      <c r="E48" s="342"/>
      <c r="F48" s="342"/>
      <c r="G48" s="342"/>
      <c r="H48" s="342"/>
      <c r="I48" s="342"/>
      <c r="J48" s="342"/>
      <c r="K48" s="342"/>
    </row>
    <row r="49" spans="1:11" ht="18" customHeight="1">
      <c r="B49" s="348" t="s">
        <v>329</v>
      </c>
      <c r="C49" s="344" t="s">
        <v>338</v>
      </c>
      <c r="D49" s="341"/>
      <c r="E49" s="342"/>
      <c r="F49" s="342"/>
      <c r="G49" s="342"/>
      <c r="H49" s="342"/>
      <c r="I49" s="342"/>
      <c r="J49" s="342"/>
      <c r="K49" s="342"/>
    </row>
    <row r="50" spans="1:11" ht="18" customHeight="1">
      <c r="A50" s="336"/>
      <c r="C50" s="351"/>
    </row>
    <row r="51" spans="1:11" ht="18" customHeight="1">
      <c r="A51" s="1388"/>
      <c r="B51" s="1388"/>
      <c r="C51" s="1388"/>
      <c r="D51" s="345"/>
    </row>
    <row r="52" spans="1:11" ht="18" customHeight="1">
      <c r="A52" s="1387" t="s">
        <v>139</v>
      </c>
      <c r="B52" s="1387"/>
      <c r="C52" s="1387"/>
      <c r="D52" s="345"/>
    </row>
    <row r="53" spans="1:11" ht="36" customHeight="1">
      <c r="A53" s="1386" t="s">
        <v>339</v>
      </c>
      <c r="B53" s="1386"/>
      <c r="C53" s="1386"/>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AB33"/>
  <sheetViews>
    <sheetView showGridLines="0" view="pageBreakPreview" zoomScaleNormal="100" zoomScaleSheetLayoutView="100" workbookViewId="0">
      <selection activeCell="D6" sqref="D6:G6"/>
    </sheetView>
  </sheetViews>
  <sheetFormatPr defaultColWidth="8" defaultRowHeight="16.5"/>
  <cols>
    <col min="1" max="1" width="8" style="176" customWidth="1"/>
    <col min="2" max="2" width="28.875" style="178" customWidth="1"/>
    <col min="3" max="3" width="10.25" style="178" customWidth="1"/>
    <col min="4" max="5" width="5.625" style="178" customWidth="1"/>
    <col min="6" max="6" width="5.625" style="184" customWidth="1"/>
    <col min="7" max="7" width="34.125" style="184" customWidth="1"/>
    <col min="8" max="10" width="10.375" style="184" hidden="1" customWidth="1"/>
    <col min="11" max="11" width="8" style="176" hidden="1" customWidth="1"/>
    <col min="12" max="12" width="21.5" style="176" hidden="1" customWidth="1"/>
    <col min="13" max="18" width="8" style="176" hidden="1" customWidth="1"/>
    <col min="19" max="19" width="8" style="176" customWidth="1"/>
    <col min="20" max="25" width="8" style="176"/>
    <col min="26" max="26" width="0" style="176" hidden="1" customWidth="1"/>
    <col min="27" max="27" width="16.75" style="176" hidden="1" customWidth="1"/>
    <col min="28" max="28" width="25.625" style="176" hidden="1" customWidth="1"/>
    <col min="29" max="29" width="0" style="176" hidden="1" customWidth="1"/>
    <col min="30" max="16384" width="8" style="176"/>
  </cols>
  <sheetData>
    <row r="1" spans="1:28" s="181" customFormat="1" ht="84.75" customHeight="1">
      <c r="B1" s="1403"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C1" s="1403"/>
      <c r="D1" s="1403"/>
      <c r="E1" s="1403"/>
      <c r="F1" s="1403"/>
      <c r="G1" s="1403"/>
      <c r="H1" s="177"/>
      <c r="I1" s="177"/>
      <c r="J1" s="177"/>
      <c r="L1" s="201"/>
      <c r="M1" s="201"/>
      <c r="N1" s="201"/>
    </row>
    <row r="2" spans="1:28" ht="31.5" customHeight="1">
      <c r="B2" s="1404" t="str">
        <f>Cover!B3</f>
        <v>Specification No.: CC/NT/W-AIS/DOM/A00/23/00332</v>
      </c>
      <c r="C2" s="1404"/>
      <c r="D2" s="1404"/>
      <c r="E2" s="1404"/>
      <c r="F2" s="1404"/>
      <c r="G2" s="1404"/>
      <c r="H2" s="178"/>
      <c r="I2" s="178"/>
      <c r="J2" s="178"/>
      <c r="L2" s="957" t="s">
        <v>559</v>
      </c>
      <c r="M2" s="413">
        <v>1</v>
      </c>
      <c r="N2" s="202"/>
      <c r="AA2" s="957" t="s">
        <v>562</v>
      </c>
      <c r="AB2" s="1218">
        <v>1</v>
      </c>
    </row>
    <row r="3" spans="1:28" ht="12" customHeight="1">
      <c r="B3" s="179"/>
      <c r="C3" s="179"/>
      <c r="D3" s="179"/>
      <c r="E3" s="179"/>
      <c r="F3" s="178"/>
      <c r="G3" s="178"/>
      <c r="H3" s="178"/>
      <c r="I3" s="178"/>
      <c r="J3" s="178"/>
      <c r="L3" s="957" t="s">
        <v>560</v>
      </c>
      <c r="M3" s="413" t="s">
        <v>451</v>
      </c>
      <c r="N3" s="202"/>
      <c r="AA3" s="957" t="s">
        <v>563</v>
      </c>
      <c r="AB3" s="1218" t="s">
        <v>451</v>
      </c>
    </row>
    <row r="4" spans="1:28" ht="20.100000000000001" customHeight="1">
      <c r="B4" s="1405" t="s">
        <v>261</v>
      </c>
      <c r="C4" s="1405"/>
      <c r="D4" s="1405"/>
      <c r="E4" s="1405"/>
      <c r="F4" s="1405"/>
      <c r="G4" s="1405"/>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3" t="s">
        <v>262</v>
      </c>
      <c r="C6" s="795"/>
      <c r="D6" s="1406" t="s">
        <v>562</v>
      </c>
      <c r="E6" s="1406"/>
      <c r="F6" s="1406"/>
      <c r="G6" s="1406"/>
      <c r="H6" s="182"/>
      <c r="I6" s="182" t="str">
        <f>D6</f>
        <v>Sole Bidder</v>
      </c>
      <c r="J6" s="182"/>
      <c r="K6" s="181">
        <f>IF(I6="Sole Bidder",1,2)</f>
        <v>1</v>
      </c>
      <c r="L6" s="681">
        <f>IF(D6= "Sole Bidder", 0, D7)</f>
        <v>0</v>
      </c>
      <c r="M6" s="201" t="str">
        <f>D6</f>
        <v>Sole Bidder</v>
      </c>
      <c r="N6" s="201">
        <f>IF(M6="Sole Bidder",1,2)</f>
        <v>1</v>
      </c>
      <c r="AA6" s="1219">
        <f>IF(D6= "Sole Bidder", 0, D7)</f>
        <v>0</v>
      </c>
    </row>
    <row r="7" spans="1:28" ht="50.1" customHeight="1">
      <c r="A7" s="183"/>
      <c r="B7" s="792" t="str">
        <f>IF(D6= "JV (Joint Venture)", "Total Nos. of  Partners in the JV [excluding the Lead Partner]", "")</f>
        <v/>
      </c>
      <c r="C7" s="794"/>
      <c r="D7" s="1407" t="s">
        <v>451</v>
      </c>
      <c r="E7" s="1408"/>
      <c r="F7" s="1408"/>
      <c r="G7" s="1409"/>
      <c r="L7" s="202"/>
      <c r="M7" s="202"/>
      <c r="N7" s="202"/>
    </row>
    <row r="8" spans="1:28" ht="19.5" customHeight="1">
      <c r="B8" s="185"/>
      <c r="C8" s="185"/>
      <c r="D8" s="182"/>
      <c r="L8" s="176">
        <f>IF(AND(D6="JV (Joint Venture)",D7=1),1,0)</f>
        <v>0</v>
      </c>
    </row>
    <row r="9" spans="1:28" ht="20.100000000000001" customHeight="1">
      <c r="B9" s="186" t="str">
        <f>IF(D6= "Sole Bidder", "Name of Sole Bidder", "Name of Lead Partner")</f>
        <v>Name of Sole Bidder</v>
      </c>
      <c r="C9" s="187"/>
      <c r="D9" s="1395" t="s">
        <v>463</v>
      </c>
      <c r="E9" s="1396"/>
      <c r="F9" s="1396"/>
      <c r="G9" s="1397"/>
    </row>
    <row r="10" spans="1:28" ht="20.100000000000001" customHeight="1">
      <c r="B10" s="188" t="str">
        <f>IF(D6= "Sole Bidder", "Address of Sole Bidder", "Address of Lead Partner")</f>
        <v>Address of Sole Bidder</v>
      </c>
      <c r="C10" s="189"/>
      <c r="D10" s="1395" t="s">
        <v>463</v>
      </c>
      <c r="E10" s="1396"/>
      <c r="F10" s="1396"/>
      <c r="G10" s="1397"/>
    </row>
    <row r="11" spans="1:28" ht="20.100000000000001" customHeight="1">
      <c r="B11" s="190"/>
      <c r="C11" s="191"/>
      <c r="D11" s="1395" t="s">
        <v>463</v>
      </c>
      <c r="E11" s="1396"/>
      <c r="F11" s="1396"/>
      <c r="G11" s="1397"/>
    </row>
    <row r="12" spans="1:28" ht="20.100000000000001" customHeight="1">
      <c r="B12" s="192"/>
      <c r="C12" s="193"/>
      <c r="D12" s="1395" t="s">
        <v>463</v>
      </c>
      <c r="E12" s="1396"/>
      <c r="F12" s="1396"/>
      <c r="G12" s="1397"/>
    </row>
    <row r="13" spans="1:28" ht="20.100000000000001" customHeight="1"/>
    <row r="14" spans="1:28" ht="20.100000000000001" customHeight="1">
      <c r="B14" s="186" t="str">
        <f>IF(D7=1, "Name of other Partner","Name of other Partner - 1")</f>
        <v>Name of other Partner - 1</v>
      </c>
      <c r="C14" s="187"/>
      <c r="D14" s="1395"/>
      <c r="E14" s="1396"/>
      <c r="F14" s="1396"/>
      <c r="G14" s="1397"/>
    </row>
    <row r="15" spans="1:28" ht="20.100000000000001" customHeight="1">
      <c r="B15" s="188" t="str">
        <f>IF(D7=1, "Address of other Partner","Address of other Partner - 1")</f>
        <v>Address of other Partner - 1</v>
      </c>
      <c r="C15" s="189"/>
      <c r="D15" s="1398"/>
      <c r="E15" s="1399"/>
      <c r="F15" s="1399"/>
      <c r="G15" s="1400"/>
    </row>
    <row r="16" spans="1:28" ht="20.100000000000001" customHeight="1">
      <c r="B16" s="190"/>
      <c r="C16" s="191"/>
      <c r="D16" s="1398" t="s">
        <v>463</v>
      </c>
      <c r="E16" s="1399"/>
      <c r="F16" s="1399"/>
      <c r="G16" s="1400"/>
    </row>
    <row r="17" spans="2:10" ht="20.100000000000001" customHeight="1">
      <c r="B17" s="192"/>
      <c r="C17" s="193"/>
      <c r="D17" s="1398" t="s">
        <v>463</v>
      </c>
      <c r="E17" s="1399"/>
      <c r="F17" s="1399"/>
      <c r="G17" s="1400"/>
    </row>
    <row r="18" spans="2:10" ht="20.100000000000001" customHeight="1"/>
    <row r="19" spans="2:10" ht="20.100000000000001" customHeight="1">
      <c r="B19" s="186" t="s">
        <v>452</v>
      </c>
      <c r="C19" s="187"/>
      <c r="D19" s="1392" t="s">
        <v>463</v>
      </c>
      <c r="E19" s="1393"/>
      <c r="F19" s="1393"/>
      <c r="G19" s="1394"/>
    </row>
    <row r="20" spans="2:10" ht="20.100000000000001" customHeight="1">
      <c r="B20" s="188" t="s">
        <v>453</v>
      </c>
      <c r="C20" s="189"/>
      <c r="D20" s="1392" t="s">
        <v>463</v>
      </c>
      <c r="E20" s="1393"/>
      <c r="F20" s="1393"/>
      <c r="G20" s="1394"/>
    </row>
    <row r="21" spans="2:10" ht="20.100000000000001" customHeight="1">
      <c r="B21" s="190"/>
      <c r="C21" s="191"/>
      <c r="D21" s="1392" t="s">
        <v>463</v>
      </c>
      <c r="E21" s="1393"/>
      <c r="F21" s="1393"/>
      <c r="G21" s="1394"/>
    </row>
    <row r="22" spans="2:10" ht="20.100000000000001" customHeight="1">
      <c r="B22" s="192"/>
      <c r="C22" s="193"/>
      <c r="D22" s="1395" t="s">
        <v>463</v>
      </c>
      <c r="E22" s="1401"/>
      <c r="F22" s="1401"/>
      <c r="G22" s="1402"/>
    </row>
    <row r="23" spans="2:10" ht="20.100000000000001" customHeight="1">
      <c r="B23" s="194"/>
      <c r="C23" s="194"/>
    </row>
    <row r="24" spans="2:10" ht="21" customHeight="1">
      <c r="B24" s="195" t="s">
        <v>263</v>
      </c>
      <c r="C24" s="196"/>
      <c r="D24" s="1395"/>
      <c r="E24" s="1396"/>
      <c r="F24" s="1396"/>
      <c r="G24" s="1397"/>
    </row>
    <row r="25" spans="2:10" ht="21" customHeight="1">
      <c r="B25" s="195" t="s">
        <v>264</v>
      </c>
      <c r="C25" s="196"/>
      <c r="D25" s="1395"/>
      <c r="E25" s="1396"/>
      <c r="F25" s="1396"/>
      <c r="G25" s="1397"/>
    </row>
    <row r="26" spans="2:10" ht="21" customHeight="1">
      <c r="B26" s="195" t="s">
        <v>476</v>
      </c>
      <c r="C26" s="196"/>
      <c r="D26" s="1389"/>
      <c r="E26" s="1390"/>
      <c r="F26" s="1390"/>
      <c r="G26" s="1391"/>
    </row>
    <row r="27" spans="2:10" ht="21" customHeight="1">
      <c r="B27" s="195" t="s">
        <v>477</v>
      </c>
      <c r="C27" s="196"/>
      <c r="D27" s="1392"/>
      <c r="E27" s="1393"/>
      <c r="F27" s="1393"/>
      <c r="G27" s="1394"/>
    </row>
    <row r="28" spans="2:10" ht="21" customHeight="1">
      <c r="B28" s="195" t="s">
        <v>478</v>
      </c>
      <c r="C28" s="196"/>
      <c r="D28" s="1392"/>
      <c r="E28" s="1393"/>
      <c r="F28" s="1393"/>
      <c r="G28" s="1394"/>
    </row>
    <row r="29" spans="2:10" ht="21" customHeight="1">
      <c r="B29" s="195" t="s">
        <v>479</v>
      </c>
      <c r="C29" s="196"/>
      <c r="D29" s="1392"/>
      <c r="E29" s="1393"/>
      <c r="F29" s="1393"/>
      <c r="G29" s="1394"/>
    </row>
    <row r="30" spans="2:10" ht="21" customHeight="1">
      <c r="B30" s="197"/>
      <c r="C30" s="197"/>
      <c r="D30" s="198"/>
    </row>
    <row r="31" spans="2:10" s="181" customFormat="1" ht="21" customHeight="1">
      <c r="B31" s="195" t="s">
        <v>265</v>
      </c>
      <c r="C31" s="196"/>
      <c r="D31" s="408"/>
      <c r="E31" s="682"/>
      <c r="F31" s="408"/>
      <c r="G31" s="409" t="str">
        <f>IF(D31&gt;H31, "Invalid Date !", "")</f>
        <v/>
      </c>
      <c r="H31" s="410">
        <f>IF(E31="Feb",28,IF(OR(E31="Apr", E31="Jun", E31="Sep", E31="Nov"),30,31))</f>
        <v>31</v>
      </c>
      <c r="I31" s="178"/>
      <c r="J31" s="178"/>
    </row>
    <row r="32" spans="2:10" ht="21" customHeight="1">
      <c r="B32" s="195" t="s">
        <v>266</v>
      </c>
      <c r="C32" s="196"/>
      <c r="D32" s="1395"/>
      <c r="E32" s="1396"/>
      <c r="F32" s="1396"/>
      <c r="G32" s="1397"/>
    </row>
    <row r="33" spans="5:5">
      <c r="E33" s="184"/>
    </row>
  </sheetData>
  <sheetProtection algorithmName="SHA-512" hashValue="arboz2YYQzj0/LKJRiVYhrPV3zFrThSRQech+UaNsg9/THM05oykjkCFtvLPrWb+779Eze7w7hG1CkO3f3BK/g==" saltValue="xyqG8cHNn8HLokqBNIUmhA==" spinCount="100000" sheet="1" formatColumns="0" formatRows="0" selectLockedCells="1"/>
  <customSheetViews>
    <customSheetView guid="{987A3FAC-920D-4C0C-8129-D8F4AFD7E477}" showGridLines="0" printArea="1" hiddenColumns="1" view="pageBreakPreview">
      <selection activeCell="D6" sqref="D6:G6"/>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9:C22">
    <cfRule type="expression" dxfId="662" priority="8" stopIfTrue="1">
      <formula>$L$6&lt;2</formula>
    </cfRule>
  </conditionalFormatting>
  <conditionalFormatting sqref="B14:C17">
    <cfRule type="expression" dxfId="661" priority="9" stopIfTrue="1">
      <formula>$L$6&lt;1</formula>
    </cfRule>
  </conditionalFormatting>
  <conditionalFormatting sqref="B7:C7">
    <cfRule type="expression" dxfId="660" priority="11" stopIfTrue="1">
      <formula>$D$6="Sole Bidder"</formula>
    </cfRule>
  </conditionalFormatting>
  <conditionalFormatting sqref="D14:G17">
    <cfRule type="expression" dxfId="659" priority="3" stopIfTrue="1">
      <formula>$L$6&lt;1</formula>
    </cfRule>
  </conditionalFormatting>
  <conditionalFormatting sqref="D19:G22">
    <cfRule type="expression" dxfId="658" priority="2" stopIfTrue="1">
      <formula>$L$6&lt;2</formula>
    </cfRule>
  </conditionalFormatting>
  <conditionalFormatting sqref="D7:G7">
    <cfRule type="expression" dxfId="657"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"2022"</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403"/>
  <sheetViews>
    <sheetView view="pageBreakPreview" zoomScale="70" zoomScaleNormal="100" zoomScaleSheetLayoutView="70" workbookViewId="0">
      <selection activeCell="G22" sqref="G22"/>
    </sheetView>
  </sheetViews>
  <sheetFormatPr defaultColWidth="9" defaultRowHeight="15"/>
  <cols>
    <col min="1" max="1" width="6.125" style="1023" customWidth="1"/>
    <col min="2" max="2" width="13.625" style="1023" customWidth="1"/>
    <col min="3" max="3" width="9.625" style="1023" customWidth="1"/>
    <col min="4" max="4" width="22.375" style="1023" customWidth="1"/>
    <col min="5" max="5" width="15.375" style="1023" customWidth="1"/>
    <col min="6" max="6" width="13.5" style="1023" customWidth="1"/>
    <col min="7" max="8" width="11.375" style="1023" customWidth="1"/>
    <col min="9" max="9" width="11.375" style="1027" customWidth="1"/>
    <col min="10" max="10" width="55.375" style="1022" customWidth="1"/>
    <col min="11" max="11" width="5.75" style="1023" customWidth="1"/>
    <col min="12" max="12" width="6.625" style="1023" customWidth="1"/>
    <col min="13" max="13" width="17.25" style="1022" customWidth="1"/>
    <col min="14" max="14" width="24.75" style="1023" customWidth="1"/>
    <col min="15" max="15" width="13" style="1023" hidden="1" customWidth="1"/>
    <col min="16" max="16" width="16.875" style="1011" hidden="1" customWidth="1"/>
    <col min="17" max="17" width="22.75" style="1011" hidden="1" customWidth="1"/>
    <col min="18" max="18" width="15.5" style="1011" hidden="1" customWidth="1"/>
    <col min="19" max="19" width="11.875" style="1012" hidden="1" customWidth="1"/>
    <col min="20" max="20" width="13.875" style="1013" customWidth="1"/>
    <col min="21" max="23" width="9" style="1013" customWidth="1"/>
    <col min="24" max="24" width="14.25" style="1013" customWidth="1"/>
    <col min="25" max="25" width="24.125" style="1014" customWidth="1"/>
    <col min="26" max="26" width="11.125" style="1015" customWidth="1"/>
    <col min="27" max="27" width="12.75" style="1015" customWidth="1"/>
    <col min="28" max="28" width="11.375" style="1016" customWidth="1"/>
    <col min="29" max="29" width="10.375" style="1017" customWidth="1"/>
    <col min="30" max="30" width="17.75" style="1017" hidden="1" customWidth="1"/>
    <col min="31" max="31" width="10.5" style="1017" hidden="1" customWidth="1"/>
    <col min="32" max="32" width="12.375" style="1017" hidden="1" customWidth="1"/>
    <col min="33" max="34" width="9" style="1017" hidden="1" customWidth="1"/>
    <col min="35" max="35" width="10.875" style="1017" hidden="1" customWidth="1"/>
    <col min="36" max="36" width="18.75" style="1017" hidden="1" customWidth="1"/>
    <col min="37" max="37" width="9" style="1017" hidden="1" customWidth="1"/>
    <col min="38" max="39" width="9" style="1014" hidden="1" customWidth="1"/>
    <col min="40" max="46" width="9" style="1014" customWidth="1"/>
    <col min="47" max="51" width="9" style="1013" customWidth="1"/>
    <col min="52" max="52" width="9" style="1020" customWidth="1"/>
    <col min="53" max="16384" width="9" style="1020"/>
  </cols>
  <sheetData>
    <row r="1" spans="1:37">
      <c r="A1" s="1007" t="str">
        <f>Cover!B3</f>
        <v>Specification No.: CC/NT/W-AIS/DOM/A00/23/00332</v>
      </c>
      <c r="B1" s="1007"/>
      <c r="C1" s="1007"/>
      <c r="D1" s="1007"/>
      <c r="E1" s="1007"/>
      <c r="F1" s="1007"/>
      <c r="G1" s="1007"/>
      <c r="H1" s="1007"/>
      <c r="I1" s="1336"/>
      <c r="J1" s="1008"/>
      <c r="K1" s="1009"/>
      <c r="L1" s="1009"/>
      <c r="M1" s="1010"/>
      <c r="N1" s="1136" t="s">
        <v>418</v>
      </c>
      <c r="O1" s="1009" t="s">
        <v>418</v>
      </c>
      <c r="AD1" s="1018" t="s">
        <v>254</v>
      </c>
      <c r="AE1" s="1019">
        <f>SUMIF(O18:O221, "Direct",N18:N221)</f>
        <v>0</v>
      </c>
      <c r="AJ1" s="1019" t="str">
        <f>'Names of Bidder'!D6</f>
        <v>Sole Bidder</v>
      </c>
      <c r="AK1" s="1015" t="s">
        <v>255</v>
      </c>
    </row>
    <row r="2" spans="1:37">
      <c r="A2" s="1021"/>
      <c r="B2" s="1021"/>
      <c r="C2" s="1021"/>
      <c r="D2" s="1021"/>
      <c r="E2" s="1021"/>
      <c r="F2" s="1021"/>
      <c r="G2" s="1021"/>
      <c r="H2" s="1021"/>
      <c r="AA2" s="1016"/>
      <c r="AD2" s="1018" t="s">
        <v>256</v>
      </c>
      <c r="AE2" s="1024" t="e">
        <f>#REF!-AE1</f>
        <v>#REF!</v>
      </c>
      <c r="AF2" s="1025"/>
      <c r="AJ2" s="1019">
        <f>'Names of Bidder'!L6</f>
        <v>0</v>
      </c>
    </row>
    <row r="3" spans="1:37" ht="60.75" customHeight="1">
      <c r="A3" s="143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438"/>
      <c r="C3" s="1438"/>
      <c r="D3" s="1438"/>
      <c r="E3" s="1438"/>
      <c r="F3" s="1438"/>
      <c r="G3" s="1438"/>
      <c r="H3" s="1438"/>
      <c r="I3" s="1438"/>
      <c r="J3" s="1438"/>
      <c r="K3" s="1438"/>
      <c r="L3" s="1438"/>
      <c r="M3" s="1438"/>
      <c r="N3" s="1438"/>
      <c r="O3" s="1438"/>
      <c r="Y3" s="1026"/>
      <c r="Z3" s="1027"/>
      <c r="AA3" s="1027"/>
      <c r="AB3" s="1027"/>
      <c r="AD3" s="1028"/>
      <c r="AG3" s="1412"/>
      <c r="AH3" s="1412"/>
    </row>
    <row r="4" spans="1:37">
      <c r="A4" s="1439" t="s">
        <v>23</v>
      </c>
      <c r="B4" s="1439"/>
      <c r="C4" s="1439"/>
      <c r="D4" s="1439"/>
      <c r="E4" s="1439"/>
      <c r="F4" s="1439"/>
      <c r="G4" s="1439"/>
      <c r="H4" s="1439"/>
      <c r="I4" s="1439"/>
      <c r="J4" s="1439"/>
      <c r="K4" s="1439"/>
      <c r="L4" s="1439"/>
      <c r="M4" s="1439"/>
      <c r="N4" s="1439"/>
      <c r="O4" s="1439"/>
      <c r="Y4" s="1026"/>
      <c r="Z4" s="1030"/>
      <c r="AA4" s="1027"/>
      <c r="AB4" s="1027"/>
      <c r="AD4" s="1028"/>
      <c r="AE4" s="1031"/>
      <c r="AF4" s="1025"/>
    </row>
    <row r="5" spans="1:37">
      <c r="Y5" s="1026"/>
      <c r="Z5" s="1030"/>
      <c r="AA5" s="1027"/>
      <c r="AB5" s="1027"/>
      <c r="AD5" s="1032"/>
    </row>
    <row r="6" spans="1:37">
      <c r="A6" s="1033" t="str">
        <f>"Bidder’s Name and Address (" &amp; MID('Names of Bidder'!B9,9, 20) &amp; ") :"</f>
        <v>Bidder’s Name and Address (Sole Bidder) :</v>
      </c>
      <c r="B6" s="1033"/>
      <c r="C6" s="1033"/>
      <c r="D6" s="1033"/>
      <c r="E6" s="1033"/>
      <c r="F6" s="1033"/>
      <c r="G6" s="1033"/>
      <c r="H6" s="1033"/>
      <c r="I6" s="1337"/>
      <c r="J6" s="1034"/>
      <c r="K6" s="1035"/>
      <c r="L6" s="1035"/>
      <c r="M6" s="1036" t="s">
        <v>396</v>
      </c>
      <c r="O6" s="1254"/>
      <c r="Y6" s="1026"/>
      <c r="Z6" s="1030"/>
      <c r="AA6" s="1027"/>
      <c r="AB6" s="1027"/>
      <c r="AD6" s="1032"/>
      <c r="AE6" s="1031"/>
    </row>
    <row r="7" spans="1:37">
      <c r="A7" s="1440" t="str">
        <f>IF('Names of Bidder'!D9="", "", IF('Names of Bidder'!D6= "JV (Joint Venture)", "JV of " &amp; AJ8, ""))</f>
        <v/>
      </c>
      <c r="B7" s="1440"/>
      <c r="C7" s="1440"/>
      <c r="D7" s="1440"/>
      <c r="E7" s="1440"/>
      <c r="F7" s="1440"/>
      <c r="G7" s="1440"/>
      <c r="H7" s="1440"/>
      <c r="I7" s="1440"/>
      <c r="J7" s="1440"/>
      <c r="K7" s="1440"/>
      <c r="L7" s="1440"/>
      <c r="M7" s="1037" t="s">
        <v>480</v>
      </c>
      <c r="O7" s="1255"/>
      <c r="Y7" s="1038"/>
      <c r="Z7" s="1039"/>
      <c r="AA7" s="1039"/>
      <c r="AB7" s="1039"/>
      <c r="AG7" s="1412"/>
      <c r="AH7" s="1412"/>
    </row>
    <row r="8" spans="1:37">
      <c r="A8" s="1040" t="s">
        <v>397</v>
      </c>
      <c r="B8" s="1040"/>
      <c r="C8" s="1217" t="str">
        <f>IF('Names of Bidder'!D9=0, "", 'Names of Bidder'!D9)</f>
        <v xml:space="preserve">…….. …….. …….. …….. …….. …….. </v>
      </c>
      <c r="D8" s="1217"/>
      <c r="E8" s="1217"/>
      <c r="F8" s="1040"/>
      <c r="G8" s="1040"/>
      <c r="H8" s="1040"/>
      <c r="I8" s="1338"/>
      <c r="M8" s="1037" t="s">
        <v>400</v>
      </c>
      <c r="O8" s="1255"/>
      <c r="Y8" s="1026"/>
      <c r="Z8" s="1041"/>
      <c r="AA8" s="1042"/>
      <c r="AB8" s="1042"/>
      <c r="AJ8" s="1019" t="str">
        <f>IF('Names of Bidder'!D7=1,'Names of Bidder'!D9&amp;" &amp; "&amp;'Names of Bidder'!D14,IF('Names of Bidder'!D7="2 or More",'Names of Bidder'!D9&amp;" , "&amp;'Names of Bidder'!D14&amp;" &amp; "&amp;'Names of Bidder'!D19,""))</f>
        <v xml:space="preserve">…….. …….. …….. …….. …….. ……..  ,  &amp; …….. …….. …….. …….. …….. …….. </v>
      </c>
    </row>
    <row r="9" spans="1:37">
      <c r="A9" s="1040" t="s">
        <v>399</v>
      </c>
      <c r="B9" s="1040"/>
      <c r="C9" s="1217" t="str">
        <f>IF('Names of Bidder'!D10=0, "", 'Names of Bidder'!D10)</f>
        <v xml:space="preserve">…….. …….. …….. …….. …….. …….. </v>
      </c>
      <c r="D9" s="1217"/>
      <c r="E9" s="1217"/>
      <c r="F9" s="1040"/>
      <c r="G9" s="1040"/>
      <c r="H9" s="1040"/>
      <c r="I9" s="1338"/>
      <c r="M9" s="1037" t="s">
        <v>401</v>
      </c>
      <c r="O9" s="1255"/>
      <c r="Y9" s="1026"/>
      <c r="Z9" s="1041"/>
      <c r="AA9" s="1042"/>
      <c r="AB9" s="1042"/>
    </row>
    <row r="10" spans="1:37">
      <c r="A10" s="1043"/>
      <c r="B10" s="1043"/>
      <c r="C10" s="1217" t="str">
        <f>IF('Names of Bidder'!D11=0, "", 'Names of Bidder'!D11)</f>
        <v xml:space="preserve">…….. …….. …….. …….. …….. …….. </v>
      </c>
      <c r="D10" s="1217"/>
      <c r="E10" s="1217"/>
      <c r="F10" s="1043"/>
      <c r="G10" s="1043"/>
      <c r="H10" s="1043"/>
      <c r="I10" s="1339"/>
      <c r="M10" s="1037" t="s">
        <v>280</v>
      </c>
      <c r="O10" s="1255"/>
      <c r="Y10" s="1044"/>
      <c r="Z10" s="1045"/>
      <c r="AA10" s="1027"/>
      <c r="AB10" s="1046"/>
    </row>
    <row r="11" spans="1:37">
      <c r="A11" s="1043"/>
      <c r="B11" s="1043"/>
      <c r="C11" s="1436" t="str">
        <f>IF('Names of Bidder'!D12=0, "", 'Names of Bidder'!D12)</f>
        <v xml:space="preserve">…….. …….. …….. …….. …….. …….. </v>
      </c>
      <c r="D11" s="1436"/>
      <c r="E11" s="1436"/>
      <c r="F11" s="1043"/>
      <c r="G11" s="1043"/>
      <c r="H11" s="1043"/>
      <c r="I11" s="1339"/>
      <c r="M11" s="1037" t="s">
        <v>402</v>
      </c>
      <c r="O11" s="1255"/>
      <c r="AG11" s="1412"/>
      <c r="AH11" s="1412"/>
    </row>
    <row r="12" spans="1:37">
      <c r="A12" s="1047"/>
      <c r="B12" s="1047"/>
      <c r="F12" s="1047"/>
      <c r="G12" s="1047"/>
      <c r="H12" s="1047"/>
      <c r="I12" s="1340"/>
      <c r="J12" s="1047"/>
      <c r="K12" s="1048"/>
      <c r="L12" s="1048"/>
      <c r="M12" s="1049"/>
      <c r="N12" s="1256"/>
      <c r="O12" s="1256"/>
      <c r="AI12" s="1050"/>
    </row>
    <row r="13" spans="1:37" ht="23.25" customHeight="1">
      <c r="A13" s="1437" t="s">
        <v>566</v>
      </c>
      <c r="B13" s="1437"/>
      <c r="C13" s="1437"/>
      <c r="D13" s="1437"/>
      <c r="E13" s="1437"/>
      <c r="F13" s="1437"/>
      <c r="G13" s="1437"/>
      <c r="H13" s="1437"/>
      <c r="I13" s="1437"/>
      <c r="J13" s="1437"/>
      <c r="K13" s="1437"/>
      <c r="L13" s="1437"/>
      <c r="M13" s="1437"/>
      <c r="N13" s="1437"/>
      <c r="O13" s="1437"/>
      <c r="P13" s="1051"/>
      <c r="Q13" s="1051"/>
      <c r="R13" s="1051"/>
      <c r="S13" s="1052"/>
      <c r="T13" s="1053"/>
      <c r="U13" s="1053"/>
      <c r="V13" s="1053"/>
      <c r="W13" s="1053"/>
      <c r="AA13" s="1016"/>
      <c r="AE13" s="1017" t="s">
        <v>424</v>
      </c>
      <c r="AI13" s="1050"/>
    </row>
    <row r="14" spans="1:37">
      <c r="A14" s="1054"/>
      <c r="B14" s="1054"/>
      <c r="C14" s="1054"/>
      <c r="D14" s="1054"/>
      <c r="E14" s="1054"/>
      <c r="F14" s="1054"/>
      <c r="G14" s="1054"/>
      <c r="H14" s="1054"/>
      <c r="I14" s="1341"/>
      <c r="J14" s="1054"/>
      <c r="K14" s="1250"/>
      <c r="L14" s="1250"/>
      <c r="M14" s="1054"/>
      <c r="N14" s="1250"/>
      <c r="O14" s="1250"/>
      <c r="P14" s="1051"/>
      <c r="Q14" s="1051"/>
      <c r="R14" s="1051"/>
      <c r="S14" s="1052"/>
      <c r="T14" s="1053"/>
      <c r="U14" s="1053"/>
      <c r="V14" s="1053"/>
      <c r="W14" s="1053"/>
      <c r="AA14" s="1016"/>
      <c r="AI14" s="1050"/>
    </row>
    <row r="15" spans="1:37">
      <c r="L15" s="1073" t="s">
        <v>273</v>
      </c>
      <c r="M15" s="1073"/>
      <c r="Z15" s="1410"/>
      <c r="AA15" s="1410"/>
      <c r="AC15" s="1411"/>
      <c r="AD15" s="1411"/>
      <c r="AE15" s="1017" t="s">
        <v>70</v>
      </c>
      <c r="AG15" s="1412"/>
      <c r="AH15" s="1412"/>
    </row>
    <row r="16" spans="1:37" ht="104.25" customHeight="1">
      <c r="A16" s="1193" t="s">
        <v>361</v>
      </c>
      <c r="B16" s="1193" t="s">
        <v>513</v>
      </c>
      <c r="C16" s="1193" t="s">
        <v>514</v>
      </c>
      <c r="D16" s="1193" t="s">
        <v>515</v>
      </c>
      <c r="E16" s="1193" t="s">
        <v>516</v>
      </c>
      <c r="F16" s="1193" t="s">
        <v>484</v>
      </c>
      <c r="G16" s="1193" t="s">
        <v>532</v>
      </c>
      <c r="H16" s="1193" t="s">
        <v>485</v>
      </c>
      <c r="I16" s="1194" t="s">
        <v>511</v>
      </c>
      <c r="J16" s="1195" t="s">
        <v>391</v>
      </c>
      <c r="K16" s="1196" t="s">
        <v>353</v>
      </c>
      <c r="L16" s="1196" t="s">
        <v>362</v>
      </c>
      <c r="M16" s="1193" t="s">
        <v>506</v>
      </c>
      <c r="N16" s="1193" t="s">
        <v>507</v>
      </c>
      <c r="O16" s="1193" t="s">
        <v>508</v>
      </c>
      <c r="Z16" s="1056"/>
      <c r="AA16" s="1056"/>
      <c r="AC16" s="1056"/>
      <c r="AD16" s="1056"/>
    </row>
    <row r="17" spans="1:30">
      <c r="A17" s="1197">
        <v>1</v>
      </c>
      <c r="B17" s="1198">
        <v>2</v>
      </c>
      <c r="C17" s="1198">
        <v>3</v>
      </c>
      <c r="D17" s="1198">
        <v>4</v>
      </c>
      <c r="E17" s="1198">
        <v>5</v>
      </c>
      <c r="F17" s="1198">
        <v>6</v>
      </c>
      <c r="G17" s="1198">
        <v>7</v>
      </c>
      <c r="H17" s="1198">
        <v>8</v>
      </c>
      <c r="I17" s="1198">
        <v>9</v>
      </c>
      <c r="J17" s="1196">
        <v>10</v>
      </c>
      <c r="K17" s="1196">
        <v>11</v>
      </c>
      <c r="L17" s="1196">
        <v>12</v>
      </c>
      <c r="M17" s="1196">
        <v>13</v>
      </c>
      <c r="N17" s="1196" t="s">
        <v>517</v>
      </c>
      <c r="O17" s="1199">
        <v>15</v>
      </c>
      <c r="Z17" s="1057"/>
      <c r="AA17" s="1057"/>
      <c r="AC17" s="1057"/>
      <c r="AD17" s="1057"/>
    </row>
    <row r="18" spans="1:30" s="1022" customFormat="1" hidden="1">
      <c r="A18" s="1220"/>
      <c r="B18" s="1220"/>
      <c r="C18" s="1220"/>
      <c r="D18" s="1220"/>
      <c r="E18" s="1220"/>
      <c r="F18" s="1220"/>
      <c r="G18" s="1220"/>
      <c r="H18" s="1220"/>
      <c r="I18" s="1342"/>
      <c r="J18" s="1220"/>
      <c r="K18" s="1251"/>
      <c r="L18" s="1251"/>
      <c r="M18" s="1221"/>
      <c r="N18" s="1257"/>
      <c r="O18" s="1258"/>
      <c r="P18" s="1058"/>
      <c r="Q18" s="1058"/>
      <c r="R18" s="1058"/>
      <c r="S18" s="1058"/>
      <c r="T18" s="1059"/>
      <c r="U18" s="1058"/>
      <c r="V18" s="1060"/>
      <c r="W18" s="1058"/>
      <c r="X18" s="1058"/>
      <c r="Y18" s="1058"/>
    </row>
    <row r="19" spans="1:30" s="1022" customFormat="1" hidden="1">
      <c r="A19" s="1220"/>
      <c r="B19" s="1220"/>
      <c r="C19" s="1220"/>
      <c r="D19" s="1220"/>
      <c r="E19" s="1220"/>
      <c r="F19" s="1220"/>
      <c r="G19" s="1220"/>
      <c r="H19" s="1220"/>
      <c r="I19" s="1342"/>
      <c r="J19" s="1222"/>
      <c r="K19" s="1251"/>
      <c r="L19" s="1251"/>
      <c r="M19" s="1221"/>
      <c r="N19" s="1257"/>
      <c r="O19" s="1258"/>
      <c r="P19" s="1058"/>
      <c r="Q19" s="1058"/>
      <c r="R19" s="1058"/>
      <c r="S19" s="1058"/>
      <c r="T19" s="1059"/>
      <c r="U19" s="1058"/>
      <c r="V19" s="1060"/>
      <c r="W19" s="1058"/>
      <c r="X19" s="1058"/>
      <c r="Y19" s="1058"/>
    </row>
    <row r="20" spans="1:30" s="1022" customFormat="1" ht="30" hidden="1" customHeight="1">
      <c r="A20" s="1237"/>
      <c r="B20" s="1414" t="s">
        <v>572</v>
      </c>
      <c r="C20" s="1415"/>
      <c r="D20" s="1415"/>
      <c r="E20" s="1415"/>
      <c r="F20" s="1415"/>
      <c r="G20" s="1415"/>
      <c r="H20" s="1415"/>
      <c r="I20" s="1415"/>
      <c r="J20" s="1416"/>
      <c r="K20" s="1252"/>
      <c r="L20" s="1252"/>
      <c r="M20" s="1238"/>
      <c r="N20" s="1259"/>
      <c r="O20" s="1260"/>
      <c r="P20" s="1058"/>
      <c r="Q20" s="1058"/>
      <c r="R20" s="1058"/>
      <c r="S20" s="1058"/>
      <c r="T20" s="1059"/>
      <c r="U20" s="1058"/>
      <c r="V20" s="1060"/>
      <c r="W20" s="1058"/>
      <c r="X20" s="1058"/>
      <c r="Y20" s="1058"/>
    </row>
    <row r="21" spans="1:30" s="811" customFormat="1" ht="23.25" customHeight="1">
      <c r="A21" s="1227" t="s">
        <v>340</v>
      </c>
      <c r="B21" s="1230" t="s">
        <v>777</v>
      </c>
      <c r="C21" s="1231"/>
      <c r="D21" s="1231"/>
      <c r="E21" s="1231"/>
      <c r="F21" s="1231"/>
      <c r="G21" s="1231"/>
      <c r="H21" s="1231"/>
      <c r="I21" s="1343"/>
      <c r="J21" s="1232"/>
      <c r="K21" s="1227"/>
      <c r="L21" s="1227"/>
      <c r="M21" s="1228"/>
      <c r="N21" s="1227"/>
      <c r="O21" s="1261"/>
      <c r="P21" s="812"/>
      <c r="Q21" s="920" t="s">
        <v>492</v>
      </c>
      <c r="R21" s="920" t="s">
        <v>493</v>
      </c>
      <c r="S21" s="812"/>
      <c r="T21" s="1229"/>
      <c r="U21" s="812"/>
      <c r="V21" s="819"/>
      <c r="W21" s="812"/>
      <c r="X21" s="812"/>
      <c r="Y21" s="812"/>
    </row>
    <row r="22" spans="1:30" s="1022" customFormat="1" ht="33">
      <c r="A22" s="1245">
        <v>1</v>
      </c>
      <c r="B22" s="1064">
        <v>7000020892</v>
      </c>
      <c r="C22" s="1064">
        <v>10</v>
      </c>
      <c r="D22" s="1064" t="s">
        <v>778</v>
      </c>
      <c r="E22" s="1064">
        <v>1000000705</v>
      </c>
      <c r="F22" s="1064">
        <v>85042330</v>
      </c>
      <c r="G22" s="1347"/>
      <c r="H22" s="1245">
        <v>18</v>
      </c>
      <c r="I22" s="1344"/>
      <c r="J22" s="1318" t="s">
        <v>800</v>
      </c>
      <c r="K22" s="1245" t="s">
        <v>575</v>
      </c>
      <c r="L22" s="1245">
        <v>1</v>
      </c>
      <c r="M22" s="1335"/>
      <c r="N22" s="1262" t="str">
        <f t="shared" ref="N22:N37" si="0">IF(M22=0, "Included",IF(ISERROR(L22*M22), M22, L22*M22))</f>
        <v>Included</v>
      </c>
      <c r="O22" s="1263">
        <f t="shared" ref="O22:O37" si="1">R22</f>
        <v>0</v>
      </c>
      <c r="P22" s="1058"/>
      <c r="Q22" s="1062">
        <f t="shared" ref="Q22:Q37" si="2">IF(N22="Included",0,N22)</f>
        <v>0</v>
      </c>
      <c r="R22" s="1063">
        <f>IF(I22="", H22*Q22/100,I22*Q22)</f>
        <v>0</v>
      </c>
      <c r="S22" s="1058"/>
      <c r="T22" s="1059"/>
      <c r="U22" s="1058"/>
      <c r="V22" s="1060"/>
      <c r="W22" s="1058"/>
      <c r="X22" s="1058"/>
      <c r="Y22" s="1058"/>
    </row>
    <row r="23" spans="1:30" s="1022" customFormat="1" ht="33">
      <c r="A23" s="1245">
        <v>2</v>
      </c>
      <c r="B23" s="1064">
        <v>7000020892</v>
      </c>
      <c r="C23" s="1064">
        <v>20</v>
      </c>
      <c r="D23" s="1064" t="s">
        <v>778</v>
      </c>
      <c r="E23" s="1064">
        <v>1000013947</v>
      </c>
      <c r="F23" s="1064">
        <v>85049010</v>
      </c>
      <c r="G23" s="1347"/>
      <c r="H23" s="1245">
        <v>18</v>
      </c>
      <c r="I23" s="1344"/>
      <c r="J23" s="1318" t="s">
        <v>801</v>
      </c>
      <c r="K23" s="1245" t="s">
        <v>581</v>
      </c>
      <c r="L23" s="1245">
        <v>1</v>
      </c>
      <c r="M23" s="1335"/>
      <c r="N23" s="1262" t="str">
        <f t="shared" si="0"/>
        <v>Included</v>
      </c>
      <c r="O23" s="1263">
        <f t="shared" si="1"/>
        <v>0</v>
      </c>
      <c r="P23" s="1058"/>
      <c r="Q23" s="1062">
        <f t="shared" si="2"/>
        <v>0</v>
      </c>
      <c r="R23" s="1063">
        <f t="shared" ref="R23:R86" si="3">IF(I23="", H23*Q23/100,I23*Q23)</f>
        <v>0</v>
      </c>
      <c r="S23" s="1058"/>
      <c r="T23" s="1059"/>
      <c r="U23" s="1058"/>
      <c r="V23" s="1060"/>
      <c r="W23" s="1058"/>
      <c r="X23" s="1058"/>
      <c r="Y23" s="1058"/>
    </row>
    <row r="24" spans="1:30" s="1022" customFormat="1" ht="33">
      <c r="A24" s="1245">
        <v>3</v>
      </c>
      <c r="B24" s="1064">
        <v>7000020892</v>
      </c>
      <c r="C24" s="1064">
        <v>3100</v>
      </c>
      <c r="D24" s="1064" t="s">
        <v>779</v>
      </c>
      <c r="E24" s="1064">
        <v>1000030934</v>
      </c>
      <c r="F24" s="1064">
        <v>85049010</v>
      </c>
      <c r="G24" s="1347"/>
      <c r="H24" s="1245">
        <v>18</v>
      </c>
      <c r="I24" s="1344"/>
      <c r="J24" s="1318" t="s">
        <v>802</v>
      </c>
      <c r="K24" s="1245" t="s">
        <v>575</v>
      </c>
      <c r="L24" s="1245">
        <v>1</v>
      </c>
      <c r="M24" s="1335"/>
      <c r="N24" s="1262" t="str">
        <f t="shared" si="0"/>
        <v>Included</v>
      </c>
      <c r="O24" s="1263">
        <f t="shared" si="1"/>
        <v>0</v>
      </c>
      <c r="P24" s="1058"/>
      <c r="Q24" s="1062">
        <f t="shared" si="2"/>
        <v>0</v>
      </c>
      <c r="R24" s="1063">
        <f t="shared" si="3"/>
        <v>0</v>
      </c>
      <c r="S24" s="1058"/>
      <c r="T24" s="1059"/>
      <c r="U24" s="1058"/>
      <c r="V24" s="1060"/>
      <c r="W24" s="1058"/>
      <c r="X24" s="1058"/>
      <c r="Y24" s="1058"/>
    </row>
    <row r="25" spans="1:30" s="1022" customFormat="1" ht="33">
      <c r="A25" s="1245">
        <v>4</v>
      </c>
      <c r="B25" s="1064">
        <v>7000020892</v>
      </c>
      <c r="C25" s="1064">
        <v>3110</v>
      </c>
      <c r="D25" s="1064" t="s">
        <v>779</v>
      </c>
      <c r="E25" s="1064">
        <v>1000030920</v>
      </c>
      <c r="F25" s="1064">
        <v>85049010</v>
      </c>
      <c r="G25" s="1347"/>
      <c r="H25" s="1245">
        <v>18</v>
      </c>
      <c r="I25" s="1344"/>
      <c r="J25" s="1318" t="s">
        <v>803</v>
      </c>
      <c r="K25" s="1245" t="s">
        <v>575</v>
      </c>
      <c r="L25" s="1245">
        <v>1</v>
      </c>
      <c r="M25" s="1335"/>
      <c r="N25" s="1262" t="str">
        <f t="shared" si="0"/>
        <v>Included</v>
      </c>
      <c r="O25" s="1263">
        <f t="shared" si="1"/>
        <v>0</v>
      </c>
      <c r="P25" s="1058"/>
      <c r="Q25" s="1062">
        <f t="shared" si="2"/>
        <v>0</v>
      </c>
      <c r="R25" s="1063">
        <f t="shared" si="3"/>
        <v>0</v>
      </c>
      <c r="S25" s="1058"/>
      <c r="T25" s="1059"/>
      <c r="U25" s="1058"/>
      <c r="V25" s="1060"/>
      <c r="W25" s="1058"/>
      <c r="X25" s="1058"/>
      <c r="Y25" s="1058"/>
    </row>
    <row r="26" spans="1:30" s="1022" customFormat="1" ht="33">
      <c r="A26" s="1245">
        <v>5</v>
      </c>
      <c r="B26" s="1064">
        <v>7000020892</v>
      </c>
      <c r="C26" s="1064">
        <v>3120</v>
      </c>
      <c r="D26" s="1064" t="s">
        <v>779</v>
      </c>
      <c r="E26" s="1064">
        <v>1000007921</v>
      </c>
      <c r="F26" s="1064">
        <v>85049010</v>
      </c>
      <c r="G26" s="1347"/>
      <c r="H26" s="1245">
        <v>18</v>
      </c>
      <c r="I26" s="1344"/>
      <c r="J26" s="1318" t="s">
        <v>804</v>
      </c>
      <c r="K26" s="1245" t="s">
        <v>581</v>
      </c>
      <c r="L26" s="1245">
        <v>1</v>
      </c>
      <c r="M26" s="1335"/>
      <c r="N26" s="1262" t="str">
        <f t="shared" si="0"/>
        <v>Included</v>
      </c>
      <c r="O26" s="1263">
        <f t="shared" si="1"/>
        <v>0</v>
      </c>
      <c r="P26" s="1058"/>
      <c r="Q26" s="1062">
        <f t="shared" si="2"/>
        <v>0</v>
      </c>
      <c r="R26" s="1063">
        <f t="shared" si="3"/>
        <v>0</v>
      </c>
      <c r="S26" s="1058"/>
      <c r="T26" s="1059"/>
      <c r="U26" s="1058"/>
      <c r="V26" s="1060"/>
      <c r="W26" s="1058"/>
      <c r="X26" s="1058"/>
      <c r="Y26" s="1058"/>
    </row>
    <row r="27" spans="1:30" s="1022" customFormat="1" ht="33">
      <c r="A27" s="1245">
        <v>6</v>
      </c>
      <c r="B27" s="1064">
        <v>7000020892</v>
      </c>
      <c r="C27" s="1064">
        <v>3130</v>
      </c>
      <c r="D27" s="1064" t="s">
        <v>779</v>
      </c>
      <c r="E27" s="1064">
        <v>1000028774</v>
      </c>
      <c r="F27" s="1064">
        <v>85049010</v>
      </c>
      <c r="G27" s="1347"/>
      <c r="H27" s="1245">
        <v>18</v>
      </c>
      <c r="I27" s="1344"/>
      <c r="J27" s="1318" t="s">
        <v>805</v>
      </c>
      <c r="K27" s="1245" t="s">
        <v>575</v>
      </c>
      <c r="L27" s="1245">
        <v>1</v>
      </c>
      <c r="M27" s="1335"/>
      <c r="N27" s="1262" t="str">
        <f t="shared" si="0"/>
        <v>Included</v>
      </c>
      <c r="O27" s="1263">
        <f t="shared" si="1"/>
        <v>0</v>
      </c>
      <c r="P27" s="1058"/>
      <c r="Q27" s="1062">
        <f t="shared" si="2"/>
        <v>0</v>
      </c>
      <c r="R27" s="1063">
        <f t="shared" si="3"/>
        <v>0</v>
      </c>
      <c r="S27" s="1058"/>
      <c r="T27" s="1059"/>
      <c r="U27" s="1058"/>
      <c r="V27" s="1060"/>
      <c r="W27" s="1058"/>
      <c r="X27" s="1058"/>
      <c r="Y27" s="1058"/>
    </row>
    <row r="28" spans="1:30" s="1022" customFormat="1" ht="33">
      <c r="A28" s="1245">
        <v>7</v>
      </c>
      <c r="B28" s="1064">
        <v>7000020892</v>
      </c>
      <c r="C28" s="1064">
        <v>3140</v>
      </c>
      <c r="D28" s="1064" t="s">
        <v>779</v>
      </c>
      <c r="E28" s="1064">
        <v>1000026245</v>
      </c>
      <c r="F28" s="1064">
        <v>85049010</v>
      </c>
      <c r="G28" s="1347"/>
      <c r="H28" s="1245">
        <v>18</v>
      </c>
      <c r="I28" s="1344"/>
      <c r="J28" s="1318" t="s">
        <v>806</v>
      </c>
      <c r="K28" s="1245" t="s">
        <v>581</v>
      </c>
      <c r="L28" s="1245">
        <v>1</v>
      </c>
      <c r="M28" s="1335"/>
      <c r="N28" s="1262" t="str">
        <f t="shared" si="0"/>
        <v>Included</v>
      </c>
      <c r="O28" s="1263">
        <f t="shared" si="1"/>
        <v>0</v>
      </c>
      <c r="P28" s="1058"/>
      <c r="Q28" s="1062">
        <f t="shared" si="2"/>
        <v>0</v>
      </c>
      <c r="R28" s="1063">
        <f t="shared" si="3"/>
        <v>0</v>
      </c>
      <c r="S28" s="1058"/>
      <c r="T28" s="1059"/>
      <c r="U28" s="1058"/>
      <c r="V28" s="1060"/>
      <c r="W28" s="1058"/>
      <c r="X28" s="1058"/>
      <c r="Y28" s="1058"/>
    </row>
    <row r="29" spans="1:30" s="1022" customFormat="1" ht="33">
      <c r="A29" s="1245">
        <v>8</v>
      </c>
      <c r="B29" s="1064">
        <v>7000020892</v>
      </c>
      <c r="C29" s="1064">
        <v>3150</v>
      </c>
      <c r="D29" s="1064" t="s">
        <v>779</v>
      </c>
      <c r="E29" s="1064">
        <v>1000032089</v>
      </c>
      <c r="F29" s="1064">
        <v>85049010</v>
      </c>
      <c r="G29" s="1347"/>
      <c r="H29" s="1245">
        <v>18</v>
      </c>
      <c r="I29" s="1344"/>
      <c r="J29" s="1318" t="s">
        <v>807</v>
      </c>
      <c r="K29" s="1245" t="s">
        <v>808</v>
      </c>
      <c r="L29" s="1245">
        <v>5</v>
      </c>
      <c r="M29" s="1335"/>
      <c r="N29" s="1262" t="str">
        <f t="shared" si="0"/>
        <v>Included</v>
      </c>
      <c r="O29" s="1263">
        <f t="shared" si="1"/>
        <v>0</v>
      </c>
      <c r="P29" s="1058"/>
      <c r="Q29" s="1062">
        <f t="shared" si="2"/>
        <v>0</v>
      </c>
      <c r="R29" s="1063">
        <f t="shared" si="3"/>
        <v>0</v>
      </c>
      <c r="S29" s="1058"/>
      <c r="T29" s="1059"/>
      <c r="U29" s="1058"/>
      <c r="V29" s="1060"/>
      <c r="W29" s="1058"/>
      <c r="X29" s="1058"/>
      <c r="Y29" s="1058"/>
    </row>
    <row r="30" spans="1:30" s="1022" customFormat="1" ht="33">
      <c r="A30" s="1245">
        <v>9</v>
      </c>
      <c r="B30" s="1064">
        <v>7000020892</v>
      </c>
      <c r="C30" s="1064">
        <v>30</v>
      </c>
      <c r="D30" s="1064" t="s">
        <v>780</v>
      </c>
      <c r="E30" s="1064">
        <v>1000006173</v>
      </c>
      <c r="F30" s="1064">
        <v>85042200</v>
      </c>
      <c r="G30" s="1347"/>
      <c r="H30" s="1245">
        <v>18</v>
      </c>
      <c r="I30" s="1344"/>
      <c r="J30" s="1318" t="s">
        <v>809</v>
      </c>
      <c r="K30" s="1245" t="s">
        <v>575</v>
      </c>
      <c r="L30" s="1245">
        <v>2</v>
      </c>
      <c r="M30" s="1335"/>
      <c r="N30" s="1262" t="str">
        <f t="shared" si="0"/>
        <v>Included</v>
      </c>
      <c r="O30" s="1263">
        <f t="shared" si="1"/>
        <v>0</v>
      </c>
      <c r="P30" s="1058"/>
      <c r="Q30" s="1062">
        <f t="shared" si="2"/>
        <v>0</v>
      </c>
      <c r="R30" s="1063">
        <f t="shared" si="3"/>
        <v>0</v>
      </c>
      <c r="S30" s="1058"/>
      <c r="T30" s="1059"/>
      <c r="U30" s="1058"/>
      <c r="V30" s="1060"/>
      <c r="W30" s="1058"/>
      <c r="X30" s="1058"/>
      <c r="Y30" s="1058"/>
    </row>
    <row r="31" spans="1:30" s="1022" customFormat="1" ht="33">
      <c r="A31" s="1245">
        <v>10</v>
      </c>
      <c r="B31" s="1064">
        <v>7000020892</v>
      </c>
      <c r="C31" s="1064">
        <v>40</v>
      </c>
      <c r="D31" s="1064" t="s">
        <v>692</v>
      </c>
      <c r="E31" s="1064">
        <v>1000005791</v>
      </c>
      <c r="F31" s="1064">
        <v>85462040</v>
      </c>
      <c r="G31" s="1347"/>
      <c r="H31" s="1245">
        <v>18</v>
      </c>
      <c r="I31" s="1344"/>
      <c r="J31" s="1318" t="s">
        <v>715</v>
      </c>
      <c r="K31" s="1245" t="s">
        <v>575</v>
      </c>
      <c r="L31" s="1245">
        <v>90</v>
      </c>
      <c r="M31" s="1335"/>
      <c r="N31" s="1262" t="str">
        <f t="shared" si="0"/>
        <v>Included</v>
      </c>
      <c r="O31" s="1263">
        <f t="shared" si="1"/>
        <v>0</v>
      </c>
      <c r="P31" s="1058"/>
      <c r="Q31" s="1062">
        <f t="shared" si="2"/>
        <v>0</v>
      </c>
      <c r="R31" s="1063">
        <f t="shared" si="3"/>
        <v>0</v>
      </c>
      <c r="S31" s="1058"/>
      <c r="T31" s="1059"/>
      <c r="U31" s="1058"/>
      <c r="V31" s="1060"/>
      <c r="W31" s="1058"/>
      <c r="X31" s="1058"/>
      <c r="Y31" s="1058"/>
    </row>
    <row r="32" spans="1:30" s="1022" customFormat="1" ht="33">
      <c r="A32" s="1245">
        <v>11</v>
      </c>
      <c r="B32" s="1064">
        <v>7000020892</v>
      </c>
      <c r="C32" s="1064">
        <v>50</v>
      </c>
      <c r="D32" s="1064" t="s">
        <v>692</v>
      </c>
      <c r="E32" s="1064">
        <v>1000020421</v>
      </c>
      <c r="F32" s="1064">
        <v>85354010</v>
      </c>
      <c r="G32" s="1347"/>
      <c r="H32" s="1245">
        <v>18</v>
      </c>
      <c r="I32" s="1344"/>
      <c r="J32" s="1318" t="s">
        <v>714</v>
      </c>
      <c r="K32" s="1245" t="s">
        <v>575</v>
      </c>
      <c r="L32" s="1245">
        <v>33</v>
      </c>
      <c r="M32" s="1335"/>
      <c r="N32" s="1262" t="str">
        <f t="shared" si="0"/>
        <v>Included</v>
      </c>
      <c r="O32" s="1263">
        <f t="shared" si="1"/>
        <v>0</v>
      </c>
      <c r="P32" s="1058"/>
      <c r="Q32" s="1062">
        <f t="shared" si="2"/>
        <v>0</v>
      </c>
      <c r="R32" s="1063">
        <f t="shared" si="3"/>
        <v>0</v>
      </c>
      <c r="S32" s="1058"/>
      <c r="T32" s="1059"/>
      <c r="U32" s="1058"/>
      <c r="V32" s="1060"/>
      <c r="W32" s="1058"/>
      <c r="X32" s="1058"/>
      <c r="Y32" s="1058"/>
    </row>
    <row r="33" spans="1:25" s="1022" customFormat="1" ht="33">
      <c r="A33" s="1245">
        <v>12</v>
      </c>
      <c r="B33" s="1064">
        <v>7000020892</v>
      </c>
      <c r="C33" s="1064">
        <v>60</v>
      </c>
      <c r="D33" s="1064" t="s">
        <v>692</v>
      </c>
      <c r="E33" s="1064">
        <v>1000005819</v>
      </c>
      <c r="F33" s="1064">
        <v>85353090</v>
      </c>
      <c r="G33" s="1347"/>
      <c r="H33" s="1245">
        <v>18</v>
      </c>
      <c r="I33" s="1344"/>
      <c r="J33" s="1318" t="s">
        <v>713</v>
      </c>
      <c r="K33" s="1245" t="s">
        <v>575</v>
      </c>
      <c r="L33" s="1245">
        <v>33</v>
      </c>
      <c r="M33" s="1335"/>
      <c r="N33" s="1262" t="str">
        <f t="shared" si="0"/>
        <v>Included</v>
      </c>
      <c r="O33" s="1263">
        <f t="shared" si="1"/>
        <v>0</v>
      </c>
      <c r="P33" s="1058"/>
      <c r="Q33" s="1062">
        <f t="shared" si="2"/>
        <v>0</v>
      </c>
      <c r="R33" s="1063">
        <f t="shared" si="3"/>
        <v>0</v>
      </c>
      <c r="S33" s="1058"/>
      <c r="T33" s="1059"/>
      <c r="U33" s="1058"/>
      <c r="V33" s="1060"/>
      <c r="W33" s="1058"/>
      <c r="X33" s="1058"/>
      <c r="Y33" s="1058"/>
    </row>
    <row r="34" spans="1:25" s="1022" customFormat="1" ht="33">
      <c r="A34" s="1245">
        <v>13</v>
      </c>
      <c r="B34" s="1064">
        <v>7000020892</v>
      </c>
      <c r="C34" s="1064">
        <v>70</v>
      </c>
      <c r="D34" s="1064" t="s">
        <v>692</v>
      </c>
      <c r="E34" s="1064">
        <v>1000005820</v>
      </c>
      <c r="F34" s="1064">
        <v>85353090</v>
      </c>
      <c r="G34" s="1347"/>
      <c r="H34" s="1245">
        <v>18</v>
      </c>
      <c r="I34" s="1344"/>
      <c r="J34" s="1064" t="s">
        <v>712</v>
      </c>
      <c r="K34" s="1245" t="s">
        <v>575</v>
      </c>
      <c r="L34" s="1245">
        <v>21</v>
      </c>
      <c r="M34" s="1335"/>
      <c r="N34" s="1262" t="str">
        <f t="shared" si="0"/>
        <v>Included</v>
      </c>
      <c r="O34" s="1263">
        <f t="shared" si="1"/>
        <v>0</v>
      </c>
      <c r="P34" s="1058"/>
      <c r="Q34" s="1062">
        <f t="shared" si="2"/>
        <v>0</v>
      </c>
      <c r="R34" s="1063">
        <f t="shared" si="3"/>
        <v>0</v>
      </c>
      <c r="S34" s="1058"/>
      <c r="T34" s="1059"/>
      <c r="U34" s="1058"/>
      <c r="V34" s="1060"/>
      <c r="W34" s="1058"/>
      <c r="X34" s="1058"/>
      <c r="Y34" s="1058"/>
    </row>
    <row r="35" spans="1:25" s="1022" customFormat="1" ht="33">
      <c r="A35" s="1245">
        <v>14</v>
      </c>
      <c r="B35" s="1064">
        <v>7000020892</v>
      </c>
      <c r="C35" s="1064">
        <v>80</v>
      </c>
      <c r="D35" s="1064" t="s">
        <v>692</v>
      </c>
      <c r="E35" s="1064">
        <v>1000005854</v>
      </c>
      <c r="F35" s="1064">
        <v>85353090</v>
      </c>
      <c r="G35" s="1347"/>
      <c r="H35" s="1245">
        <v>18</v>
      </c>
      <c r="I35" s="1344"/>
      <c r="J35" s="1064" t="s">
        <v>711</v>
      </c>
      <c r="K35" s="1245" t="s">
        <v>575</v>
      </c>
      <c r="L35" s="1245">
        <v>10</v>
      </c>
      <c r="M35" s="1335"/>
      <c r="N35" s="1262" t="str">
        <f t="shared" si="0"/>
        <v>Included</v>
      </c>
      <c r="O35" s="1263">
        <f t="shared" si="1"/>
        <v>0</v>
      </c>
      <c r="P35" s="1058"/>
      <c r="Q35" s="1062">
        <f t="shared" si="2"/>
        <v>0</v>
      </c>
      <c r="R35" s="1063">
        <f t="shared" si="3"/>
        <v>0</v>
      </c>
      <c r="S35" s="1058"/>
      <c r="T35" s="1059"/>
      <c r="U35" s="1058"/>
      <c r="V35" s="1060"/>
      <c r="W35" s="1058"/>
      <c r="X35" s="1058"/>
      <c r="Y35" s="1058"/>
    </row>
    <row r="36" spans="1:25" s="1022" customFormat="1" ht="33">
      <c r="A36" s="1245">
        <v>15</v>
      </c>
      <c r="B36" s="1064">
        <v>7000020892</v>
      </c>
      <c r="C36" s="1064">
        <v>90</v>
      </c>
      <c r="D36" s="1064" t="s">
        <v>692</v>
      </c>
      <c r="E36" s="1064">
        <v>1000005853</v>
      </c>
      <c r="F36" s="1064">
        <v>85353090</v>
      </c>
      <c r="G36" s="1347"/>
      <c r="H36" s="1245">
        <v>18</v>
      </c>
      <c r="I36" s="1344"/>
      <c r="J36" s="1064" t="s">
        <v>710</v>
      </c>
      <c r="K36" s="1245" t="s">
        <v>575</v>
      </c>
      <c r="L36" s="1245">
        <v>18</v>
      </c>
      <c r="M36" s="1335"/>
      <c r="N36" s="1262" t="str">
        <f t="shared" si="0"/>
        <v>Included</v>
      </c>
      <c r="O36" s="1263">
        <f t="shared" si="1"/>
        <v>0</v>
      </c>
      <c r="P36" s="1058"/>
      <c r="Q36" s="1062">
        <f t="shared" si="2"/>
        <v>0</v>
      </c>
      <c r="R36" s="1063">
        <f t="shared" si="3"/>
        <v>0</v>
      </c>
      <c r="S36" s="1058"/>
      <c r="T36" s="1059"/>
      <c r="U36" s="1058"/>
      <c r="V36" s="1060"/>
      <c r="W36" s="1058"/>
      <c r="X36" s="1058"/>
      <c r="Y36" s="1058"/>
    </row>
    <row r="37" spans="1:25" s="1022" customFormat="1" ht="33">
      <c r="A37" s="1245">
        <v>16</v>
      </c>
      <c r="B37" s="1064">
        <v>7000020892</v>
      </c>
      <c r="C37" s="1064">
        <v>100</v>
      </c>
      <c r="D37" s="1064" t="s">
        <v>692</v>
      </c>
      <c r="E37" s="1064">
        <v>1000005840</v>
      </c>
      <c r="F37" s="1064">
        <v>85359090</v>
      </c>
      <c r="G37" s="1347"/>
      <c r="H37" s="1245">
        <v>18</v>
      </c>
      <c r="I37" s="1344"/>
      <c r="J37" s="1064" t="s">
        <v>810</v>
      </c>
      <c r="K37" s="1245" t="s">
        <v>575</v>
      </c>
      <c r="L37" s="1245">
        <v>18</v>
      </c>
      <c r="M37" s="1335"/>
      <c r="N37" s="1262" t="str">
        <f t="shared" si="0"/>
        <v>Included</v>
      </c>
      <c r="O37" s="1263">
        <f t="shared" si="1"/>
        <v>0</v>
      </c>
      <c r="P37" s="1058"/>
      <c r="Q37" s="1062">
        <f t="shared" si="2"/>
        <v>0</v>
      </c>
      <c r="R37" s="1063">
        <f t="shared" si="3"/>
        <v>0</v>
      </c>
      <c r="S37" s="1058"/>
      <c r="T37" s="1059"/>
      <c r="U37" s="1058"/>
      <c r="V37" s="1060"/>
      <c r="W37" s="1058"/>
      <c r="X37" s="1058"/>
      <c r="Y37" s="1058"/>
    </row>
    <row r="38" spans="1:25" s="1022" customFormat="1" ht="33">
      <c r="A38" s="1245">
        <v>17</v>
      </c>
      <c r="B38" s="1064">
        <v>7000020892</v>
      </c>
      <c r="C38" s="1064">
        <v>110</v>
      </c>
      <c r="D38" s="1064" t="s">
        <v>692</v>
      </c>
      <c r="E38" s="1064">
        <v>1000005825</v>
      </c>
      <c r="F38" s="1064">
        <v>85352919</v>
      </c>
      <c r="G38" s="1347"/>
      <c r="H38" s="1245">
        <v>18</v>
      </c>
      <c r="I38" s="1344"/>
      <c r="J38" s="1064" t="s">
        <v>811</v>
      </c>
      <c r="K38" s="1245" t="s">
        <v>575</v>
      </c>
      <c r="L38" s="1245">
        <v>1</v>
      </c>
      <c r="M38" s="1335"/>
      <c r="N38" s="1262" t="str">
        <f t="shared" ref="N38:N172" si="4">IF(M38=0, "Included",IF(ISERROR(L38*M38), M38, L38*M38))</f>
        <v>Included</v>
      </c>
      <c r="O38" s="1263">
        <f t="shared" ref="O38:O172" si="5">R38</f>
        <v>0</v>
      </c>
      <c r="P38" s="1058"/>
      <c r="Q38" s="1062">
        <f t="shared" ref="Q38:Q172" si="6">IF(N38="Included",0,N38)</f>
        <v>0</v>
      </c>
      <c r="R38" s="1063">
        <f t="shared" si="3"/>
        <v>0</v>
      </c>
      <c r="S38" s="1058"/>
      <c r="T38" s="1059"/>
      <c r="U38" s="1058"/>
      <c r="V38" s="1060"/>
      <c r="W38" s="1058"/>
      <c r="X38" s="1058"/>
      <c r="Y38" s="1058"/>
    </row>
    <row r="39" spans="1:25" s="1022" customFormat="1" ht="33">
      <c r="A39" s="1245">
        <v>18</v>
      </c>
      <c r="B39" s="1064">
        <v>7000020892</v>
      </c>
      <c r="C39" s="1064">
        <v>120</v>
      </c>
      <c r="D39" s="1064" t="s">
        <v>692</v>
      </c>
      <c r="E39" s="1064">
        <v>1000005826</v>
      </c>
      <c r="F39" s="1064">
        <v>85352919</v>
      </c>
      <c r="G39" s="1347"/>
      <c r="H39" s="1245">
        <v>18</v>
      </c>
      <c r="I39" s="1344"/>
      <c r="J39" s="1064" t="s">
        <v>708</v>
      </c>
      <c r="K39" s="1245" t="s">
        <v>575</v>
      </c>
      <c r="L39" s="1245">
        <v>6</v>
      </c>
      <c r="M39" s="1335"/>
      <c r="N39" s="1262" t="str">
        <f t="shared" si="4"/>
        <v>Included</v>
      </c>
      <c r="O39" s="1263">
        <f t="shared" si="5"/>
        <v>0</v>
      </c>
      <c r="P39" s="1058"/>
      <c r="Q39" s="1062">
        <f t="shared" si="6"/>
        <v>0</v>
      </c>
      <c r="R39" s="1063">
        <f t="shared" si="3"/>
        <v>0</v>
      </c>
      <c r="S39" s="1058"/>
      <c r="T39" s="1059"/>
      <c r="U39" s="1058"/>
      <c r="V39" s="1060"/>
      <c r="W39" s="1058"/>
      <c r="X39" s="1058"/>
      <c r="Y39" s="1058"/>
    </row>
    <row r="40" spans="1:25" s="1022" customFormat="1" ht="33">
      <c r="A40" s="1245">
        <v>19</v>
      </c>
      <c r="B40" s="1064">
        <v>7000020892</v>
      </c>
      <c r="C40" s="1064">
        <v>130</v>
      </c>
      <c r="D40" s="1064" t="s">
        <v>692</v>
      </c>
      <c r="E40" s="1064">
        <v>1000005827</v>
      </c>
      <c r="F40" s="1064">
        <v>85352919</v>
      </c>
      <c r="G40" s="1347"/>
      <c r="H40" s="1245">
        <v>18</v>
      </c>
      <c r="I40" s="1344"/>
      <c r="J40" s="1064" t="s">
        <v>707</v>
      </c>
      <c r="K40" s="1245" t="s">
        <v>575</v>
      </c>
      <c r="L40" s="1245">
        <v>8</v>
      </c>
      <c r="M40" s="1335"/>
      <c r="N40" s="1262" t="str">
        <f t="shared" si="4"/>
        <v>Included</v>
      </c>
      <c r="O40" s="1263">
        <f t="shared" si="5"/>
        <v>0</v>
      </c>
      <c r="P40" s="1058"/>
      <c r="Q40" s="1062">
        <f t="shared" si="6"/>
        <v>0</v>
      </c>
      <c r="R40" s="1063">
        <f t="shared" si="3"/>
        <v>0</v>
      </c>
      <c r="S40" s="1058"/>
      <c r="T40" s="1059"/>
      <c r="U40" s="1058"/>
      <c r="V40" s="1060"/>
      <c r="W40" s="1058"/>
      <c r="X40" s="1058"/>
      <c r="Y40" s="1058"/>
    </row>
    <row r="41" spans="1:25" s="1022" customFormat="1" ht="33">
      <c r="A41" s="1245">
        <v>20</v>
      </c>
      <c r="B41" s="1064">
        <v>7000020892</v>
      </c>
      <c r="C41" s="1064">
        <v>140</v>
      </c>
      <c r="D41" s="1064" t="s">
        <v>692</v>
      </c>
      <c r="E41" s="1064">
        <v>1000005848</v>
      </c>
      <c r="F41" s="1064">
        <v>85359090</v>
      </c>
      <c r="G41" s="1347"/>
      <c r="H41" s="1245">
        <v>18</v>
      </c>
      <c r="I41" s="1344"/>
      <c r="J41" s="1064" t="s">
        <v>709</v>
      </c>
      <c r="K41" s="1245" t="s">
        <v>575</v>
      </c>
      <c r="L41" s="1245">
        <v>36</v>
      </c>
      <c r="M41" s="1335"/>
      <c r="N41" s="1262" t="str">
        <f t="shared" si="4"/>
        <v>Included</v>
      </c>
      <c r="O41" s="1263">
        <f t="shared" si="5"/>
        <v>0</v>
      </c>
      <c r="P41" s="1058"/>
      <c r="Q41" s="1062">
        <f t="shared" si="6"/>
        <v>0</v>
      </c>
      <c r="R41" s="1063">
        <f t="shared" si="3"/>
        <v>0</v>
      </c>
      <c r="S41" s="1058"/>
      <c r="T41" s="1059"/>
      <c r="U41" s="1058"/>
      <c r="V41" s="1060"/>
      <c r="W41" s="1058"/>
      <c r="X41" s="1058"/>
      <c r="Y41" s="1058"/>
    </row>
    <row r="42" spans="1:25" s="1022" customFormat="1" ht="33">
      <c r="A42" s="1245">
        <v>21</v>
      </c>
      <c r="B42" s="1064">
        <v>7000020892</v>
      </c>
      <c r="C42" s="1064">
        <v>150</v>
      </c>
      <c r="D42" s="1064" t="s">
        <v>693</v>
      </c>
      <c r="E42" s="1064">
        <v>1000004401</v>
      </c>
      <c r="F42" s="1064">
        <v>85462040</v>
      </c>
      <c r="G42" s="1347"/>
      <c r="H42" s="1245">
        <v>18</v>
      </c>
      <c r="I42" s="1344"/>
      <c r="J42" s="1064" t="s">
        <v>577</v>
      </c>
      <c r="K42" s="1245" t="s">
        <v>575</v>
      </c>
      <c r="L42" s="1245">
        <v>195</v>
      </c>
      <c r="M42" s="1335"/>
      <c r="N42" s="1262" t="str">
        <f t="shared" si="4"/>
        <v>Included</v>
      </c>
      <c r="O42" s="1263">
        <f t="shared" si="5"/>
        <v>0</v>
      </c>
      <c r="P42" s="1058"/>
      <c r="Q42" s="1062">
        <f t="shared" si="6"/>
        <v>0</v>
      </c>
      <c r="R42" s="1063">
        <f t="shared" si="3"/>
        <v>0</v>
      </c>
      <c r="S42" s="1058"/>
      <c r="T42" s="1059"/>
      <c r="U42" s="1058"/>
      <c r="V42" s="1060"/>
      <c r="W42" s="1058"/>
      <c r="X42" s="1058"/>
      <c r="Y42" s="1058"/>
    </row>
    <row r="43" spans="1:25" s="1022" customFormat="1" ht="33">
      <c r="A43" s="1245">
        <v>22</v>
      </c>
      <c r="B43" s="1064">
        <v>7000020892</v>
      </c>
      <c r="C43" s="1064">
        <v>160</v>
      </c>
      <c r="D43" s="1064" t="s">
        <v>693</v>
      </c>
      <c r="E43" s="1064">
        <v>1000020419</v>
      </c>
      <c r="F43" s="1064">
        <v>85354010</v>
      </c>
      <c r="G43" s="1347"/>
      <c r="H43" s="1245">
        <v>18</v>
      </c>
      <c r="I43" s="1344"/>
      <c r="J43" s="1064" t="s">
        <v>576</v>
      </c>
      <c r="K43" s="1245" t="s">
        <v>575</v>
      </c>
      <c r="L43" s="1245">
        <v>40</v>
      </c>
      <c r="M43" s="1335"/>
      <c r="N43" s="1262" t="str">
        <f t="shared" ref="N43:N124" si="7">IF(M43=0, "Included",IF(ISERROR(L43*M43), M43, L43*M43))</f>
        <v>Included</v>
      </c>
      <c r="O43" s="1263">
        <f t="shared" ref="O43:O124" si="8">R43</f>
        <v>0</v>
      </c>
      <c r="P43" s="1058"/>
      <c r="Q43" s="1062">
        <f t="shared" ref="Q43:Q124" si="9">IF(N43="Included",0,N43)</f>
        <v>0</v>
      </c>
      <c r="R43" s="1063">
        <f t="shared" si="3"/>
        <v>0</v>
      </c>
      <c r="S43" s="1058"/>
      <c r="T43" s="1059"/>
      <c r="U43" s="1058"/>
      <c r="V43" s="1060"/>
      <c r="W43" s="1058"/>
      <c r="X43" s="1058"/>
      <c r="Y43" s="1058"/>
    </row>
    <row r="44" spans="1:25" s="1022" customFormat="1" ht="33">
      <c r="A44" s="1245">
        <v>23</v>
      </c>
      <c r="B44" s="1064">
        <v>7000020892</v>
      </c>
      <c r="C44" s="1064">
        <v>170</v>
      </c>
      <c r="D44" s="1064" t="s">
        <v>693</v>
      </c>
      <c r="E44" s="1064">
        <v>1000004495</v>
      </c>
      <c r="F44" s="1064">
        <v>85353090</v>
      </c>
      <c r="G44" s="1347"/>
      <c r="H44" s="1245">
        <v>18</v>
      </c>
      <c r="I44" s="1344"/>
      <c r="J44" s="1064" t="s">
        <v>716</v>
      </c>
      <c r="K44" s="1245" t="s">
        <v>575</v>
      </c>
      <c r="L44" s="1245">
        <v>8</v>
      </c>
      <c r="M44" s="1335"/>
      <c r="N44" s="1262" t="str">
        <f t="shared" si="7"/>
        <v>Included</v>
      </c>
      <c r="O44" s="1263">
        <f t="shared" si="8"/>
        <v>0</v>
      </c>
      <c r="P44" s="1058"/>
      <c r="Q44" s="1062">
        <f t="shared" si="9"/>
        <v>0</v>
      </c>
      <c r="R44" s="1063">
        <f t="shared" si="3"/>
        <v>0</v>
      </c>
      <c r="S44" s="1058"/>
      <c r="T44" s="1059"/>
      <c r="U44" s="1058"/>
      <c r="V44" s="1060"/>
      <c r="W44" s="1058"/>
      <c r="X44" s="1058"/>
      <c r="Y44" s="1058"/>
    </row>
    <row r="45" spans="1:25" s="1022" customFormat="1" ht="33">
      <c r="A45" s="1245">
        <v>24</v>
      </c>
      <c r="B45" s="1064">
        <v>7000020892</v>
      </c>
      <c r="C45" s="1064">
        <v>180</v>
      </c>
      <c r="D45" s="1064" t="s">
        <v>693</v>
      </c>
      <c r="E45" s="1064">
        <v>1000004496</v>
      </c>
      <c r="F45" s="1064">
        <v>85353090</v>
      </c>
      <c r="G45" s="1347"/>
      <c r="H45" s="1245">
        <v>18</v>
      </c>
      <c r="I45" s="1344"/>
      <c r="J45" s="1064" t="s">
        <v>717</v>
      </c>
      <c r="K45" s="1245" t="s">
        <v>575</v>
      </c>
      <c r="L45" s="1245">
        <v>10</v>
      </c>
      <c r="M45" s="1335"/>
      <c r="N45" s="1262" t="str">
        <f t="shared" ref="N45:N52" si="10">IF(M45=0, "Included",IF(ISERROR(L45*M45), M45, L45*M45))</f>
        <v>Included</v>
      </c>
      <c r="O45" s="1263">
        <f t="shared" ref="O45:O52" si="11">R45</f>
        <v>0</v>
      </c>
      <c r="P45" s="1058"/>
      <c r="Q45" s="1062">
        <f t="shared" ref="Q45:Q52" si="12">IF(N45="Included",0,N45)</f>
        <v>0</v>
      </c>
      <c r="R45" s="1063">
        <f t="shared" si="3"/>
        <v>0</v>
      </c>
      <c r="S45" s="1058"/>
      <c r="T45" s="1059"/>
      <c r="U45" s="1058"/>
      <c r="V45" s="1060"/>
      <c r="W45" s="1058"/>
      <c r="X45" s="1058"/>
      <c r="Y45" s="1058"/>
    </row>
    <row r="46" spans="1:25" s="1022" customFormat="1" ht="33">
      <c r="A46" s="1245">
        <v>25</v>
      </c>
      <c r="B46" s="1064">
        <v>7000020892</v>
      </c>
      <c r="C46" s="1064">
        <v>190</v>
      </c>
      <c r="D46" s="1064" t="s">
        <v>693</v>
      </c>
      <c r="E46" s="1064">
        <v>1000004499</v>
      </c>
      <c r="F46" s="1064">
        <v>85353090</v>
      </c>
      <c r="G46" s="1347"/>
      <c r="H46" s="1245">
        <v>18</v>
      </c>
      <c r="I46" s="1344"/>
      <c r="J46" s="1064" t="s">
        <v>812</v>
      </c>
      <c r="K46" s="1245" t="s">
        <v>575</v>
      </c>
      <c r="L46" s="1245">
        <v>2</v>
      </c>
      <c r="M46" s="1335"/>
      <c r="N46" s="1262" t="str">
        <f t="shared" si="10"/>
        <v>Included</v>
      </c>
      <c r="O46" s="1263">
        <f t="shared" si="11"/>
        <v>0</v>
      </c>
      <c r="P46" s="1058"/>
      <c r="Q46" s="1062">
        <f t="shared" si="12"/>
        <v>0</v>
      </c>
      <c r="R46" s="1063">
        <f t="shared" si="3"/>
        <v>0</v>
      </c>
      <c r="S46" s="1058"/>
      <c r="T46" s="1059"/>
      <c r="U46" s="1058"/>
      <c r="V46" s="1060"/>
      <c r="W46" s="1058"/>
      <c r="X46" s="1058"/>
      <c r="Y46" s="1058"/>
    </row>
    <row r="47" spans="1:25" s="1022" customFormat="1" ht="33">
      <c r="A47" s="1245">
        <v>26</v>
      </c>
      <c r="B47" s="1064">
        <v>7000020892</v>
      </c>
      <c r="C47" s="1064">
        <v>200</v>
      </c>
      <c r="D47" s="1064" t="s">
        <v>693</v>
      </c>
      <c r="E47" s="1064">
        <v>1000004498</v>
      </c>
      <c r="F47" s="1064">
        <v>85353090</v>
      </c>
      <c r="G47" s="1347"/>
      <c r="H47" s="1245">
        <v>18</v>
      </c>
      <c r="I47" s="1344"/>
      <c r="J47" s="1064" t="s">
        <v>718</v>
      </c>
      <c r="K47" s="1245" t="s">
        <v>575</v>
      </c>
      <c r="L47" s="1245">
        <v>57</v>
      </c>
      <c r="M47" s="1335"/>
      <c r="N47" s="1262" t="str">
        <f t="shared" si="10"/>
        <v>Included</v>
      </c>
      <c r="O47" s="1263">
        <f t="shared" si="11"/>
        <v>0</v>
      </c>
      <c r="P47" s="1058"/>
      <c r="Q47" s="1062">
        <f t="shared" si="12"/>
        <v>0</v>
      </c>
      <c r="R47" s="1063">
        <f t="shared" si="3"/>
        <v>0</v>
      </c>
      <c r="S47" s="1058"/>
      <c r="T47" s="1059"/>
      <c r="U47" s="1058"/>
      <c r="V47" s="1060"/>
      <c r="W47" s="1058"/>
      <c r="X47" s="1058"/>
      <c r="Y47" s="1058"/>
    </row>
    <row r="48" spans="1:25" s="1022" customFormat="1" ht="33">
      <c r="A48" s="1245">
        <v>27</v>
      </c>
      <c r="B48" s="1064">
        <v>7000020892</v>
      </c>
      <c r="C48" s="1064">
        <v>210</v>
      </c>
      <c r="D48" s="1064" t="s">
        <v>693</v>
      </c>
      <c r="E48" s="1064">
        <v>1000004535</v>
      </c>
      <c r="F48" s="1064">
        <v>85359090</v>
      </c>
      <c r="G48" s="1347"/>
      <c r="H48" s="1245">
        <v>18</v>
      </c>
      <c r="I48" s="1344"/>
      <c r="J48" s="1064" t="s">
        <v>745</v>
      </c>
      <c r="K48" s="1245" t="s">
        <v>575</v>
      </c>
      <c r="L48" s="1245">
        <v>6</v>
      </c>
      <c r="M48" s="1335"/>
      <c r="N48" s="1262" t="str">
        <f t="shared" si="10"/>
        <v>Included</v>
      </c>
      <c r="O48" s="1263">
        <f t="shared" si="11"/>
        <v>0</v>
      </c>
      <c r="P48" s="1058"/>
      <c r="Q48" s="1062">
        <f t="shared" si="12"/>
        <v>0</v>
      </c>
      <c r="R48" s="1063">
        <f t="shared" si="3"/>
        <v>0</v>
      </c>
      <c r="S48" s="1058"/>
      <c r="T48" s="1059"/>
      <c r="U48" s="1058"/>
      <c r="V48" s="1060"/>
      <c r="W48" s="1058"/>
      <c r="X48" s="1058"/>
      <c r="Y48" s="1058"/>
    </row>
    <row r="49" spans="1:25" s="1022" customFormat="1" ht="33">
      <c r="A49" s="1245">
        <v>28</v>
      </c>
      <c r="B49" s="1064">
        <v>7000020892</v>
      </c>
      <c r="C49" s="1064">
        <v>220</v>
      </c>
      <c r="D49" s="1064" t="s">
        <v>693</v>
      </c>
      <c r="E49" s="1064">
        <v>1000004463</v>
      </c>
      <c r="F49" s="1064">
        <v>85359090</v>
      </c>
      <c r="G49" s="1347"/>
      <c r="H49" s="1245">
        <v>18</v>
      </c>
      <c r="I49" s="1344"/>
      <c r="J49" s="1064" t="s">
        <v>719</v>
      </c>
      <c r="K49" s="1245" t="s">
        <v>575</v>
      </c>
      <c r="L49" s="1245">
        <v>66</v>
      </c>
      <c r="M49" s="1335"/>
      <c r="N49" s="1262" t="str">
        <f t="shared" si="10"/>
        <v>Included</v>
      </c>
      <c r="O49" s="1263">
        <f t="shared" si="11"/>
        <v>0</v>
      </c>
      <c r="P49" s="1058"/>
      <c r="Q49" s="1062">
        <f t="shared" si="12"/>
        <v>0</v>
      </c>
      <c r="R49" s="1063">
        <f t="shared" si="3"/>
        <v>0</v>
      </c>
      <c r="S49" s="1058"/>
      <c r="T49" s="1059"/>
      <c r="U49" s="1058"/>
      <c r="V49" s="1060"/>
      <c r="W49" s="1058"/>
      <c r="X49" s="1058"/>
      <c r="Y49" s="1058"/>
    </row>
    <row r="50" spans="1:25" s="1022" customFormat="1" ht="33">
      <c r="A50" s="1245">
        <v>29</v>
      </c>
      <c r="B50" s="1064">
        <v>7000020892</v>
      </c>
      <c r="C50" s="1064">
        <v>230</v>
      </c>
      <c r="D50" s="1064" t="s">
        <v>693</v>
      </c>
      <c r="E50" s="1064">
        <v>1000004501</v>
      </c>
      <c r="F50" s="1064">
        <v>85352913</v>
      </c>
      <c r="G50" s="1347"/>
      <c r="H50" s="1245">
        <v>18</v>
      </c>
      <c r="I50" s="1344"/>
      <c r="J50" s="1064" t="s">
        <v>720</v>
      </c>
      <c r="K50" s="1245" t="s">
        <v>575</v>
      </c>
      <c r="L50" s="1245">
        <v>18</v>
      </c>
      <c r="M50" s="1335"/>
      <c r="N50" s="1262" t="str">
        <f t="shared" si="10"/>
        <v>Included</v>
      </c>
      <c r="O50" s="1263">
        <f t="shared" si="11"/>
        <v>0</v>
      </c>
      <c r="P50" s="1058"/>
      <c r="Q50" s="1062">
        <f t="shared" si="12"/>
        <v>0</v>
      </c>
      <c r="R50" s="1063">
        <f t="shared" si="3"/>
        <v>0</v>
      </c>
      <c r="S50" s="1058"/>
      <c r="T50" s="1059"/>
      <c r="U50" s="1058"/>
      <c r="V50" s="1060"/>
      <c r="W50" s="1058"/>
      <c r="X50" s="1058"/>
      <c r="Y50" s="1058"/>
    </row>
    <row r="51" spans="1:25" s="1022" customFormat="1" ht="33">
      <c r="A51" s="1245">
        <v>30</v>
      </c>
      <c r="B51" s="1064">
        <v>7000020892</v>
      </c>
      <c r="C51" s="1064">
        <v>240</v>
      </c>
      <c r="D51" s="1064" t="s">
        <v>693</v>
      </c>
      <c r="E51" s="1064">
        <v>1000004502</v>
      </c>
      <c r="F51" s="1064">
        <v>85352913</v>
      </c>
      <c r="G51" s="1347"/>
      <c r="H51" s="1245">
        <v>18</v>
      </c>
      <c r="I51" s="1344"/>
      <c r="J51" s="1064" t="s">
        <v>813</v>
      </c>
      <c r="K51" s="1245" t="s">
        <v>575</v>
      </c>
      <c r="L51" s="1245">
        <v>4</v>
      </c>
      <c r="M51" s="1335"/>
      <c r="N51" s="1262" t="str">
        <f t="shared" si="10"/>
        <v>Included</v>
      </c>
      <c r="O51" s="1263">
        <f t="shared" si="11"/>
        <v>0</v>
      </c>
      <c r="P51" s="1058"/>
      <c r="Q51" s="1062">
        <f t="shared" si="12"/>
        <v>0</v>
      </c>
      <c r="R51" s="1063">
        <f t="shared" si="3"/>
        <v>0</v>
      </c>
      <c r="S51" s="1058"/>
      <c r="T51" s="1059"/>
      <c r="U51" s="1058"/>
      <c r="V51" s="1060"/>
      <c r="W51" s="1058"/>
      <c r="X51" s="1058"/>
      <c r="Y51" s="1058"/>
    </row>
    <row r="52" spans="1:25" s="1022" customFormat="1" ht="33">
      <c r="A52" s="1245">
        <v>31</v>
      </c>
      <c r="B52" s="1064">
        <v>7000020892</v>
      </c>
      <c r="C52" s="1064">
        <v>250</v>
      </c>
      <c r="D52" s="1064" t="s">
        <v>694</v>
      </c>
      <c r="E52" s="1064">
        <v>1000001694</v>
      </c>
      <c r="F52" s="1064">
        <v>85462040</v>
      </c>
      <c r="G52" s="1347"/>
      <c r="H52" s="1245">
        <v>18</v>
      </c>
      <c r="I52" s="1344"/>
      <c r="J52" s="1064" t="s">
        <v>814</v>
      </c>
      <c r="K52" s="1245" t="s">
        <v>575</v>
      </c>
      <c r="L52" s="1245">
        <v>90</v>
      </c>
      <c r="M52" s="1335"/>
      <c r="N52" s="1262" t="str">
        <f t="shared" si="10"/>
        <v>Included</v>
      </c>
      <c r="O52" s="1263">
        <f t="shared" si="11"/>
        <v>0</v>
      </c>
      <c r="P52" s="1058"/>
      <c r="Q52" s="1062">
        <f t="shared" si="12"/>
        <v>0</v>
      </c>
      <c r="R52" s="1063">
        <f t="shared" si="3"/>
        <v>0</v>
      </c>
      <c r="S52" s="1058"/>
      <c r="T52" s="1059"/>
      <c r="U52" s="1058"/>
      <c r="V52" s="1060"/>
      <c r="W52" s="1058"/>
      <c r="X52" s="1058"/>
      <c r="Y52" s="1058"/>
    </row>
    <row r="53" spans="1:25" s="1022" customFormat="1" ht="33">
      <c r="A53" s="1245">
        <v>32</v>
      </c>
      <c r="B53" s="1064">
        <v>7000020892</v>
      </c>
      <c r="C53" s="1064">
        <v>260</v>
      </c>
      <c r="D53" s="1064" t="s">
        <v>694</v>
      </c>
      <c r="E53" s="1064">
        <v>1000001695</v>
      </c>
      <c r="F53" s="1064">
        <v>85462040</v>
      </c>
      <c r="G53" s="1347"/>
      <c r="H53" s="1245">
        <v>18</v>
      </c>
      <c r="I53" s="1344"/>
      <c r="J53" s="1064" t="s">
        <v>628</v>
      </c>
      <c r="K53" s="1245" t="s">
        <v>575</v>
      </c>
      <c r="L53" s="1245">
        <v>292</v>
      </c>
      <c r="M53" s="1335"/>
      <c r="N53" s="1262" t="str">
        <f t="shared" si="7"/>
        <v>Included</v>
      </c>
      <c r="O53" s="1263">
        <f t="shared" si="8"/>
        <v>0</v>
      </c>
      <c r="P53" s="1058"/>
      <c r="Q53" s="1062">
        <f t="shared" si="9"/>
        <v>0</v>
      </c>
      <c r="R53" s="1063">
        <f t="shared" si="3"/>
        <v>0</v>
      </c>
      <c r="S53" s="1058"/>
      <c r="T53" s="1059"/>
      <c r="U53" s="1058"/>
      <c r="V53" s="1060"/>
      <c r="W53" s="1058"/>
      <c r="X53" s="1058"/>
      <c r="Y53" s="1058"/>
    </row>
    <row r="54" spans="1:25" s="1022" customFormat="1" ht="33">
      <c r="A54" s="1245">
        <v>33</v>
      </c>
      <c r="B54" s="1064">
        <v>7000020892</v>
      </c>
      <c r="C54" s="1064">
        <v>270</v>
      </c>
      <c r="D54" s="1064" t="s">
        <v>694</v>
      </c>
      <c r="E54" s="1064">
        <v>1000020417</v>
      </c>
      <c r="F54" s="1064">
        <v>85354010</v>
      </c>
      <c r="G54" s="1347"/>
      <c r="H54" s="1245">
        <v>18</v>
      </c>
      <c r="I54" s="1344"/>
      <c r="J54" s="1064" t="s">
        <v>627</v>
      </c>
      <c r="K54" s="1245" t="s">
        <v>575</v>
      </c>
      <c r="L54" s="1245">
        <v>72</v>
      </c>
      <c r="M54" s="1335"/>
      <c r="N54" s="1262" t="str">
        <f t="shared" ref="N54:N120" si="13">IF(M54=0, "Included",IF(ISERROR(L54*M54), M54, L54*M54))</f>
        <v>Included</v>
      </c>
      <c r="O54" s="1263">
        <f t="shared" ref="O54:O120" si="14">R54</f>
        <v>0</v>
      </c>
      <c r="P54" s="1058"/>
      <c r="Q54" s="1062">
        <f t="shared" ref="Q54:Q120" si="15">IF(N54="Included",0,N54)</f>
        <v>0</v>
      </c>
      <c r="R54" s="1063">
        <f t="shared" si="3"/>
        <v>0</v>
      </c>
      <c r="S54" s="1058"/>
      <c r="T54" s="1059"/>
      <c r="U54" s="1058"/>
      <c r="V54" s="1060"/>
      <c r="W54" s="1058"/>
      <c r="X54" s="1058"/>
      <c r="Y54" s="1058"/>
    </row>
    <row r="55" spans="1:25" s="1022" customFormat="1" ht="33">
      <c r="A55" s="1245">
        <v>34</v>
      </c>
      <c r="B55" s="1064">
        <v>7000020892</v>
      </c>
      <c r="C55" s="1064">
        <v>280</v>
      </c>
      <c r="D55" s="1064" t="s">
        <v>694</v>
      </c>
      <c r="E55" s="1064">
        <v>1000032777</v>
      </c>
      <c r="F55" s="1064">
        <v>85353090</v>
      </c>
      <c r="G55" s="1347"/>
      <c r="H55" s="1245">
        <v>18</v>
      </c>
      <c r="I55" s="1344"/>
      <c r="J55" s="1064" t="s">
        <v>725</v>
      </c>
      <c r="K55" s="1245" t="s">
        <v>575</v>
      </c>
      <c r="L55" s="1245">
        <v>51</v>
      </c>
      <c r="M55" s="1335"/>
      <c r="N55" s="1262" t="str">
        <f t="shared" ref="N55:N86" si="16">IF(M55=0, "Included",IF(ISERROR(L55*M55), M55, L55*M55))</f>
        <v>Included</v>
      </c>
      <c r="O55" s="1263">
        <f t="shared" ref="O55:O86" si="17">R55</f>
        <v>0</v>
      </c>
      <c r="P55" s="1058"/>
      <c r="Q55" s="1062">
        <f t="shared" ref="Q55:Q86" si="18">IF(N55="Included",0,N55)</f>
        <v>0</v>
      </c>
      <c r="R55" s="1063">
        <f t="shared" si="3"/>
        <v>0</v>
      </c>
      <c r="S55" s="1058"/>
      <c r="T55" s="1059"/>
      <c r="U55" s="1058"/>
      <c r="V55" s="1060"/>
      <c r="W55" s="1058"/>
      <c r="X55" s="1058"/>
      <c r="Y55" s="1058"/>
    </row>
    <row r="56" spans="1:25" s="1022" customFormat="1" ht="33">
      <c r="A56" s="1245">
        <v>35</v>
      </c>
      <c r="B56" s="1064">
        <v>7000020892</v>
      </c>
      <c r="C56" s="1064">
        <v>290</v>
      </c>
      <c r="D56" s="1064" t="s">
        <v>694</v>
      </c>
      <c r="E56" s="1064">
        <v>1000001689</v>
      </c>
      <c r="F56" s="1064">
        <v>85353090</v>
      </c>
      <c r="G56" s="1347"/>
      <c r="H56" s="1245">
        <v>18</v>
      </c>
      <c r="I56" s="1344"/>
      <c r="J56" s="1064" t="s">
        <v>724</v>
      </c>
      <c r="K56" s="1245" t="s">
        <v>575</v>
      </c>
      <c r="L56" s="1245">
        <v>27</v>
      </c>
      <c r="M56" s="1335"/>
      <c r="N56" s="1262" t="str">
        <f t="shared" si="16"/>
        <v>Included</v>
      </c>
      <c r="O56" s="1263">
        <f t="shared" si="17"/>
        <v>0</v>
      </c>
      <c r="P56" s="1058"/>
      <c r="Q56" s="1062">
        <f t="shared" si="18"/>
        <v>0</v>
      </c>
      <c r="R56" s="1063">
        <f t="shared" si="3"/>
        <v>0</v>
      </c>
      <c r="S56" s="1058"/>
      <c r="T56" s="1059"/>
      <c r="U56" s="1058"/>
      <c r="V56" s="1060"/>
      <c r="W56" s="1058"/>
      <c r="X56" s="1058"/>
      <c r="Y56" s="1058"/>
    </row>
    <row r="57" spans="1:25" s="1022" customFormat="1" ht="33">
      <c r="A57" s="1245">
        <v>36</v>
      </c>
      <c r="B57" s="1064">
        <v>7000020892</v>
      </c>
      <c r="C57" s="1064">
        <v>300</v>
      </c>
      <c r="D57" s="1064" t="s">
        <v>694</v>
      </c>
      <c r="E57" s="1064">
        <v>1000001688</v>
      </c>
      <c r="F57" s="1064">
        <v>85353090</v>
      </c>
      <c r="G57" s="1347"/>
      <c r="H57" s="1245">
        <v>18</v>
      </c>
      <c r="I57" s="1344"/>
      <c r="J57" s="1064" t="s">
        <v>723</v>
      </c>
      <c r="K57" s="1245" t="s">
        <v>575</v>
      </c>
      <c r="L57" s="1245">
        <v>27</v>
      </c>
      <c r="M57" s="1335"/>
      <c r="N57" s="1262" t="str">
        <f t="shared" si="16"/>
        <v>Included</v>
      </c>
      <c r="O57" s="1263">
        <f t="shared" si="17"/>
        <v>0</v>
      </c>
      <c r="P57" s="1058"/>
      <c r="Q57" s="1062">
        <f t="shared" si="18"/>
        <v>0</v>
      </c>
      <c r="R57" s="1063">
        <f t="shared" si="3"/>
        <v>0</v>
      </c>
      <c r="S57" s="1058"/>
      <c r="T57" s="1059"/>
      <c r="U57" s="1058"/>
      <c r="V57" s="1060"/>
      <c r="W57" s="1058"/>
      <c r="X57" s="1058"/>
      <c r="Y57" s="1058"/>
    </row>
    <row r="58" spans="1:25" s="1022" customFormat="1" ht="33">
      <c r="A58" s="1245">
        <v>37</v>
      </c>
      <c r="B58" s="1064">
        <v>7000020892</v>
      </c>
      <c r="C58" s="1064">
        <v>310</v>
      </c>
      <c r="D58" s="1064" t="s">
        <v>694</v>
      </c>
      <c r="E58" s="1064">
        <v>1000001772</v>
      </c>
      <c r="F58" s="1064">
        <v>85359090</v>
      </c>
      <c r="G58" s="1347"/>
      <c r="H58" s="1245">
        <v>18</v>
      </c>
      <c r="I58" s="1344"/>
      <c r="J58" s="1064" t="s">
        <v>815</v>
      </c>
      <c r="K58" s="1245" t="s">
        <v>575</v>
      </c>
      <c r="L58" s="1245">
        <v>63</v>
      </c>
      <c r="M58" s="1335"/>
      <c r="N58" s="1262" t="str">
        <f t="shared" si="16"/>
        <v>Included</v>
      </c>
      <c r="O58" s="1263">
        <f t="shared" si="17"/>
        <v>0</v>
      </c>
      <c r="P58" s="1058"/>
      <c r="Q58" s="1062">
        <f t="shared" si="18"/>
        <v>0</v>
      </c>
      <c r="R58" s="1063">
        <f t="shared" si="3"/>
        <v>0</v>
      </c>
      <c r="S58" s="1058"/>
      <c r="T58" s="1059"/>
      <c r="U58" s="1058"/>
      <c r="V58" s="1060"/>
      <c r="W58" s="1058"/>
      <c r="X58" s="1058"/>
      <c r="Y58" s="1058"/>
    </row>
    <row r="59" spans="1:25" s="1022" customFormat="1" ht="33">
      <c r="A59" s="1245">
        <v>38</v>
      </c>
      <c r="B59" s="1064">
        <v>7000020892</v>
      </c>
      <c r="C59" s="1064">
        <v>320</v>
      </c>
      <c r="D59" s="1064" t="s">
        <v>694</v>
      </c>
      <c r="E59" s="1064">
        <v>1000001684</v>
      </c>
      <c r="F59" s="1064">
        <v>85359090</v>
      </c>
      <c r="G59" s="1347"/>
      <c r="H59" s="1245">
        <v>18</v>
      </c>
      <c r="I59" s="1344"/>
      <c r="J59" s="1064" t="s">
        <v>722</v>
      </c>
      <c r="K59" s="1245" t="s">
        <v>575</v>
      </c>
      <c r="L59" s="1245">
        <v>81</v>
      </c>
      <c r="M59" s="1335"/>
      <c r="N59" s="1262" t="str">
        <f t="shared" si="16"/>
        <v>Included</v>
      </c>
      <c r="O59" s="1263">
        <f t="shared" si="17"/>
        <v>0</v>
      </c>
      <c r="P59" s="1058"/>
      <c r="Q59" s="1062">
        <f t="shared" si="18"/>
        <v>0</v>
      </c>
      <c r="R59" s="1063">
        <f t="shared" si="3"/>
        <v>0</v>
      </c>
      <c r="S59" s="1058"/>
      <c r="T59" s="1059"/>
      <c r="U59" s="1058"/>
      <c r="V59" s="1060"/>
      <c r="W59" s="1058"/>
      <c r="X59" s="1058"/>
      <c r="Y59" s="1058"/>
    </row>
    <row r="60" spans="1:25" s="1022" customFormat="1" ht="33">
      <c r="A60" s="1245">
        <v>39</v>
      </c>
      <c r="B60" s="1064">
        <v>7000020892</v>
      </c>
      <c r="C60" s="1064">
        <v>330</v>
      </c>
      <c r="D60" s="1064" t="s">
        <v>694</v>
      </c>
      <c r="E60" s="1064">
        <v>1000001683</v>
      </c>
      <c r="F60" s="1064">
        <v>85352912</v>
      </c>
      <c r="G60" s="1347"/>
      <c r="H60" s="1245">
        <v>18</v>
      </c>
      <c r="I60" s="1344"/>
      <c r="J60" s="1064" t="s">
        <v>721</v>
      </c>
      <c r="K60" s="1245" t="s">
        <v>575</v>
      </c>
      <c r="L60" s="1245">
        <v>27</v>
      </c>
      <c r="M60" s="1335"/>
      <c r="N60" s="1262" t="str">
        <f t="shared" si="16"/>
        <v>Included</v>
      </c>
      <c r="O60" s="1263">
        <f t="shared" si="17"/>
        <v>0</v>
      </c>
      <c r="P60" s="1058"/>
      <c r="Q60" s="1062">
        <f t="shared" si="18"/>
        <v>0</v>
      </c>
      <c r="R60" s="1063">
        <f t="shared" si="3"/>
        <v>0</v>
      </c>
      <c r="S60" s="1058"/>
      <c r="T60" s="1059"/>
      <c r="U60" s="1058"/>
      <c r="V60" s="1060"/>
      <c r="W60" s="1058"/>
      <c r="X60" s="1058"/>
      <c r="Y60" s="1058"/>
    </row>
    <row r="61" spans="1:25" s="1022" customFormat="1" ht="33">
      <c r="A61" s="1245">
        <v>40</v>
      </c>
      <c r="B61" s="1064">
        <v>7000020892</v>
      </c>
      <c r="C61" s="1064">
        <v>340</v>
      </c>
      <c r="D61" s="1064" t="s">
        <v>694</v>
      </c>
      <c r="E61" s="1064">
        <v>1000028442</v>
      </c>
      <c r="F61" s="1064">
        <v>85352912</v>
      </c>
      <c r="G61" s="1347"/>
      <c r="H61" s="1245">
        <v>18</v>
      </c>
      <c r="I61" s="1344"/>
      <c r="J61" s="1064" t="s">
        <v>816</v>
      </c>
      <c r="K61" s="1245" t="s">
        <v>575</v>
      </c>
      <c r="L61" s="1245">
        <v>7</v>
      </c>
      <c r="M61" s="1335"/>
      <c r="N61" s="1262" t="str">
        <f t="shared" si="16"/>
        <v>Included</v>
      </c>
      <c r="O61" s="1263">
        <f t="shared" si="17"/>
        <v>0</v>
      </c>
      <c r="P61" s="1058"/>
      <c r="Q61" s="1062">
        <f t="shared" si="18"/>
        <v>0</v>
      </c>
      <c r="R61" s="1063">
        <f t="shared" si="3"/>
        <v>0</v>
      </c>
      <c r="S61" s="1058"/>
      <c r="T61" s="1059"/>
      <c r="U61" s="1058"/>
      <c r="V61" s="1060"/>
      <c r="W61" s="1058"/>
      <c r="X61" s="1058"/>
      <c r="Y61" s="1058"/>
    </row>
    <row r="62" spans="1:25" s="1022" customFormat="1" ht="33">
      <c r="A62" s="1245">
        <v>41</v>
      </c>
      <c r="B62" s="1064">
        <v>7000020892</v>
      </c>
      <c r="C62" s="1064">
        <v>350</v>
      </c>
      <c r="D62" s="1064" t="s">
        <v>694</v>
      </c>
      <c r="E62" s="1064">
        <v>1000051850</v>
      </c>
      <c r="F62" s="1064">
        <v>85353090</v>
      </c>
      <c r="G62" s="1347"/>
      <c r="H62" s="1245">
        <v>18</v>
      </c>
      <c r="I62" s="1344"/>
      <c r="J62" s="1064" t="s">
        <v>817</v>
      </c>
      <c r="K62" s="1245" t="s">
        <v>575</v>
      </c>
      <c r="L62" s="1245">
        <v>8</v>
      </c>
      <c r="M62" s="1335"/>
      <c r="N62" s="1262" t="str">
        <f t="shared" si="16"/>
        <v>Included</v>
      </c>
      <c r="O62" s="1263">
        <f t="shared" si="17"/>
        <v>0</v>
      </c>
      <c r="P62" s="1058"/>
      <c r="Q62" s="1062">
        <f t="shared" si="18"/>
        <v>0</v>
      </c>
      <c r="R62" s="1063">
        <f t="shared" si="3"/>
        <v>0</v>
      </c>
      <c r="S62" s="1058"/>
      <c r="T62" s="1059"/>
      <c r="U62" s="1058"/>
      <c r="V62" s="1060"/>
      <c r="W62" s="1058"/>
      <c r="X62" s="1058"/>
      <c r="Y62" s="1058"/>
    </row>
    <row r="63" spans="1:25" s="1022" customFormat="1" ht="33">
      <c r="A63" s="1245">
        <v>42</v>
      </c>
      <c r="B63" s="1064">
        <v>7000020892</v>
      </c>
      <c r="C63" s="1064">
        <v>360</v>
      </c>
      <c r="D63" s="1064" t="s">
        <v>694</v>
      </c>
      <c r="E63" s="1064">
        <v>1000051760</v>
      </c>
      <c r="F63" s="1064">
        <v>85353090</v>
      </c>
      <c r="G63" s="1347"/>
      <c r="H63" s="1245">
        <v>18</v>
      </c>
      <c r="I63" s="1344"/>
      <c r="J63" s="1064" t="s">
        <v>818</v>
      </c>
      <c r="K63" s="1245" t="s">
        <v>575</v>
      </c>
      <c r="L63" s="1245">
        <v>6</v>
      </c>
      <c r="M63" s="1335"/>
      <c r="N63" s="1262" t="str">
        <f t="shared" si="16"/>
        <v>Included</v>
      </c>
      <c r="O63" s="1263">
        <f t="shared" si="17"/>
        <v>0</v>
      </c>
      <c r="P63" s="1058"/>
      <c r="Q63" s="1062">
        <f t="shared" si="18"/>
        <v>0</v>
      </c>
      <c r="R63" s="1063">
        <f t="shared" si="3"/>
        <v>0</v>
      </c>
      <c r="S63" s="1058"/>
      <c r="T63" s="1059"/>
      <c r="U63" s="1058"/>
      <c r="V63" s="1060"/>
      <c r="W63" s="1058"/>
      <c r="X63" s="1058"/>
      <c r="Y63" s="1058"/>
    </row>
    <row r="64" spans="1:25" s="1022" customFormat="1" ht="33">
      <c r="A64" s="1245">
        <v>43</v>
      </c>
      <c r="B64" s="1064">
        <v>7000020892</v>
      </c>
      <c r="C64" s="1064">
        <v>370</v>
      </c>
      <c r="D64" s="1064" t="s">
        <v>694</v>
      </c>
      <c r="E64" s="1064">
        <v>1000001740</v>
      </c>
      <c r="F64" s="1064">
        <v>85359090</v>
      </c>
      <c r="G64" s="1347"/>
      <c r="H64" s="1245">
        <v>18</v>
      </c>
      <c r="I64" s="1344"/>
      <c r="J64" s="1064" t="s">
        <v>819</v>
      </c>
      <c r="K64" s="1245" t="s">
        <v>575</v>
      </c>
      <c r="L64" s="1245">
        <v>21</v>
      </c>
      <c r="M64" s="1335"/>
      <c r="N64" s="1262" t="str">
        <f t="shared" ref="N64:N81" si="19">IF(M64=0, "Included",IF(ISERROR(L64*M64), M64, L64*M64))</f>
        <v>Included</v>
      </c>
      <c r="O64" s="1263">
        <f t="shared" ref="O64:O81" si="20">R64</f>
        <v>0</v>
      </c>
      <c r="P64" s="1058"/>
      <c r="Q64" s="1062">
        <f t="shared" ref="Q64:Q81" si="21">IF(N64="Included",0,N64)</f>
        <v>0</v>
      </c>
      <c r="R64" s="1063">
        <f t="shared" si="3"/>
        <v>0</v>
      </c>
      <c r="S64" s="1058"/>
      <c r="T64" s="1059"/>
      <c r="U64" s="1058"/>
      <c r="V64" s="1060"/>
      <c r="W64" s="1058"/>
      <c r="X64" s="1058"/>
      <c r="Y64" s="1058"/>
    </row>
    <row r="65" spans="1:25" s="1022" customFormat="1" ht="33">
      <c r="A65" s="1245">
        <v>44</v>
      </c>
      <c r="B65" s="1064">
        <v>7000020892</v>
      </c>
      <c r="C65" s="1064">
        <v>380</v>
      </c>
      <c r="D65" s="1064" t="s">
        <v>781</v>
      </c>
      <c r="E65" s="1064">
        <v>1000000956</v>
      </c>
      <c r="F65" s="1064">
        <v>85462040</v>
      </c>
      <c r="G65" s="1347"/>
      <c r="H65" s="1245">
        <v>18</v>
      </c>
      <c r="I65" s="1344"/>
      <c r="J65" s="1064" t="s">
        <v>820</v>
      </c>
      <c r="K65" s="1245" t="s">
        <v>575</v>
      </c>
      <c r="L65" s="1245">
        <v>4</v>
      </c>
      <c r="M65" s="1335"/>
      <c r="N65" s="1262" t="str">
        <f t="shared" si="19"/>
        <v>Included</v>
      </c>
      <c r="O65" s="1263">
        <f t="shared" si="20"/>
        <v>0</v>
      </c>
      <c r="P65" s="1058"/>
      <c r="Q65" s="1062">
        <f t="shared" si="21"/>
        <v>0</v>
      </c>
      <c r="R65" s="1063">
        <f t="shared" si="3"/>
        <v>0</v>
      </c>
      <c r="S65" s="1058"/>
      <c r="T65" s="1059"/>
      <c r="U65" s="1058"/>
      <c r="V65" s="1060"/>
      <c r="W65" s="1058"/>
      <c r="X65" s="1058"/>
      <c r="Y65" s="1058"/>
    </row>
    <row r="66" spans="1:25" s="1022" customFormat="1" ht="33">
      <c r="A66" s="1245">
        <v>45</v>
      </c>
      <c r="B66" s="1064">
        <v>7000020892</v>
      </c>
      <c r="C66" s="1064">
        <v>390</v>
      </c>
      <c r="D66" s="1064" t="s">
        <v>781</v>
      </c>
      <c r="E66" s="1064">
        <v>1000000945</v>
      </c>
      <c r="F66" s="1064">
        <v>85352911</v>
      </c>
      <c r="G66" s="1347"/>
      <c r="H66" s="1245">
        <v>18</v>
      </c>
      <c r="I66" s="1344"/>
      <c r="J66" s="1064" t="s">
        <v>821</v>
      </c>
      <c r="K66" s="1245" t="s">
        <v>575</v>
      </c>
      <c r="L66" s="1245">
        <v>2</v>
      </c>
      <c r="M66" s="1335"/>
      <c r="N66" s="1262" t="str">
        <f t="shared" si="19"/>
        <v>Included</v>
      </c>
      <c r="O66" s="1263">
        <f t="shared" si="20"/>
        <v>0</v>
      </c>
      <c r="P66" s="1058"/>
      <c r="Q66" s="1062">
        <f t="shared" si="21"/>
        <v>0</v>
      </c>
      <c r="R66" s="1063">
        <f t="shared" si="3"/>
        <v>0</v>
      </c>
      <c r="S66" s="1058"/>
      <c r="T66" s="1059"/>
      <c r="U66" s="1058"/>
      <c r="V66" s="1060"/>
      <c r="W66" s="1058"/>
      <c r="X66" s="1058"/>
      <c r="Y66" s="1058"/>
    </row>
    <row r="67" spans="1:25" s="1022" customFormat="1" ht="33">
      <c r="A67" s="1245">
        <v>46</v>
      </c>
      <c r="B67" s="1064">
        <v>7000020892</v>
      </c>
      <c r="C67" s="1064">
        <v>400</v>
      </c>
      <c r="D67" s="1064" t="s">
        <v>782</v>
      </c>
      <c r="E67" s="1064">
        <v>1000005036</v>
      </c>
      <c r="F67" s="1064">
        <v>85352113</v>
      </c>
      <c r="G67" s="1347"/>
      <c r="H67" s="1245">
        <v>18</v>
      </c>
      <c r="I67" s="1344"/>
      <c r="J67" s="1064" t="s">
        <v>822</v>
      </c>
      <c r="K67" s="1245" t="s">
        <v>575</v>
      </c>
      <c r="L67" s="1245">
        <v>1</v>
      </c>
      <c r="M67" s="1335"/>
      <c r="N67" s="1262" t="str">
        <f t="shared" si="19"/>
        <v>Included</v>
      </c>
      <c r="O67" s="1263">
        <f t="shared" si="20"/>
        <v>0</v>
      </c>
      <c r="P67" s="1058"/>
      <c r="Q67" s="1062">
        <f t="shared" si="21"/>
        <v>0</v>
      </c>
      <c r="R67" s="1063">
        <f t="shared" si="3"/>
        <v>0</v>
      </c>
      <c r="S67" s="1058"/>
      <c r="T67" s="1059"/>
      <c r="U67" s="1058"/>
      <c r="V67" s="1060"/>
      <c r="W67" s="1058"/>
      <c r="X67" s="1058"/>
      <c r="Y67" s="1058"/>
    </row>
    <row r="68" spans="1:25" s="1022" customFormat="1" ht="33">
      <c r="A68" s="1245">
        <v>47</v>
      </c>
      <c r="B68" s="1064">
        <v>7000020892</v>
      </c>
      <c r="C68" s="1064">
        <v>410</v>
      </c>
      <c r="D68" s="1064" t="s">
        <v>782</v>
      </c>
      <c r="E68" s="1064">
        <v>1000027581</v>
      </c>
      <c r="F68" s="1064">
        <v>85353090</v>
      </c>
      <c r="G68" s="1347"/>
      <c r="H68" s="1245">
        <v>18</v>
      </c>
      <c r="I68" s="1344"/>
      <c r="J68" s="1064" t="s">
        <v>823</v>
      </c>
      <c r="K68" s="1245" t="s">
        <v>575</v>
      </c>
      <c r="L68" s="1245">
        <v>1</v>
      </c>
      <c r="M68" s="1335"/>
      <c r="N68" s="1262" t="str">
        <f t="shared" si="19"/>
        <v>Included</v>
      </c>
      <c r="O68" s="1263">
        <f t="shared" si="20"/>
        <v>0</v>
      </c>
      <c r="P68" s="1058"/>
      <c r="Q68" s="1062">
        <f t="shared" si="21"/>
        <v>0</v>
      </c>
      <c r="R68" s="1063">
        <f t="shared" si="3"/>
        <v>0</v>
      </c>
      <c r="S68" s="1058"/>
      <c r="T68" s="1059"/>
      <c r="U68" s="1058"/>
      <c r="V68" s="1060"/>
      <c r="W68" s="1058"/>
      <c r="X68" s="1058"/>
      <c r="Y68" s="1058"/>
    </row>
    <row r="69" spans="1:25" s="1022" customFormat="1" ht="33">
      <c r="A69" s="1245">
        <v>48</v>
      </c>
      <c r="B69" s="1064">
        <v>7000020892</v>
      </c>
      <c r="C69" s="1064">
        <v>420</v>
      </c>
      <c r="D69" s="1064" t="s">
        <v>782</v>
      </c>
      <c r="E69" s="1064">
        <v>1000005061</v>
      </c>
      <c r="F69" s="1064">
        <v>85359090</v>
      </c>
      <c r="G69" s="1347"/>
      <c r="H69" s="1245">
        <v>18</v>
      </c>
      <c r="I69" s="1344"/>
      <c r="J69" s="1064" t="s">
        <v>824</v>
      </c>
      <c r="K69" s="1245" t="s">
        <v>575</v>
      </c>
      <c r="L69" s="1245">
        <v>3</v>
      </c>
      <c r="M69" s="1335"/>
      <c r="N69" s="1262" t="str">
        <f t="shared" si="19"/>
        <v>Included</v>
      </c>
      <c r="O69" s="1263">
        <f t="shared" si="20"/>
        <v>0</v>
      </c>
      <c r="P69" s="1058"/>
      <c r="Q69" s="1062">
        <f t="shared" si="21"/>
        <v>0</v>
      </c>
      <c r="R69" s="1063">
        <f t="shared" si="3"/>
        <v>0</v>
      </c>
      <c r="S69" s="1058"/>
      <c r="T69" s="1059"/>
      <c r="U69" s="1058"/>
      <c r="V69" s="1060"/>
      <c r="W69" s="1058"/>
      <c r="X69" s="1058"/>
      <c r="Y69" s="1058"/>
    </row>
    <row r="70" spans="1:25" s="1022" customFormat="1" ht="33">
      <c r="A70" s="1245">
        <v>49</v>
      </c>
      <c r="B70" s="1064">
        <v>7000020892</v>
      </c>
      <c r="C70" s="1064">
        <v>430</v>
      </c>
      <c r="D70" s="1064" t="s">
        <v>782</v>
      </c>
      <c r="E70" s="1064">
        <v>1000005048</v>
      </c>
      <c r="F70" s="1064">
        <v>85359090</v>
      </c>
      <c r="G70" s="1347"/>
      <c r="H70" s="1245">
        <v>18</v>
      </c>
      <c r="I70" s="1344"/>
      <c r="J70" s="1064" t="s">
        <v>825</v>
      </c>
      <c r="K70" s="1245" t="s">
        <v>575</v>
      </c>
      <c r="L70" s="1245">
        <v>3</v>
      </c>
      <c r="M70" s="1335"/>
      <c r="N70" s="1262" t="str">
        <f t="shared" si="19"/>
        <v>Included</v>
      </c>
      <c r="O70" s="1263">
        <f t="shared" si="20"/>
        <v>0</v>
      </c>
      <c r="P70" s="1058"/>
      <c r="Q70" s="1062">
        <f t="shared" si="21"/>
        <v>0</v>
      </c>
      <c r="R70" s="1063">
        <f t="shared" si="3"/>
        <v>0</v>
      </c>
      <c r="S70" s="1058"/>
      <c r="T70" s="1059"/>
      <c r="U70" s="1058"/>
      <c r="V70" s="1060"/>
      <c r="W70" s="1058"/>
      <c r="X70" s="1058"/>
      <c r="Y70" s="1058"/>
    </row>
    <row r="71" spans="1:25" s="1022" customFormat="1" ht="33">
      <c r="A71" s="1245">
        <v>50</v>
      </c>
      <c r="B71" s="1064">
        <v>7000020892</v>
      </c>
      <c r="C71" s="1064">
        <v>440</v>
      </c>
      <c r="D71" s="1064" t="s">
        <v>782</v>
      </c>
      <c r="E71" s="1064">
        <v>1000005030</v>
      </c>
      <c r="F71" s="1064">
        <v>85462040</v>
      </c>
      <c r="G71" s="1347"/>
      <c r="H71" s="1245">
        <v>18</v>
      </c>
      <c r="I71" s="1344"/>
      <c r="J71" s="1064" t="s">
        <v>826</v>
      </c>
      <c r="K71" s="1245" t="s">
        <v>575</v>
      </c>
      <c r="L71" s="1245">
        <v>6</v>
      </c>
      <c r="M71" s="1335"/>
      <c r="N71" s="1262" t="str">
        <f t="shared" si="19"/>
        <v>Included</v>
      </c>
      <c r="O71" s="1263">
        <f t="shared" si="20"/>
        <v>0</v>
      </c>
      <c r="P71" s="1058"/>
      <c r="Q71" s="1062">
        <f t="shared" si="21"/>
        <v>0</v>
      </c>
      <c r="R71" s="1063">
        <f t="shared" si="3"/>
        <v>0</v>
      </c>
      <c r="S71" s="1058"/>
      <c r="T71" s="1059"/>
      <c r="U71" s="1058"/>
      <c r="V71" s="1060"/>
      <c r="W71" s="1058"/>
      <c r="X71" s="1058"/>
      <c r="Y71" s="1058"/>
    </row>
    <row r="72" spans="1:25" s="1022" customFormat="1" ht="33">
      <c r="A72" s="1245">
        <v>51</v>
      </c>
      <c r="B72" s="1064">
        <v>7000020892</v>
      </c>
      <c r="C72" s="1064">
        <v>450</v>
      </c>
      <c r="D72" s="1064" t="s">
        <v>695</v>
      </c>
      <c r="E72" s="1064">
        <v>1000002094</v>
      </c>
      <c r="F72" s="1064">
        <v>85353090</v>
      </c>
      <c r="G72" s="1347"/>
      <c r="H72" s="1245">
        <v>18</v>
      </c>
      <c r="I72" s="1344"/>
      <c r="J72" s="1064" t="s">
        <v>827</v>
      </c>
      <c r="K72" s="1245" t="s">
        <v>575</v>
      </c>
      <c r="L72" s="1245">
        <v>1</v>
      </c>
      <c r="M72" s="1335"/>
      <c r="N72" s="1262" t="str">
        <f t="shared" si="19"/>
        <v>Included</v>
      </c>
      <c r="O72" s="1263">
        <f t="shared" si="20"/>
        <v>0</v>
      </c>
      <c r="P72" s="1058"/>
      <c r="Q72" s="1062">
        <f t="shared" si="21"/>
        <v>0</v>
      </c>
      <c r="R72" s="1063">
        <f t="shared" si="3"/>
        <v>0</v>
      </c>
      <c r="S72" s="1058"/>
      <c r="T72" s="1059"/>
      <c r="U72" s="1058"/>
      <c r="V72" s="1060"/>
      <c r="W72" s="1058"/>
      <c r="X72" s="1058"/>
      <c r="Y72" s="1058"/>
    </row>
    <row r="73" spans="1:25" s="1022" customFormat="1" ht="33">
      <c r="A73" s="1245">
        <v>52</v>
      </c>
      <c r="B73" s="1064">
        <v>7000020892</v>
      </c>
      <c r="C73" s="1064">
        <v>460</v>
      </c>
      <c r="D73" s="1064" t="s">
        <v>695</v>
      </c>
      <c r="E73" s="1064">
        <v>1000001998</v>
      </c>
      <c r="F73" s="1064">
        <v>85049010</v>
      </c>
      <c r="G73" s="1347"/>
      <c r="H73" s="1245">
        <v>18</v>
      </c>
      <c r="I73" s="1344"/>
      <c r="J73" s="1064" t="s">
        <v>726</v>
      </c>
      <c r="K73" s="1245" t="s">
        <v>581</v>
      </c>
      <c r="L73" s="1245">
        <v>3</v>
      </c>
      <c r="M73" s="1335"/>
      <c r="N73" s="1262" t="str">
        <f t="shared" si="19"/>
        <v>Included</v>
      </c>
      <c r="O73" s="1263">
        <f t="shared" si="20"/>
        <v>0</v>
      </c>
      <c r="P73" s="1058"/>
      <c r="Q73" s="1062">
        <f t="shared" si="21"/>
        <v>0</v>
      </c>
      <c r="R73" s="1063">
        <f t="shared" si="3"/>
        <v>0</v>
      </c>
      <c r="S73" s="1058"/>
      <c r="T73" s="1059"/>
      <c r="U73" s="1058"/>
      <c r="V73" s="1060"/>
      <c r="W73" s="1058"/>
      <c r="X73" s="1058"/>
      <c r="Y73" s="1058"/>
    </row>
    <row r="74" spans="1:25" s="1022" customFormat="1" ht="33">
      <c r="A74" s="1245">
        <v>53</v>
      </c>
      <c r="B74" s="1064">
        <v>7000020892</v>
      </c>
      <c r="C74" s="1064">
        <v>470</v>
      </c>
      <c r="D74" s="1064" t="s">
        <v>695</v>
      </c>
      <c r="E74" s="1064">
        <v>1000001999</v>
      </c>
      <c r="F74" s="1064">
        <v>85049010</v>
      </c>
      <c r="G74" s="1347"/>
      <c r="H74" s="1245">
        <v>18</v>
      </c>
      <c r="I74" s="1344"/>
      <c r="J74" s="1064" t="s">
        <v>828</v>
      </c>
      <c r="K74" s="1245" t="s">
        <v>575</v>
      </c>
      <c r="L74" s="1245">
        <v>3</v>
      </c>
      <c r="M74" s="1335"/>
      <c r="N74" s="1262" t="str">
        <f t="shared" si="19"/>
        <v>Included</v>
      </c>
      <c r="O74" s="1263">
        <f t="shared" si="20"/>
        <v>0</v>
      </c>
      <c r="P74" s="1058"/>
      <c r="Q74" s="1062">
        <f t="shared" si="21"/>
        <v>0</v>
      </c>
      <c r="R74" s="1063">
        <f t="shared" si="3"/>
        <v>0</v>
      </c>
      <c r="S74" s="1058"/>
      <c r="T74" s="1059"/>
      <c r="U74" s="1058"/>
      <c r="V74" s="1060"/>
      <c r="W74" s="1058"/>
      <c r="X74" s="1058"/>
      <c r="Y74" s="1058"/>
    </row>
    <row r="75" spans="1:25" s="1022" customFormat="1" ht="16.5">
      <c r="A75" s="1245">
        <v>54</v>
      </c>
      <c r="B75" s="1064">
        <v>7000020892</v>
      </c>
      <c r="C75" s="1064">
        <v>480</v>
      </c>
      <c r="D75" s="1064" t="s">
        <v>695</v>
      </c>
      <c r="E75" s="1064">
        <v>1000002068</v>
      </c>
      <c r="F75" s="1064">
        <v>85049010</v>
      </c>
      <c r="G75" s="1347"/>
      <c r="H75" s="1245">
        <v>18</v>
      </c>
      <c r="I75" s="1344"/>
      <c r="J75" s="1064" t="s">
        <v>829</v>
      </c>
      <c r="K75" s="1245" t="s">
        <v>575</v>
      </c>
      <c r="L75" s="1245">
        <v>3</v>
      </c>
      <c r="M75" s="1335"/>
      <c r="N75" s="1262" t="str">
        <f t="shared" si="19"/>
        <v>Included</v>
      </c>
      <c r="O75" s="1263">
        <f t="shared" si="20"/>
        <v>0</v>
      </c>
      <c r="P75" s="1058"/>
      <c r="Q75" s="1062">
        <f t="shared" si="21"/>
        <v>0</v>
      </c>
      <c r="R75" s="1063">
        <f t="shared" si="3"/>
        <v>0</v>
      </c>
      <c r="S75" s="1058"/>
      <c r="T75" s="1059"/>
      <c r="U75" s="1058"/>
      <c r="V75" s="1060"/>
      <c r="W75" s="1058"/>
      <c r="X75" s="1058"/>
      <c r="Y75" s="1058"/>
    </row>
    <row r="76" spans="1:25" s="1022" customFormat="1" ht="16.5">
      <c r="A76" s="1245">
        <v>55</v>
      </c>
      <c r="B76" s="1064">
        <v>7000020892</v>
      </c>
      <c r="C76" s="1064">
        <v>490</v>
      </c>
      <c r="D76" s="1064" t="s">
        <v>695</v>
      </c>
      <c r="E76" s="1064">
        <v>1000020418</v>
      </c>
      <c r="F76" s="1064">
        <v>85354010</v>
      </c>
      <c r="G76" s="1347"/>
      <c r="H76" s="1245">
        <v>18</v>
      </c>
      <c r="I76" s="1344"/>
      <c r="J76" s="1064" t="s">
        <v>830</v>
      </c>
      <c r="K76" s="1245" t="s">
        <v>575</v>
      </c>
      <c r="L76" s="1245">
        <v>3</v>
      </c>
      <c r="M76" s="1335"/>
      <c r="N76" s="1262" t="str">
        <f t="shared" si="19"/>
        <v>Included</v>
      </c>
      <c r="O76" s="1263">
        <f t="shared" si="20"/>
        <v>0</v>
      </c>
      <c r="P76" s="1058"/>
      <c r="Q76" s="1062">
        <f t="shared" si="21"/>
        <v>0</v>
      </c>
      <c r="R76" s="1063">
        <f t="shared" si="3"/>
        <v>0</v>
      </c>
      <c r="S76" s="1058"/>
      <c r="T76" s="1059"/>
      <c r="U76" s="1058"/>
      <c r="V76" s="1060"/>
      <c r="W76" s="1058"/>
      <c r="X76" s="1058"/>
      <c r="Y76" s="1058"/>
    </row>
    <row r="77" spans="1:25" s="1022" customFormat="1" ht="49.5">
      <c r="A77" s="1245">
        <v>56</v>
      </c>
      <c r="B77" s="1064">
        <v>7000020892</v>
      </c>
      <c r="C77" s="1064">
        <v>500</v>
      </c>
      <c r="D77" s="1064" t="s">
        <v>695</v>
      </c>
      <c r="E77" s="1064">
        <v>1000020185</v>
      </c>
      <c r="F77" s="1064">
        <v>73082011</v>
      </c>
      <c r="G77" s="1347"/>
      <c r="H77" s="1245">
        <v>18</v>
      </c>
      <c r="I77" s="1344"/>
      <c r="J77" s="1064" t="s">
        <v>831</v>
      </c>
      <c r="K77" s="1245" t="s">
        <v>575</v>
      </c>
      <c r="L77" s="1245">
        <v>1</v>
      </c>
      <c r="M77" s="1335"/>
      <c r="N77" s="1262" t="str">
        <f t="shared" si="19"/>
        <v>Included</v>
      </c>
      <c r="O77" s="1263">
        <f t="shared" si="20"/>
        <v>0</v>
      </c>
      <c r="P77" s="1058"/>
      <c r="Q77" s="1062">
        <f t="shared" si="21"/>
        <v>0</v>
      </c>
      <c r="R77" s="1063">
        <f t="shared" si="3"/>
        <v>0</v>
      </c>
      <c r="S77" s="1058"/>
      <c r="T77" s="1059"/>
      <c r="U77" s="1058"/>
      <c r="V77" s="1060"/>
      <c r="W77" s="1058"/>
      <c r="X77" s="1058"/>
      <c r="Y77" s="1058"/>
    </row>
    <row r="78" spans="1:25" s="1022" customFormat="1" ht="132">
      <c r="A78" s="1245">
        <v>57</v>
      </c>
      <c r="B78" s="1064">
        <v>7000020892</v>
      </c>
      <c r="C78" s="1064">
        <v>510</v>
      </c>
      <c r="D78" s="1064" t="s">
        <v>696</v>
      </c>
      <c r="E78" s="1064">
        <v>1000015930</v>
      </c>
      <c r="F78" s="1064">
        <v>85049010</v>
      </c>
      <c r="G78" s="1347"/>
      <c r="H78" s="1245">
        <v>18</v>
      </c>
      <c r="I78" s="1344"/>
      <c r="J78" s="1064" t="s">
        <v>832</v>
      </c>
      <c r="K78" s="1245" t="s">
        <v>650</v>
      </c>
      <c r="L78" s="1245">
        <v>3</v>
      </c>
      <c r="M78" s="1335"/>
      <c r="N78" s="1262" t="str">
        <f t="shared" si="19"/>
        <v>Included</v>
      </c>
      <c r="O78" s="1263">
        <f t="shared" si="20"/>
        <v>0</v>
      </c>
      <c r="P78" s="1058"/>
      <c r="Q78" s="1062">
        <f t="shared" si="21"/>
        <v>0</v>
      </c>
      <c r="R78" s="1063">
        <f t="shared" si="3"/>
        <v>0</v>
      </c>
      <c r="S78" s="1058"/>
      <c r="T78" s="1059"/>
      <c r="U78" s="1058"/>
      <c r="V78" s="1060"/>
      <c r="W78" s="1058"/>
      <c r="X78" s="1058"/>
      <c r="Y78" s="1058"/>
    </row>
    <row r="79" spans="1:25" s="1022" customFormat="1" ht="132">
      <c r="A79" s="1245">
        <v>58</v>
      </c>
      <c r="B79" s="1064">
        <v>7000020892</v>
      </c>
      <c r="C79" s="1064">
        <v>520</v>
      </c>
      <c r="D79" s="1064" t="s">
        <v>696</v>
      </c>
      <c r="E79" s="1064">
        <v>1000015788</v>
      </c>
      <c r="F79" s="1064">
        <v>85049010</v>
      </c>
      <c r="G79" s="1347"/>
      <c r="H79" s="1245">
        <v>18</v>
      </c>
      <c r="I79" s="1344"/>
      <c r="J79" s="1064" t="s">
        <v>833</v>
      </c>
      <c r="K79" s="1245" t="s">
        <v>650</v>
      </c>
      <c r="L79" s="1245">
        <v>3</v>
      </c>
      <c r="M79" s="1335"/>
      <c r="N79" s="1262" t="str">
        <f t="shared" si="19"/>
        <v>Included</v>
      </c>
      <c r="O79" s="1263">
        <f t="shared" si="20"/>
        <v>0</v>
      </c>
      <c r="P79" s="1058"/>
      <c r="Q79" s="1062">
        <f t="shared" si="21"/>
        <v>0</v>
      </c>
      <c r="R79" s="1063">
        <f t="shared" si="3"/>
        <v>0</v>
      </c>
      <c r="S79" s="1058"/>
      <c r="T79" s="1059"/>
      <c r="U79" s="1058"/>
      <c r="V79" s="1060"/>
      <c r="W79" s="1058"/>
      <c r="X79" s="1058"/>
      <c r="Y79" s="1058"/>
    </row>
    <row r="80" spans="1:25" s="1022" customFormat="1" ht="33">
      <c r="A80" s="1245">
        <v>59</v>
      </c>
      <c r="B80" s="1064">
        <v>7000020892</v>
      </c>
      <c r="C80" s="1064">
        <v>530</v>
      </c>
      <c r="D80" s="1064" t="s">
        <v>696</v>
      </c>
      <c r="E80" s="1064">
        <v>1000011349</v>
      </c>
      <c r="F80" s="1064">
        <v>72169990</v>
      </c>
      <c r="G80" s="1347"/>
      <c r="H80" s="1245">
        <v>18</v>
      </c>
      <c r="I80" s="1344"/>
      <c r="J80" s="1064" t="s">
        <v>834</v>
      </c>
      <c r="K80" s="1245" t="s">
        <v>581</v>
      </c>
      <c r="L80" s="1245">
        <v>1</v>
      </c>
      <c r="M80" s="1335"/>
      <c r="N80" s="1262" t="str">
        <f t="shared" si="19"/>
        <v>Included</v>
      </c>
      <c r="O80" s="1263">
        <f t="shared" si="20"/>
        <v>0</v>
      </c>
      <c r="P80" s="1058"/>
      <c r="Q80" s="1062">
        <f t="shared" si="21"/>
        <v>0</v>
      </c>
      <c r="R80" s="1063">
        <f t="shared" si="3"/>
        <v>0</v>
      </c>
      <c r="S80" s="1058"/>
      <c r="T80" s="1059"/>
      <c r="U80" s="1058"/>
      <c r="V80" s="1060"/>
      <c r="W80" s="1058"/>
      <c r="X80" s="1058"/>
      <c r="Y80" s="1058"/>
    </row>
    <row r="81" spans="1:25" s="1022" customFormat="1" ht="33">
      <c r="A81" s="1245">
        <v>60</v>
      </c>
      <c r="B81" s="1064">
        <v>7000020892</v>
      </c>
      <c r="C81" s="1064">
        <v>540</v>
      </c>
      <c r="D81" s="1064" t="s">
        <v>696</v>
      </c>
      <c r="E81" s="1064">
        <v>1000011363</v>
      </c>
      <c r="F81" s="1064">
        <v>72169990</v>
      </c>
      <c r="G81" s="1347"/>
      <c r="H81" s="1245">
        <v>18</v>
      </c>
      <c r="I81" s="1344"/>
      <c r="J81" s="1064" t="s">
        <v>728</v>
      </c>
      <c r="K81" s="1245" t="s">
        <v>581</v>
      </c>
      <c r="L81" s="1245">
        <v>3</v>
      </c>
      <c r="M81" s="1335"/>
      <c r="N81" s="1262" t="str">
        <f t="shared" si="19"/>
        <v>Included</v>
      </c>
      <c r="O81" s="1263">
        <f t="shared" si="20"/>
        <v>0</v>
      </c>
      <c r="P81" s="1058"/>
      <c r="Q81" s="1062">
        <f t="shared" si="21"/>
        <v>0</v>
      </c>
      <c r="R81" s="1063">
        <f t="shared" si="3"/>
        <v>0</v>
      </c>
      <c r="S81" s="1058"/>
      <c r="T81" s="1059"/>
      <c r="U81" s="1058"/>
      <c r="V81" s="1060"/>
      <c r="W81" s="1058"/>
      <c r="X81" s="1058"/>
      <c r="Y81" s="1058"/>
    </row>
    <row r="82" spans="1:25" s="1022" customFormat="1" ht="49.5">
      <c r="A82" s="1245">
        <v>61</v>
      </c>
      <c r="B82" s="1064">
        <v>7000020892</v>
      </c>
      <c r="C82" s="1064">
        <v>550</v>
      </c>
      <c r="D82" s="1064" t="s">
        <v>696</v>
      </c>
      <c r="E82" s="1064">
        <v>1000011356</v>
      </c>
      <c r="F82" s="1064">
        <v>72169990</v>
      </c>
      <c r="G82" s="1347"/>
      <c r="H82" s="1245">
        <v>18</v>
      </c>
      <c r="I82" s="1344"/>
      <c r="J82" s="1064" t="s">
        <v>835</v>
      </c>
      <c r="K82" s="1245" t="s">
        <v>581</v>
      </c>
      <c r="L82" s="1245">
        <v>2</v>
      </c>
      <c r="M82" s="1335"/>
      <c r="N82" s="1262" t="str">
        <f t="shared" si="16"/>
        <v>Included</v>
      </c>
      <c r="O82" s="1263">
        <f t="shared" si="17"/>
        <v>0</v>
      </c>
      <c r="P82" s="1058"/>
      <c r="Q82" s="1062">
        <f t="shared" si="18"/>
        <v>0</v>
      </c>
      <c r="R82" s="1063">
        <f t="shared" si="3"/>
        <v>0</v>
      </c>
      <c r="S82" s="1058"/>
      <c r="T82" s="1059"/>
      <c r="U82" s="1058"/>
      <c r="V82" s="1060"/>
      <c r="W82" s="1058"/>
      <c r="X82" s="1058"/>
      <c r="Y82" s="1058"/>
    </row>
    <row r="83" spans="1:25" s="1022" customFormat="1" ht="33">
      <c r="A83" s="1245">
        <v>62</v>
      </c>
      <c r="B83" s="1064">
        <v>7000020892</v>
      </c>
      <c r="C83" s="1064">
        <v>560</v>
      </c>
      <c r="D83" s="1064" t="s">
        <v>696</v>
      </c>
      <c r="E83" s="1064">
        <v>1000011358</v>
      </c>
      <c r="F83" s="1064">
        <v>72169990</v>
      </c>
      <c r="G83" s="1347"/>
      <c r="H83" s="1245">
        <v>18</v>
      </c>
      <c r="I83" s="1344"/>
      <c r="J83" s="1064" t="s">
        <v>836</v>
      </c>
      <c r="K83" s="1245" t="s">
        <v>581</v>
      </c>
      <c r="L83" s="1245">
        <v>4</v>
      </c>
      <c r="M83" s="1335"/>
      <c r="N83" s="1262" t="str">
        <f t="shared" si="16"/>
        <v>Included</v>
      </c>
      <c r="O83" s="1263">
        <f t="shared" si="17"/>
        <v>0</v>
      </c>
      <c r="P83" s="1058"/>
      <c r="Q83" s="1062">
        <f t="shared" si="18"/>
        <v>0</v>
      </c>
      <c r="R83" s="1063">
        <f t="shared" si="3"/>
        <v>0</v>
      </c>
      <c r="S83" s="1058"/>
      <c r="T83" s="1059"/>
      <c r="U83" s="1058"/>
      <c r="V83" s="1060"/>
      <c r="W83" s="1058"/>
      <c r="X83" s="1058"/>
      <c r="Y83" s="1058"/>
    </row>
    <row r="84" spans="1:25" s="1022" customFormat="1" ht="33">
      <c r="A84" s="1245">
        <v>63</v>
      </c>
      <c r="B84" s="1064">
        <v>7000020892</v>
      </c>
      <c r="C84" s="1064">
        <v>570</v>
      </c>
      <c r="D84" s="1064" t="s">
        <v>696</v>
      </c>
      <c r="E84" s="1064">
        <v>1000011350</v>
      </c>
      <c r="F84" s="1064">
        <v>72169990</v>
      </c>
      <c r="G84" s="1347"/>
      <c r="H84" s="1245">
        <v>18</v>
      </c>
      <c r="I84" s="1344"/>
      <c r="J84" s="1064" t="s">
        <v>727</v>
      </c>
      <c r="K84" s="1245" t="s">
        <v>581</v>
      </c>
      <c r="L84" s="1245">
        <v>4</v>
      </c>
      <c r="M84" s="1335"/>
      <c r="N84" s="1262" t="str">
        <f t="shared" si="16"/>
        <v>Included</v>
      </c>
      <c r="O84" s="1263">
        <f t="shared" si="17"/>
        <v>0</v>
      </c>
      <c r="P84" s="1058"/>
      <c r="Q84" s="1062">
        <f t="shared" si="18"/>
        <v>0</v>
      </c>
      <c r="R84" s="1063">
        <f t="shared" si="3"/>
        <v>0</v>
      </c>
      <c r="S84" s="1058"/>
      <c r="T84" s="1059"/>
      <c r="U84" s="1058"/>
      <c r="V84" s="1060"/>
      <c r="W84" s="1058"/>
      <c r="X84" s="1058"/>
      <c r="Y84" s="1058"/>
    </row>
    <row r="85" spans="1:25" s="1022" customFormat="1" ht="49.5">
      <c r="A85" s="1245">
        <v>64</v>
      </c>
      <c r="B85" s="1064">
        <v>7000020892</v>
      </c>
      <c r="C85" s="1064">
        <v>580</v>
      </c>
      <c r="D85" s="1064" t="s">
        <v>697</v>
      </c>
      <c r="E85" s="1064">
        <v>1000055992</v>
      </c>
      <c r="F85" s="1064">
        <v>72169990</v>
      </c>
      <c r="G85" s="1347"/>
      <c r="H85" s="1245">
        <v>18</v>
      </c>
      <c r="I85" s="1344"/>
      <c r="J85" s="1064" t="s">
        <v>837</v>
      </c>
      <c r="K85" s="1245" t="s">
        <v>575</v>
      </c>
      <c r="L85" s="1245">
        <v>18</v>
      </c>
      <c r="M85" s="1335"/>
      <c r="N85" s="1262" t="str">
        <f t="shared" si="16"/>
        <v>Included</v>
      </c>
      <c r="O85" s="1263">
        <f t="shared" si="17"/>
        <v>0</v>
      </c>
      <c r="P85" s="1058"/>
      <c r="Q85" s="1062">
        <f t="shared" si="18"/>
        <v>0</v>
      </c>
      <c r="R85" s="1063">
        <f t="shared" si="3"/>
        <v>0</v>
      </c>
      <c r="S85" s="1058"/>
      <c r="T85" s="1059"/>
      <c r="U85" s="1058"/>
      <c r="V85" s="1060"/>
      <c r="W85" s="1058"/>
      <c r="X85" s="1058"/>
      <c r="Y85" s="1058"/>
    </row>
    <row r="86" spans="1:25" s="1022" customFormat="1" ht="49.5">
      <c r="A86" s="1245">
        <v>65</v>
      </c>
      <c r="B86" s="1064">
        <v>7000020892</v>
      </c>
      <c r="C86" s="1064">
        <v>590</v>
      </c>
      <c r="D86" s="1064" t="s">
        <v>697</v>
      </c>
      <c r="E86" s="1064">
        <v>1000055993</v>
      </c>
      <c r="F86" s="1064">
        <v>72169990</v>
      </c>
      <c r="G86" s="1347"/>
      <c r="H86" s="1245">
        <v>18</v>
      </c>
      <c r="I86" s="1344"/>
      <c r="J86" s="1064" t="s">
        <v>729</v>
      </c>
      <c r="K86" s="1245" t="s">
        <v>575</v>
      </c>
      <c r="L86" s="1245">
        <v>42</v>
      </c>
      <c r="M86" s="1335"/>
      <c r="N86" s="1262" t="str">
        <f t="shared" si="16"/>
        <v>Included</v>
      </c>
      <c r="O86" s="1263">
        <f t="shared" si="17"/>
        <v>0</v>
      </c>
      <c r="P86" s="1058"/>
      <c r="Q86" s="1062">
        <f t="shared" si="18"/>
        <v>0</v>
      </c>
      <c r="R86" s="1063">
        <f t="shared" si="3"/>
        <v>0</v>
      </c>
      <c r="S86" s="1058"/>
      <c r="T86" s="1059"/>
      <c r="U86" s="1058"/>
      <c r="V86" s="1060"/>
      <c r="W86" s="1058"/>
      <c r="X86" s="1058"/>
      <c r="Y86" s="1058"/>
    </row>
    <row r="87" spans="1:25" s="1022" customFormat="1" ht="49.5">
      <c r="A87" s="1245">
        <v>66</v>
      </c>
      <c r="B87" s="1064">
        <v>7000020892</v>
      </c>
      <c r="C87" s="1064">
        <v>600</v>
      </c>
      <c r="D87" s="1064" t="s">
        <v>697</v>
      </c>
      <c r="E87" s="1064">
        <v>1000055994</v>
      </c>
      <c r="F87" s="1064">
        <v>72169990</v>
      </c>
      <c r="G87" s="1347"/>
      <c r="H87" s="1245">
        <v>18</v>
      </c>
      <c r="I87" s="1344"/>
      <c r="J87" s="1064" t="s">
        <v>838</v>
      </c>
      <c r="K87" s="1245" t="s">
        <v>575</v>
      </c>
      <c r="L87" s="1245">
        <v>72</v>
      </c>
      <c r="M87" s="1335"/>
      <c r="N87" s="1262" t="str">
        <f t="shared" si="13"/>
        <v>Included</v>
      </c>
      <c r="O87" s="1263">
        <f t="shared" si="14"/>
        <v>0</v>
      </c>
      <c r="P87" s="1058"/>
      <c r="Q87" s="1062">
        <f t="shared" si="15"/>
        <v>0</v>
      </c>
      <c r="R87" s="1063">
        <f t="shared" ref="R87:R148" si="22">IF(I87="", H87*Q87/100,I87*Q87)</f>
        <v>0</v>
      </c>
      <c r="S87" s="1058"/>
      <c r="T87" s="1059"/>
      <c r="U87" s="1058"/>
      <c r="V87" s="1060"/>
      <c r="W87" s="1058"/>
      <c r="X87" s="1058"/>
      <c r="Y87" s="1058"/>
    </row>
    <row r="88" spans="1:25" s="1022" customFormat="1" ht="49.5">
      <c r="A88" s="1245">
        <v>67</v>
      </c>
      <c r="B88" s="1064">
        <v>7000020892</v>
      </c>
      <c r="C88" s="1064">
        <v>610</v>
      </c>
      <c r="D88" s="1064" t="s">
        <v>697</v>
      </c>
      <c r="E88" s="1064">
        <v>1000055996</v>
      </c>
      <c r="F88" s="1064">
        <v>72169990</v>
      </c>
      <c r="G88" s="1347"/>
      <c r="H88" s="1245">
        <v>18</v>
      </c>
      <c r="I88" s="1344"/>
      <c r="J88" s="1064" t="s">
        <v>839</v>
      </c>
      <c r="K88" s="1245" t="s">
        <v>575</v>
      </c>
      <c r="L88" s="1245">
        <v>84</v>
      </c>
      <c r="M88" s="1335"/>
      <c r="N88" s="1262" t="str">
        <f t="shared" si="13"/>
        <v>Included</v>
      </c>
      <c r="O88" s="1263">
        <f t="shared" si="14"/>
        <v>0</v>
      </c>
      <c r="P88" s="1058"/>
      <c r="Q88" s="1062">
        <f t="shared" si="15"/>
        <v>0</v>
      </c>
      <c r="R88" s="1063">
        <f t="shared" si="22"/>
        <v>0</v>
      </c>
      <c r="S88" s="1058"/>
      <c r="T88" s="1059"/>
      <c r="U88" s="1058"/>
      <c r="V88" s="1060"/>
      <c r="W88" s="1058"/>
      <c r="X88" s="1058"/>
      <c r="Y88" s="1058"/>
    </row>
    <row r="89" spans="1:25" s="1022" customFormat="1" ht="33">
      <c r="A89" s="1245">
        <v>68</v>
      </c>
      <c r="B89" s="1064">
        <v>7000020892</v>
      </c>
      <c r="C89" s="1064">
        <v>620</v>
      </c>
      <c r="D89" s="1064" t="s">
        <v>635</v>
      </c>
      <c r="E89" s="1064">
        <v>1000011318</v>
      </c>
      <c r="F89" s="1064">
        <v>72169990</v>
      </c>
      <c r="G89" s="1347"/>
      <c r="H89" s="1245">
        <v>18</v>
      </c>
      <c r="I89" s="1344"/>
      <c r="J89" s="1064" t="s">
        <v>730</v>
      </c>
      <c r="K89" s="1245" t="s">
        <v>581</v>
      </c>
      <c r="L89" s="1245">
        <v>9</v>
      </c>
      <c r="M89" s="1335"/>
      <c r="N89" s="1262" t="str">
        <f t="shared" si="13"/>
        <v>Included</v>
      </c>
      <c r="O89" s="1263">
        <f t="shared" si="14"/>
        <v>0</v>
      </c>
      <c r="P89" s="1058"/>
      <c r="Q89" s="1062">
        <f t="shared" si="15"/>
        <v>0</v>
      </c>
      <c r="R89" s="1063">
        <f t="shared" si="22"/>
        <v>0</v>
      </c>
      <c r="S89" s="1058"/>
      <c r="T89" s="1059"/>
      <c r="U89" s="1058"/>
      <c r="V89" s="1060"/>
      <c r="W89" s="1058"/>
      <c r="X89" s="1058"/>
      <c r="Y89" s="1058"/>
    </row>
    <row r="90" spans="1:25" s="1022" customFormat="1" ht="33">
      <c r="A90" s="1245">
        <v>69</v>
      </c>
      <c r="B90" s="1064">
        <v>7000020892</v>
      </c>
      <c r="C90" s="1064">
        <v>630</v>
      </c>
      <c r="D90" s="1064" t="s">
        <v>635</v>
      </c>
      <c r="E90" s="1064">
        <v>1000011327</v>
      </c>
      <c r="F90" s="1064">
        <v>72169990</v>
      </c>
      <c r="G90" s="1347"/>
      <c r="H90" s="1245">
        <v>18</v>
      </c>
      <c r="I90" s="1344"/>
      <c r="J90" s="1064" t="s">
        <v>629</v>
      </c>
      <c r="K90" s="1245" t="s">
        <v>581</v>
      </c>
      <c r="L90" s="1245">
        <v>12</v>
      </c>
      <c r="M90" s="1335"/>
      <c r="N90" s="1262" t="str">
        <f t="shared" ref="N90:N117" si="23">IF(M90=0, "Included",IF(ISERROR(L90*M90), M90, L90*M90))</f>
        <v>Included</v>
      </c>
      <c r="O90" s="1263">
        <f t="shared" ref="O90:O117" si="24">R90</f>
        <v>0</v>
      </c>
      <c r="P90" s="1058"/>
      <c r="Q90" s="1062">
        <f t="shared" ref="Q90:Q117" si="25">IF(N90="Included",0,N90)</f>
        <v>0</v>
      </c>
      <c r="R90" s="1063">
        <f t="shared" si="22"/>
        <v>0</v>
      </c>
      <c r="S90" s="1058"/>
      <c r="T90" s="1059"/>
      <c r="U90" s="1058"/>
      <c r="V90" s="1060"/>
      <c r="W90" s="1058"/>
      <c r="X90" s="1058"/>
      <c r="Y90" s="1058"/>
    </row>
    <row r="91" spans="1:25" s="1022" customFormat="1" ht="33">
      <c r="A91" s="1245">
        <v>70</v>
      </c>
      <c r="B91" s="1064">
        <v>7000020892</v>
      </c>
      <c r="C91" s="1064">
        <v>640</v>
      </c>
      <c r="D91" s="1064" t="s">
        <v>635</v>
      </c>
      <c r="E91" s="1064">
        <v>1000011317</v>
      </c>
      <c r="F91" s="1064">
        <v>72169990</v>
      </c>
      <c r="G91" s="1347"/>
      <c r="H91" s="1245">
        <v>18</v>
      </c>
      <c r="I91" s="1344"/>
      <c r="J91" s="1064" t="s">
        <v>840</v>
      </c>
      <c r="K91" s="1245" t="s">
        <v>581</v>
      </c>
      <c r="L91" s="1245">
        <v>1</v>
      </c>
      <c r="M91" s="1335"/>
      <c r="N91" s="1262" t="str">
        <f t="shared" si="23"/>
        <v>Included</v>
      </c>
      <c r="O91" s="1263">
        <f t="shared" si="24"/>
        <v>0</v>
      </c>
      <c r="P91" s="1058"/>
      <c r="Q91" s="1062">
        <f t="shared" si="25"/>
        <v>0</v>
      </c>
      <c r="R91" s="1063">
        <f t="shared" si="22"/>
        <v>0</v>
      </c>
      <c r="S91" s="1058"/>
      <c r="T91" s="1059"/>
      <c r="U91" s="1058"/>
      <c r="V91" s="1060"/>
      <c r="W91" s="1058"/>
      <c r="X91" s="1058"/>
      <c r="Y91" s="1058"/>
    </row>
    <row r="92" spans="1:25" s="1022" customFormat="1" ht="33">
      <c r="A92" s="1245">
        <v>71</v>
      </c>
      <c r="B92" s="1064">
        <v>7000020892</v>
      </c>
      <c r="C92" s="1064">
        <v>650</v>
      </c>
      <c r="D92" s="1064" t="s">
        <v>635</v>
      </c>
      <c r="E92" s="1064">
        <v>1000011326</v>
      </c>
      <c r="F92" s="1064">
        <v>72169990</v>
      </c>
      <c r="G92" s="1347"/>
      <c r="H92" s="1245">
        <v>18</v>
      </c>
      <c r="I92" s="1344"/>
      <c r="J92" s="1064" t="s">
        <v>582</v>
      </c>
      <c r="K92" s="1245" t="s">
        <v>581</v>
      </c>
      <c r="L92" s="1245">
        <v>5</v>
      </c>
      <c r="M92" s="1335"/>
      <c r="N92" s="1262" t="str">
        <f t="shared" si="23"/>
        <v>Included</v>
      </c>
      <c r="O92" s="1263">
        <f t="shared" si="24"/>
        <v>0</v>
      </c>
      <c r="P92" s="1058"/>
      <c r="Q92" s="1062">
        <f t="shared" si="25"/>
        <v>0</v>
      </c>
      <c r="R92" s="1063">
        <f t="shared" si="22"/>
        <v>0</v>
      </c>
      <c r="S92" s="1058"/>
      <c r="T92" s="1059"/>
      <c r="U92" s="1058"/>
      <c r="V92" s="1060"/>
      <c r="W92" s="1058"/>
      <c r="X92" s="1058"/>
      <c r="Y92" s="1058"/>
    </row>
    <row r="93" spans="1:25" s="1022" customFormat="1" ht="49.5">
      <c r="A93" s="1245">
        <v>72</v>
      </c>
      <c r="B93" s="1064">
        <v>7000020892</v>
      </c>
      <c r="C93" s="1064">
        <v>660</v>
      </c>
      <c r="D93" s="1064" t="s">
        <v>698</v>
      </c>
      <c r="E93" s="1064">
        <v>1000055987</v>
      </c>
      <c r="F93" s="1064">
        <v>72169990</v>
      </c>
      <c r="G93" s="1347"/>
      <c r="H93" s="1245">
        <v>18</v>
      </c>
      <c r="I93" s="1344"/>
      <c r="J93" s="1064" t="s">
        <v>841</v>
      </c>
      <c r="K93" s="1245" t="s">
        <v>575</v>
      </c>
      <c r="L93" s="1245">
        <v>6</v>
      </c>
      <c r="M93" s="1335"/>
      <c r="N93" s="1262" t="str">
        <f t="shared" si="23"/>
        <v>Included</v>
      </c>
      <c r="O93" s="1263">
        <f t="shared" si="24"/>
        <v>0</v>
      </c>
      <c r="P93" s="1058"/>
      <c r="Q93" s="1062">
        <f t="shared" si="25"/>
        <v>0</v>
      </c>
      <c r="R93" s="1063">
        <f t="shared" si="22"/>
        <v>0</v>
      </c>
      <c r="S93" s="1058"/>
      <c r="T93" s="1059"/>
      <c r="U93" s="1058"/>
      <c r="V93" s="1060"/>
      <c r="W93" s="1058"/>
      <c r="X93" s="1058"/>
      <c r="Y93" s="1058"/>
    </row>
    <row r="94" spans="1:25" s="1022" customFormat="1" ht="49.5">
      <c r="A94" s="1245">
        <v>73</v>
      </c>
      <c r="B94" s="1064">
        <v>7000020892</v>
      </c>
      <c r="C94" s="1064">
        <v>670</v>
      </c>
      <c r="D94" s="1064" t="s">
        <v>698</v>
      </c>
      <c r="E94" s="1064">
        <v>1000055986</v>
      </c>
      <c r="F94" s="1064">
        <v>72169990</v>
      </c>
      <c r="G94" s="1347"/>
      <c r="H94" s="1245">
        <v>18</v>
      </c>
      <c r="I94" s="1344"/>
      <c r="J94" s="1064" t="s">
        <v>733</v>
      </c>
      <c r="K94" s="1245" t="s">
        <v>575</v>
      </c>
      <c r="L94" s="1245">
        <v>57</v>
      </c>
      <c r="M94" s="1335"/>
      <c r="N94" s="1262" t="str">
        <f t="shared" si="23"/>
        <v>Included</v>
      </c>
      <c r="O94" s="1263">
        <f t="shared" si="24"/>
        <v>0</v>
      </c>
      <c r="P94" s="1058"/>
      <c r="Q94" s="1062">
        <f t="shared" si="25"/>
        <v>0</v>
      </c>
      <c r="R94" s="1063">
        <f t="shared" si="22"/>
        <v>0</v>
      </c>
      <c r="S94" s="1058"/>
      <c r="T94" s="1059"/>
      <c r="U94" s="1058"/>
      <c r="V94" s="1060"/>
      <c r="W94" s="1058"/>
      <c r="X94" s="1058"/>
      <c r="Y94" s="1058"/>
    </row>
    <row r="95" spans="1:25" s="1022" customFormat="1" ht="49.5">
      <c r="A95" s="1245">
        <v>74</v>
      </c>
      <c r="B95" s="1064">
        <v>7000020892</v>
      </c>
      <c r="C95" s="1064">
        <v>680</v>
      </c>
      <c r="D95" s="1064" t="s">
        <v>698</v>
      </c>
      <c r="E95" s="1064">
        <v>1000055991</v>
      </c>
      <c r="F95" s="1064">
        <v>72169990</v>
      </c>
      <c r="G95" s="1347"/>
      <c r="H95" s="1245">
        <v>18</v>
      </c>
      <c r="I95" s="1344"/>
      <c r="J95" s="1064" t="s">
        <v>732</v>
      </c>
      <c r="K95" s="1245" t="s">
        <v>575</v>
      </c>
      <c r="L95" s="1245">
        <v>90</v>
      </c>
      <c r="M95" s="1335"/>
      <c r="N95" s="1262" t="str">
        <f t="shared" si="23"/>
        <v>Included</v>
      </c>
      <c r="O95" s="1263">
        <f t="shared" si="24"/>
        <v>0</v>
      </c>
      <c r="P95" s="1058"/>
      <c r="Q95" s="1062">
        <f t="shared" si="25"/>
        <v>0</v>
      </c>
      <c r="R95" s="1063">
        <f t="shared" si="22"/>
        <v>0</v>
      </c>
      <c r="S95" s="1058"/>
      <c r="T95" s="1059"/>
      <c r="U95" s="1058"/>
      <c r="V95" s="1060"/>
      <c r="W95" s="1058"/>
      <c r="X95" s="1058"/>
      <c r="Y95" s="1058"/>
    </row>
    <row r="96" spans="1:25" s="1022" customFormat="1" ht="49.5">
      <c r="A96" s="1245">
        <v>75</v>
      </c>
      <c r="B96" s="1064">
        <v>7000020892</v>
      </c>
      <c r="C96" s="1064">
        <v>690</v>
      </c>
      <c r="D96" s="1064" t="s">
        <v>698</v>
      </c>
      <c r="E96" s="1064">
        <v>1000055984</v>
      </c>
      <c r="F96" s="1064">
        <v>72169990</v>
      </c>
      <c r="G96" s="1347"/>
      <c r="H96" s="1245">
        <v>18</v>
      </c>
      <c r="I96" s="1344"/>
      <c r="J96" s="1064" t="s">
        <v>731</v>
      </c>
      <c r="K96" s="1245" t="s">
        <v>575</v>
      </c>
      <c r="L96" s="1245">
        <v>90</v>
      </c>
      <c r="M96" s="1335"/>
      <c r="N96" s="1262" t="str">
        <f t="shared" si="23"/>
        <v>Included</v>
      </c>
      <c r="O96" s="1263">
        <f t="shared" si="24"/>
        <v>0</v>
      </c>
      <c r="P96" s="1058"/>
      <c r="Q96" s="1062">
        <f t="shared" si="25"/>
        <v>0</v>
      </c>
      <c r="R96" s="1063">
        <f t="shared" si="22"/>
        <v>0</v>
      </c>
      <c r="S96" s="1058"/>
      <c r="T96" s="1059"/>
      <c r="U96" s="1058"/>
      <c r="V96" s="1060"/>
      <c r="W96" s="1058"/>
      <c r="X96" s="1058"/>
      <c r="Y96" s="1058"/>
    </row>
    <row r="97" spans="1:25" s="1022" customFormat="1" ht="49.5">
      <c r="A97" s="1245">
        <v>76</v>
      </c>
      <c r="B97" s="1064">
        <v>7000020892</v>
      </c>
      <c r="C97" s="1064">
        <v>700</v>
      </c>
      <c r="D97" s="1064" t="s">
        <v>636</v>
      </c>
      <c r="E97" s="1064">
        <v>1000011255</v>
      </c>
      <c r="F97" s="1064">
        <v>72169990</v>
      </c>
      <c r="G97" s="1347"/>
      <c r="H97" s="1245">
        <v>18</v>
      </c>
      <c r="I97" s="1344"/>
      <c r="J97" s="1064" t="s">
        <v>842</v>
      </c>
      <c r="K97" s="1245" t="s">
        <v>581</v>
      </c>
      <c r="L97" s="1245">
        <v>30</v>
      </c>
      <c r="M97" s="1335"/>
      <c r="N97" s="1262" t="str">
        <f t="shared" ref="N97:N114" si="26">IF(M97=0, "Included",IF(ISERROR(L97*M97), M97, L97*M97))</f>
        <v>Included</v>
      </c>
      <c r="O97" s="1263">
        <f t="shared" ref="O97:O114" si="27">R97</f>
        <v>0</v>
      </c>
      <c r="P97" s="1058"/>
      <c r="Q97" s="1062">
        <f t="shared" ref="Q97:Q114" si="28">IF(N97="Included",0,N97)</f>
        <v>0</v>
      </c>
      <c r="R97" s="1063">
        <f t="shared" si="22"/>
        <v>0</v>
      </c>
      <c r="S97" s="1058"/>
      <c r="T97" s="1059"/>
      <c r="U97" s="1058"/>
      <c r="V97" s="1060"/>
      <c r="W97" s="1058"/>
      <c r="X97" s="1058"/>
      <c r="Y97" s="1058"/>
    </row>
    <row r="98" spans="1:25" s="1022" customFormat="1" ht="33">
      <c r="A98" s="1245">
        <v>77</v>
      </c>
      <c r="B98" s="1064">
        <v>7000020892</v>
      </c>
      <c r="C98" s="1064">
        <v>710</v>
      </c>
      <c r="D98" s="1064" t="s">
        <v>636</v>
      </c>
      <c r="E98" s="1064">
        <v>1000011261</v>
      </c>
      <c r="F98" s="1064">
        <v>72169990</v>
      </c>
      <c r="G98" s="1347"/>
      <c r="H98" s="1245">
        <v>18</v>
      </c>
      <c r="I98" s="1344"/>
      <c r="J98" s="1064" t="s">
        <v>843</v>
      </c>
      <c r="K98" s="1245" t="s">
        <v>581</v>
      </c>
      <c r="L98" s="1245">
        <v>15</v>
      </c>
      <c r="M98" s="1335"/>
      <c r="N98" s="1262" t="str">
        <f t="shared" si="26"/>
        <v>Included</v>
      </c>
      <c r="O98" s="1263">
        <f t="shared" si="27"/>
        <v>0</v>
      </c>
      <c r="P98" s="1058"/>
      <c r="Q98" s="1062">
        <f t="shared" si="28"/>
        <v>0</v>
      </c>
      <c r="R98" s="1063">
        <f t="shared" si="22"/>
        <v>0</v>
      </c>
      <c r="S98" s="1058"/>
      <c r="T98" s="1059"/>
      <c r="U98" s="1058"/>
      <c r="V98" s="1060"/>
      <c r="W98" s="1058"/>
      <c r="X98" s="1058"/>
      <c r="Y98" s="1058"/>
    </row>
    <row r="99" spans="1:25" s="1022" customFormat="1" ht="33">
      <c r="A99" s="1245">
        <v>78</v>
      </c>
      <c r="B99" s="1064">
        <v>7000020892</v>
      </c>
      <c r="C99" s="1064">
        <v>720</v>
      </c>
      <c r="D99" s="1064" t="s">
        <v>636</v>
      </c>
      <c r="E99" s="1064">
        <v>1000011264</v>
      </c>
      <c r="F99" s="1064">
        <v>72169990</v>
      </c>
      <c r="G99" s="1347"/>
      <c r="H99" s="1245">
        <v>18</v>
      </c>
      <c r="I99" s="1344"/>
      <c r="J99" s="1064" t="s">
        <v>638</v>
      </c>
      <c r="K99" s="1245" t="s">
        <v>581</v>
      </c>
      <c r="L99" s="1245">
        <v>9</v>
      </c>
      <c r="M99" s="1335"/>
      <c r="N99" s="1262" t="str">
        <f t="shared" si="26"/>
        <v>Included</v>
      </c>
      <c r="O99" s="1263">
        <f t="shared" si="27"/>
        <v>0</v>
      </c>
      <c r="P99" s="1058"/>
      <c r="Q99" s="1062">
        <f t="shared" si="28"/>
        <v>0</v>
      </c>
      <c r="R99" s="1063">
        <f t="shared" si="22"/>
        <v>0</v>
      </c>
      <c r="S99" s="1058"/>
      <c r="T99" s="1059"/>
      <c r="U99" s="1058"/>
      <c r="V99" s="1060"/>
      <c r="W99" s="1058"/>
      <c r="X99" s="1058"/>
      <c r="Y99" s="1058"/>
    </row>
    <row r="100" spans="1:25" s="1022" customFormat="1" ht="33">
      <c r="A100" s="1245">
        <v>79</v>
      </c>
      <c r="B100" s="1064">
        <v>7000020892</v>
      </c>
      <c r="C100" s="1064">
        <v>730</v>
      </c>
      <c r="D100" s="1064" t="s">
        <v>636</v>
      </c>
      <c r="E100" s="1064">
        <v>1000011253</v>
      </c>
      <c r="F100" s="1064">
        <v>72169990</v>
      </c>
      <c r="G100" s="1347"/>
      <c r="H100" s="1245">
        <v>18</v>
      </c>
      <c r="I100" s="1344"/>
      <c r="J100" s="1064" t="s">
        <v>844</v>
      </c>
      <c r="K100" s="1245" t="s">
        <v>581</v>
      </c>
      <c r="L100" s="1245">
        <v>3</v>
      </c>
      <c r="M100" s="1335"/>
      <c r="N100" s="1262" t="str">
        <f t="shared" si="26"/>
        <v>Included</v>
      </c>
      <c r="O100" s="1263">
        <f t="shared" si="27"/>
        <v>0</v>
      </c>
      <c r="P100" s="1058"/>
      <c r="Q100" s="1062">
        <f t="shared" si="28"/>
        <v>0</v>
      </c>
      <c r="R100" s="1063">
        <f t="shared" si="22"/>
        <v>0</v>
      </c>
      <c r="S100" s="1058"/>
      <c r="T100" s="1059"/>
      <c r="U100" s="1058"/>
      <c r="V100" s="1060"/>
      <c r="W100" s="1058"/>
      <c r="X100" s="1058"/>
      <c r="Y100" s="1058"/>
    </row>
    <row r="101" spans="1:25" s="1022" customFormat="1" ht="49.5">
      <c r="A101" s="1245">
        <v>80</v>
      </c>
      <c r="B101" s="1064">
        <v>7000020892</v>
      </c>
      <c r="C101" s="1064">
        <v>740</v>
      </c>
      <c r="D101" s="1064" t="s">
        <v>636</v>
      </c>
      <c r="E101" s="1064">
        <v>1000011265</v>
      </c>
      <c r="F101" s="1064">
        <v>72169990</v>
      </c>
      <c r="G101" s="1347"/>
      <c r="H101" s="1245">
        <v>18</v>
      </c>
      <c r="I101" s="1344"/>
      <c r="J101" s="1064" t="s">
        <v>845</v>
      </c>
      <c r="K101" s="1245" t="s">
        <v>581</v>
      </c>
      <c r="L101" s="1245">
        <v>3</v>
      </c>
      <c r="M101" s="1335"/>
      <c r="N101" s="1262" t="str">
        <f t="shared" si="26"/>
        <v>Included</v>
      </c>
      <c r="O101" s="1263">
        <f t="shared" si="27"/>
        <v>0</v>
      </c>
      <c r="P101" s="1058"/>
      <c r="Q101" s="1062">
        <f t="shared" si="28"/>
        <v>0</v>
      </c>
      <c r="R101" s="1063">
        <f t="shared" si="22"/>
        <v>0</v>
      </c>
      <c r="S101" s="1058"/>
      <c r="T101" s="1059"/>
      <c r="U101" s="1058"/>
      <c r="V101" s="1060"/>
      <c r="W101" s="1058"/>
      <c r="X101" s="1058"/>
      <c r="Y101" s="1058"/>
    </row>
    <row r="102" spans="1:25" s="1022" customFormat="1" ht="33">
      <c r="A102" s="1245">
        <v>81</v>
      </c>
      <c r="B102" s="1064">
        <v>7000020892</v>
      </c>
      <c r="C102" s="1064">
        <v>750</v>
      </c>
      <c r="D102" s="1064" t="s">
        <v>636</v>
      </c>
      <c r="E102" s="1064">
        <v>1000011254</v>
      </c>
      <c r="F102" s="1064">
        <v>72169990</v>
      </c>
      <c r="G102" s="1347"/>
      <c r="H102" s="1245">
        <v>18</v>
      </c>
      <c r="I102" s="1344"/>
      <c r="J102" s="1064" t="s">
        <v>846</v>
      </c>
      <c r="K102" s="1245" t="s">
        <v>581</v>
      </c>
      <c r="L102" s="1245">
        <v>4</v>
      </c>
      <c r="M102" s="1335"/>
      <c r="N102" s="1262" t="str">
        <f t="shared" si="26"/>
        <v>Included</v>
      </c>
      <c r="O102" s="1263">
        <f t="shared" si="27"/>
        <v>0</v>
      </c>
      <c r="P102" s="1058"/>
      <c r="Q102" s="1062">
        <f t="shared" si="28"/>
        <v>0</v>
      </c>
      <c r="R102" s="1063">
        <f t="shared" si="22"/>
        <v>0</v>
      </c>
      <c r="S102" s="1058"/>
      <c r="T102" s="1059"/>
      <c r="U102" s="1058"/>
      <c r="V102" s="1060"/>
      <c r="W102" s="1058"/>
      <c r="X102" s="1058"/>
      <c r="Y102" s="1058"/>
    </row>
    <row r="103" spans="1:25" s="1022" customFormat="1" ht="49.5">
      <c r="A103" s="1245">
        <v>82</v>
      </c>
      <c r="B103" s="1064">
        <v>7000020892</v>
      </c>
      <c r="C103" s="1064">
        <v>760</v>
      </c>
      <c r="D103" s="1064" t="s">
        <v>699</v>
      </c>
      <c r="E103" s="1064">
        <v>1000055983</v>
      </c>
      <c r="F103" s="1064">
        <v>72169990</v>
      </c>
      <c r="G103" s="1347"/>
      <c r="H103" s="1245">
        <v>18</v>
      </c>
      <c r="I103" s="1344"/>
      <c r="J103" s="1064" t="s">
        <v>847</v>
      </c>
      <c r="K103" s="1245" t="s">
        <v>575</v>
      </c>
      <c r="L103" s="1245">
        <v>300</v>
      </c>
      <c r="M103" s="1335"/>
      <c r="N103" s="1262" t="str">
        <f t="shared" si="26"/>
        <v>Included</v>
      </c>
      <c r="O103" s="1263">
        <f t="shared" si="27"/>
        <v>0</v>
      </c>
      <c r="P103" s="1058"/>
      <c r="Q103" s="1062">
        <f t="shared" si="28"/>
        <v>0</v>
      </c>
      <c r="R103" s="1063">
        <f t="shared" si="22"/>
        <v>0</v>
      </c>
      <c r="S103" s="1058"/>
      <c r="T103" s="1059"/>
      <c r="U103" s="1058"/>
      <c r="V103" s="1060"/>
      <c r="W103" s="1058"/>
      <c r="X103" s="1058"/>
      <c r="Y103" s="1058"/>
    </row>
    <row r="104" spans="1:25" s="1022" customFormat="1" ht="49.5">
      <c r="A104" s="1245">
        <v>83</v>
      </c>
      <c r="B104" s="1064">
        <v>7000020892</v>
      </c>
      <c r="C104" s="1064">
        <v>770</v>
      </c>
      <c r="D104" s="1064" t="s">
        <v>699</v>
      </c>
      <c r="E104" s="1064">
        <v>1000055982</v>
      </c>
      <c r="F104" s="1064">
        <v>72169990</v>
      </c>
      <c r="G104" s="1347"/>
      <c r="H104" s="1245">
        <v>18</v>
      </c>
      <c r="I104" s="1344"/>
      <c r="J104" s="1064" t="s">
        <v>848</v>
      </c>
      <c r="K104" s="1245" t="s">
        <v>575</v>
      </c>
      <c r="L104" s="1245">
        <v>15</v>
      </c>
      <c r="M104" s="1335"/>
      <c r="N104" s="1262" t="str">
        <f t="shared" si="26"/>
        <v>Included</v>
      </c>
      <c r="O104" s="1263">
        <f t="shared" si="27"/>
        <v>0</v>
      </c>
      <c r="P104" s="1058"/>
      <c r="Q104" s="1062">
        <f t="shared" si="28"/>
        <v>0</v>
      </c>
      <c r="R104" s="1063">
        <f t="shared" si="22"/>
        <v>0</v>
      </c>
      <c r="S104" s="1058"/>
      <c r="T104" s="1059"/>
      <c r="U104" s="1058"/>
      <c r="V104" s="1060"/>
      <c r="W104" s="1058"/>
      <c r="X104" s="1058"/>
      <c r="Y104" s="1058"/>
    </row>
    <row r="105" spans="1:25" s="1022" customFormat="1" ht="49.5">
      <c r="A105" s="1245">
        <v>84</v>
      </c>
      <c r="B105" s="1064">
        <v>7000020892</v>
      </c>
      <c r="C105" s="1064">
        <v>780</v>
      </c>
      <c r="D105" s="1064" t="s">
        <v>699</v>
      </c>
      <c r="E105" s="1064">
        <v>1000055981</v>
      </c>
      <c r="F105" s="1064">
        <v>72169990</v>
      </c>
      <c r="G105" s="1347"/>
      <c r="H105" s="1245">
        <v>18</v>
      </c>
      <c r="I105" s="1344"/>
      <c r="J105" s="1064" t="s">
        <v>673</v>
      </c>
      <c r="K105" s="1245" t="s">
        <v>575</v>
      </c>
      <c r="L105" s="1245">
        <v>90</v>
      </c>
      <c r="M105" s="1335"/>
      <c r="N105" s="1262" t="str">
        <f t="shared" si="26"/>
        <v>Included</v>
      </c>
      <c r="O105" s="1263">
        <f t="shared" si="27"/>
        <v>0</v>
      </c>
      <c r="P105" s="1058"/>
      <c r="Q105" s="1062">
        <f t="shared" si="28"/>
        <v>0</v>
      </c>
      <c r="R105" s="1063">
        <f t="shared" si="22"/>
        <v>0</v>
      </c>
      <c r="S105" s="1058"/>
      <c r="T105" s="1059"/>
      <c r="U105" s="1058"/>
      <c r="V105" s="1060"/>
      <c r="W105" s="1058"/>
      <c r="X105" s="1058"/>
      <c r="Y105" s="1058"/>
    </row>
    <row r="106" spans="1:25" s="1022" customFormat="1" ht="49.5">
      <c r="A106" s="1245">
        <v>85</v>
      </c>
      <c r="B106" s="1064">
        <v>7000020892</v>
      </c>
      <c r="C106" s="1064">
        <v>790</v>
      </c>
      <c r="D106" s="1064" t="s">
        <v>699</v>
      </c>
      <c r="E106" s="1064">
        <v>1000055980</v>
      </c>
      <c r="F106" s="1064">
        <v>72169990</v>
      </c>
      <c r="G106" s="1347"/>
      <c r="H106" s="1245">
        <v>18</v>
      </c>
      <c r="I106" s="1344"/>
      <c r="J106" s="1064" t="s">
        <v>662</v>
      </c>
      <c r="K106" s="1245" t="s">
        <v>575</v>
      </c>
      <c r="L106" s="1245">
        <v>300</v>
      </c>
      <c r="M106" s="1335"/>
      <c r="N106" s="1262" t="str">
        <f t="shared" si="26"/>
        <v>Included</v>
      </c>
      <c r="O106" s="1263">
        <f t="shared" si="27"/>
        <v>0</v>
      </c>
      <c r="P106" s="1058"/>
      <c r="Q106" s="1062">
        <f t="shared" si="28"/>
        <v>0</v>
      </c>
      <c r="R106" s="1063">
        <f t="shared" si="22"/>
        <v>0</v>
      </c>
      <c r="S106" s="1058"/>
      <c r="T106" s="1059"/>
      <c r="U106" s="1058"/>
      <c r="V106" s="1060"/>
      <c r="W106" s="1058"/>
      <c r="X106" s="1058"/>
      <c r="Y106" s="1058"/>
    </row>
    <row r="107" spans="1:25" s="1022" customFormat="1" ht="49.5">
      <c r="A107" s="1245">
        <v>86</v>
      </c>
      <c r="B107" s="1064">
        <v>7000020892</v>
      </c>
      <c r="C107" s="1064">
        <v>800</v>
      </c>
      <c r="D107" s="1064" t="s">
        <v>699</v>
      </c>
      <c r="E107" s="1064">
        <v>1000055978</v>
      </c>
      <c r="F107" s="1064">
        <v>72169990</v>
      </c>
      <c r="G107" s="1347"/>
      <c r="H107" s="1245">
        <v>18</v>
      </c>
      <c r="I107" s="1344"/>
      <c r="J107" s="1064" t="s">
        <v>849</v>
      </c>
      <c r="K107" s="1245" t="s">
        <v>575</v>
      </c>
      <c r="L107" s="1245">
        <v>90</v>
      </c>
      <c r="M107" s="1335"/>
      <c r="N107" s="1262" t="str">
        <f t="shared" si="26"/>
        <v>Included</v>
      </c>
      <c r="O107" s="1263">
        <f t="shared" si="27"/>
        <v>0</v>
      </c>
      <c r="P107" s="1058"/>
      <c r="Q107" s="1062">
        <f t="shared" si="28"/>
        <v>0</v>
      </c>
      <c r="R107" s="1063">
        <f t="shared" si="22"/>
        <v>0</v>
      </c>
      <c r="S107" s="1058"/>
      <c r="T107" s="1059"/>
      <c r="U107" s="1058"/>
      <c r="V107" s="1060"/>
      <c r="W107" s="1058"/>
      <c r="X107" s="1058"/>
      <c r="Y107" s="1058"/>
    </row>
    <row r="108" spans="1:25" s="1022" customFormat="1" ht="49.5">
      <c r="A108" s="1245">
        <v>87</v>
      </c>
      <c r="B108" s="1064">
        <v>7000020892</v>
      </c>
      <c r="C108" s="1064">
        <v>810</v>
      </c>
      <c r="D108" s="1064" t="s">
        <v>699</v>
      </c>
      <c r="E108" s="1064">
        <v>1000055977</v>
      </c>
      <c r="F108" s="1064">
        <v>72169990</v>
      </c>
      <c r="G108" s="1347"/>
      <c r="H108" s="1245">
        <v>18</v>
      </c>
      <c r="I108" s="1344"/>
      <c r="J108" s="1064" t="s">
        <v>850</v>
      </c>
      <c r="K108" s="1245" t="s">
        <v>575</v>
      </c>
      <c r="L108" s="1245">
        <v>150</v>
      </c>
      <c r="M108" s="1335"/>
      <c r="N108" s="1262" t="str">
        <f t="shared" si="26"/>
        <v>Included</v>
      </c>
      <c r="O108" s="1263">
        <f t="shared" si="27"/>
        <v>0</v>
      </c>
      <c r="P108" s="1058"/>
      <c r="Q108" s="1062">
        <f t="shared" si="28"/>
        <v>0</v>
      </c>
      <c r="R108" s="1063">
        <f t="shared" si="22"/>
        <v>0</v>
      </c>
      <c r="S108" s="1058"/>
      <c r="T108" s="1059"/>
      <c r="U108" s="1058"/>
      <c r="V108" s="1060"/>
      <c r="W108" s="1058"/>
      <c r="X108" s="1058"/>
      <c r="Y108" s="1058"/>
    </row>
    <row r="109" spans="1:25" s="1022" customFormat="1" ht="49.5">
      <c r="A109" s="1245">
        <v>88</v>
      </c>
      <c r="B109" s="1064">
        <v>7000020892</v>
      </c>
      <c r="C109" s="1064">
        <v>820</v>
      </c>
      <c r="D109" s="1064" t="s">
        <v>699</v>
      </c>
      <c r="E109" s="1064">
        <v>1000055975</v>
      </c>
      <c r="F109" s="1064">
        <v>72169990</v>
      </c>
      <c r="G109" s="1347"/>
      <c r="H109" s="1245">
        <v>18</v>
      </c>
      <c r="I109" s="1344"/>
      <c r="J109" s="1064" t="s">
        <v>663</v>
      </c>
      <c r="K109" s="1245" t="s">
        <v>575</v>
      </c>
      <c r="L109" s="1245">
        <v>120</v>
      </c>
      <c r="M109" s="1335"/>
      <c r="N109" s="1262" t="str">
        <f t="shared" si="26"/>
        <v>Included</v>
      </c>
      <c r="O109" s="1263">
        <f t="shared" si="27"/>
        <v>0</v>
      </c>
      <c r="P109" s="1058"/>
      <c r="Q109" s="1062">
        <f t="shared" si="28"/>
        <v>0</v>
      </c>
      <c r="R109" s="1063">
        <f t="shared" si="22"/>
        <v>0</v>
      </c>
      <c r="S109" s="1058"/>
      <c r="T109" s="1059"/>
      <c r="U109" s="1058"/>
      <c r="V109" s="1060"/>
      <c r="W109" s="1058"/>
      <c r="X109" s="1058"/>
      <c r="Y109" s="1058"/>
    </row>
    <row r="110" spans="1:25" s="1022" customFormat="1" ht="49.5">
      <c r="A110" s="1245">
        <v>89</v>
      </c>
      <c r="B110" s="1064">
        <v>7000020892</v>
      </c>
      <c r="C110" s="1064">
        <v>830</v>
      </c>
      <c r="D110" s="1064" t="s">
        <v>699</v>
      </c>
      <c r="E110" s="1064">
        <v>1000055973</v>
      </c>
      <c r="F110" s="1064">
        <v>72169990</v>
      </c>
      <c r="G110" s="1347"/>
      <c r="H110" s="1245">
        <v>18</v>
      </c>
      <c r="I110" s="1344"/>
      <c r="J110" s="1064" t="s">
        <v>851</v>
      </c>
      <c r="K110" s="1245" t="s">
        <v>575</v>
      </c>
      <c r="L110" s="1245">
        <v>30</v>
      </c>
      <c r="M110" s="1335"/>
      <c r="N110" s="1262" t="str">
        <f t="shared" si="26"/>
        <v>Included</v>
      </c>
      <c r="O110" s="1263">
        <f t="shared" si="27"/>
        <v>0</v>
      </c>
      <c r="P110" s="1058"/>
      <c r="Q110" s="1062">
        <f t="shared" si="28"/>
        <v>0</v>
      </c>
      <c r="R110" s="1063">
        <f t="shared" si="22"/>
        <v>0</v>
      </c>
      <c r="S110" s="1058"/>
      <c r="T110" s="1059"/>
      <c r="U110" s="1058"/>
      <c r="V110" s="1060"/>
      <c r="W110" s="1058"/>
      <c r="X110" s="1058"/>
      <c r="Y110" s="1058"/>
    </row>
    <row r="111" spans="1:25" s="1022" customFormat="1" ht="33">
      <c r="A111" s="1245">
        <v>90</v>
      </c>
      <c r="B111" s="1064">
        <v>7000020892</v>
      </c>
      <c r="C111" s="1064">
        <v>840</v>
      </c>
      <c r="D111" s="1064" t="s">
        <v>783</v>
      </c>
      <c r="E111" s="1064">
        <v>1000011348</v>
      </c>
      <c r="F111" s="1064">
        <v>72169990</v>
      </c>
      <c r="G111" s="1347"/>
      <c r="H111" s="1245">
        <v>18</v>
      </c>
      <c r="I111" s="1344"/>
      <c r="J111" s="1064" t="s">
        <v>852</v>
      </c>
      <c r="K111" s="1245" t="s">
        <v>581</v>
      </c>
      <c r="L111" s="1245">
        <v>1</v>
      </c>
      <c r="M111" s="1335"/>
      <c r="N111" s="1262" t="str">
        <f t="shared" si="26"/>
        <v>Included</v>
      </c>
      <c r="O111" s="1263">
        <f t="shared" si="27"/>
        <v>0</v>
      </c>
      <c r="P111" s="1058"/>
      <c r="Q111" s="1062">
        <f t="shared" si="28"/>
        <v>0</v>
      </c>
      <c r="R111" s="1063">
        <f t="shared" si="22"/>
        <v>0</v>
      </c>
      <c r="S111" s="1058"/>
      <c r="T111" s="1059"/>
      <c r="U111" s="1058"/>
      <c r="V111" s="1060"/>
      <c r="W111" s="1058"/>
      <c r="X111" s="1058"/>
      <c r="Y111" s="1058"/>
    </row>
    <row r="112" spans="1:25" s="1022" customFormat="1" ht="33">
      <c r="A112" s="1245">
        <v>91</v>
      </c>
      <c r="B112" s="1064">
        <v>7000020892</v>
      </c>
      <c r="C112" s="1064">
        <v>850</v>
      </c>
      <c r="D112" s="1064" t="s">
        <v>783</v>
      </c>
      <c r="E112" s="1064">
        <v>1000011295</v>
      </c>
      <c r="F112" s="1064">
        <v>72169990</v>
      </c>
      <c r="G112" s="1347"/>
      <c r="H112" s="1245">
        <v>18</v>
      </c>
      <c r="I112" s="1344"/>
      <c r="J112" s="1064" t="s">
        <v>853</v>
      </c>
      <c r="K112" s="1245" t="s">
        <v>581</v>
      </c>
      <c r="L112" s="1245">
        <v>1</v>
      </c>
      <c r="M112" s="1335"/>
      <c r="N112" s="1262" t="str">
        <f t="shared" si="26"/>
        <v>Included</v>
      </c>
      <c r="O112" s="1263">
        <f t="shared" si="27"/>
        <v>0</v>
      </c>
      <c r="P112" s="1058"/>
      <c r="Q112" s="1062">
        <f t="shared" si="28"/>
        <v>0</v>
      </c>
      <c r="R112" s="1063">
        <f t="shared" si="22"/>
        <v>0</v>
      </c>
      <c r="S112" s="1058"/>
      <c r="T112" s="1059"/>
      <c r="U112" s="1058"/>
      <c r="V112" s="1060"/>
      <c r="W112" s="1058"/>
      <c r="X112" s="1058"/>
      <c r="Y112" s="1058"/>
    </row>
    <row r="113" spans="1:25" s="1022" customFormat="1" ht="16.5">
      <c r="A113" s="1245">
        <v>92</v>
      </c>
      <c r="B113" s="1064">
        <v>7000020892</v>
      </c>
      <c r="C113" s="1064">
        <v>860</v>
      </c>
      <c r="D113" s="1064" t="s">
        <v>623</v>
      </c>
      <c r="E113" s="1064">
        <v>1000032055</v>
      </c>
      <c r="F113" s="1064">
        <v>72159090</v>
      </c>
      <c r="G113" s="1347"/>
      <c r="H113" s="1245">
        <v>18</v>
      </c>
      <c r="I113" s="1344"/>
      <c r="J113" s="1064" t="s">
        <v>590</v>
      </c>
      <c r="K113" s="1245" t="s">
        <v>591</v>
      </c>
      <c r="L113" s="1245">
        <v>85</v>
      </c>
      <c r="M113" s="1335"/>
      <c r="N113" s="1262" t="str">
        <f t="shared" si="26"/>
        <v>Included</v>
      </c>
      <c r="O113" s="1263">
        <f t="shared" si="27"/>
        <v>0</v>
      </c>
      <c r="P113" s="1058"/>
      <c r="Q113" s="1062">
        <f t="shared" si="28"/>
        <v>0</v>
      </c>
      <c r="R113" s="1063">
        <f t="shared" si="22"/>
        <v>0</v>
      </c>
      <c r="S113" s="1058"/>
      <c r="T113" s="1059"/>
      <c r="U113" s="1058"/>
      <c r="V113" s="1060"/>
      <c r="W113" s="1058"/>
      <c r="X113" s="1058"/>
      <c r="Y113" s="1058"/>
    </row>
    <row r="114" spans="1:25" s="1022" customFormat="1" ht="16.5">
      <c r="A114" s="1245">
        <v>93</v>
      </c>
      <c r="B114" s="1064">
        <v>7000020892</v>
      </c>
      <c r="C114" s="1064">
        <v>870</v>
      </c>
      <c r="D114" s="1064" t="s">
        <v>700</v>
      </c>
      <c r="E114" s="1064">
        <v>1000009713</v>
      </c>
      <c r="F114" s="1064">
        <v>85389000</v>
      </c>
      <c r="G114" s="1347"/>
      <c r="H114" s="1245">
        <v>18</v>
      </c>
      <c r="I114" s="1344"/>
      <c r="J114" s="1064" t="s">
        <v>734</v>
      </c>
      <c r="K114" s="1245" t="s">
        <v>575</v>
      </c>
      <c r="L114" s="1245">
        <v>8</v>
      </c>
      <c r="M114" s="1335"/>
      <c r="N114" s="1262" t="str">
        <f t="shared" si="26"/>
        <v>Included</v>
      </c>
      <c r="O114" s="1263">
        <f t="shared" si="27"/>
        <v>0</v>
      </c>
      <c r="P114" s="1058"/>
      <c r="Q114" s="1062">
        <f t="shared" si="28"/>
        <v>0</v>
      </c>
      <c r="R114" s="1063">
        <f t="shared" si="22"/>
        <v>0</v>
      </c>
      <c r="S114" s="1058"/>
      <c r="T114" s="1059"/>
      <c r="U114" s="1058"/>
      <c r="V114" s="1060"/>
      <c r="W114" s="1058"/>
      <c r="X114" s="1058"/>
      <c r="Y114" s="1058"/>
    </row>
    <row r="115" spans="1:25" s="1022" customFormat="1" ht="16.5">
      <c r="A115" s="1245">
        <v>94</v>
      </c>
      <c r="B115" s="1064">
        <v>7000020892</v>
      </c>
      <c r="C115" s="1064">
        <v>880</v>
      </c>
      <c r="D115" s="1064" t="s">
        <v>700</v>
      </c>
      <c r="E115" s="1064">
        <v>1000009714</v>
      </c>
      <c r="F115" s="1064">
        <v>85364900</v>
      </c>
      <c r="G115" s="1347"/>
      <c r="H115" s="1245">
        <v>18</v>
      </c>
      <c r="I115" s="1344"/>
      <c r="J115" s="1064" t="s">
        <v>735</v>
      </c>
      <c r="K115" s="1245" t="s">
        <v>575</v>
      </c>
      <c r="L115" s="1245">
        <v>10</v>
      </c>
      <c r="M115" s="1335"/>
      <c r="N115" s="1262" t="str">
        <f t="shared" si="23"/>
        <v>Included</v>
      </c>
      <c r="O115" s="1263">
        <f t="shared" si="24"/>
        <v>0</v>
      </c>
      <c r="P115" s="1058"/>
      <c r="Q115" s="1062">
        <f t="shared" si="25"/>
        <v>0</v>
      </c>
      <c r="R115" s="1063">
        <f t="shared" si="22"/>
        <v>0</v>
      </c>
      <c r="S115" s="1058"/>
      <c r="T115" s="1059"/>
      <c r="U115" s="1058"/>
      <c r="V115" s="1060"/>
      <c r="W115" s="1058"/>
      <c r="X115" s="1058"/>
      <c r="Y115" s="1058"/>
    </row>
    <row r="116" spans="1:25" s="1022" customFormat="1" ht="33">
      <c r="A116" s="1245">
        <v>95</v>
      </c>
      <c r="B116" s="1064">
        <v>7000020892</v>
      </c>
      <c r="C116" s="1064">
        <v>890</v>
      </c>
      <c r="D116" s="1064" t="s">
        <v>701</v>
      </c>
      <c r="E116" s="1064">
        <v>1000055448</v>
      </c>
      <c r="F116" s="1064">
        <v>85371000</v>
      </c>
      <c r="G116" s="1347"/>
      <c r="H116" s="1245">
        <v>18</v>
      </c>
      <c r="I116" s="1344"/>
      <c r="J116" s="1064" t="s">
        <v>854</v>
      </c>
      <c r="K116" s="1245" t="s">
        <v>575</v>
      </c>
      <c r="L116" s="1245">
        <v>14</v>
      </c>
      <c r="M116" s="1335"/>
      <c r="N116" s="1262" t="str">
        <f t="shared" si="23"/>
        <v>Included</v>
      </c>
      <c r="O116" s="1263">
        <f t="shared" si="24"/>
        <v>0</v>
      </c>
      <c r="P116" s="1058"/>
      <c r="Q116" s="1062">
        <f t="shared" si="25"/>
        <v>0</v>
      </c>
      <c r="R116" s="1063">
        <f t="shared" si="22"/>
        <v>0</v>
      </c>
      <c r="S116" s="1058"/>
      <c r="T116" s="1059"/>
      <c r="U116" s="1058"/>
      <c r="V116" s="1060"/>
      <c r="W116" s="1058"/>
      <c r="X116" s="1058"/>
      <c r="Y116" s="1058"/>
    </row>
    <row r="117" spans="1:25" s="1022" customFormat="1" ht="16.5">
      <c r="A117" s="1245">
        <v>96</v>
      </c>
      <c r="B117" s="1064">
        <v>7000020892</v>
      </c>
      <c r="C117" s="1064">
        <v>900</v>
      </c>
      <c r="D117" s="1064" t="s">
        <v>701</v>
      </c>
      <c r="E117" s="1064">
        <v>1000005522</v>
      </c>
      <c r="F117" s="1064">
        <v>85371000</v>
      </c>
      <c r="G117" s="1347"/>
      <c r="H117" s="1245">
        <v>18</v>
      </c>
      <c r="I117" s="1344"/>
      <c r="J117" s="1064" t="s">
        <v>855</v>
      </c>
      <c r="K117" s="1245" t="s">
        <v>575</v>
      </c>
      <c r="L117" s="1245">
        <v>4</v>
      </c>
      <c r="M117" s="1335"/>
      <c r="N117" s="1262" t="str">
        <f t="shared" si="23"/>
        <v>Included</v>
      </c>
      <c r="O117" s="1263">
        <f t="shared" si="24"/>
        <v>0</v>
      </c>
      <c r="P117" s="1058"/>
      <c r="Q117" s="1062">
        <f t="shared" si="25"/>
        <v>0</v>
      </c>
      <c r="R117" s="1063">
        <f t="shared" si="22"/>
        <v>0</v>
      </c>
      <c r="S117" s="1058"/>
      <c r="T117" s="1059"/>
      <c r="U117" s="1058"/>
      <c r="V117" s="1060"/>
      <c r="W117" s="1058"/>
      <c r="X117" s="1058"/>
      <c r="Y117" s="1058"/>
    </row>
    <row r="118" spans="1:25" s="1022" customFormat="1" ht="33">
      <c r="A118" s="1245">
        <v>97</v>
      </c>
      <c r="B118" s="1064">
        <v>7000020892</v>
      </c>
      <c r="C118" s="1064">
        <v>910</v>
      </c>
      <c r="D118" s="1064" t="s">
        <v>701</v>
      </c>
      <c r="E118" s="1064">
        <v>1000005789</v>
      </c>
      <c r="F118" s="1064">
        <v>85371000</v>
      </c>
      <c r="G118" s="1347"/>
      <c r="H118" s="1245">
        <v>18</v>
      </c>
      <c r="I118" s="1344"/>
      <c r="J118" s="1064" t="s">
        <v>736</v>
      </c>
      <c r="K118" s="1245" t="s">
        <v>575</v>
      </c>
      <c r="L118" s="1245">
        <v>3</v>
      </c>
      <c r="M118" s="1335"/>
      <c r="N118" s="1262" t="str">
        <f t="shared" si="13"/>
        <v>Included</v>
      </c>
      <c r="O118" s="1263">
        <f t="shared" si="14"/>
        <v>0</v>
      </c>
      <c r="P118" s="1058"/>
      <c r="Q118" s="1062">
        <f t="shared" si="15"/>
        <v>0</v>
      </c>
      <c r="R118" s="1063">
        <f t="shared" si="22"/>
        <v>0</v>
      </c>
      <c r="S118" s="1058"/>
      <c r="T118" s="1059"/>
      <c r="U118" s="1058"/>
      <c r="V118" s="1060"/>
      <c r="W118" s="1058"/>
      <c r="X118" s="1058"/>
      <c r="Y118" s="1058"/>
    </row>
    <row r="119" spans="1:25" s="1022" customFormat="1" ht="16.5">
      <c r="A119" s="1245">
        <v>98</v>
      </c>
      <c r="B119" s="1064">
        <v>7000020892</v>
      </c>
      <c r="C119" s="1064">
        <v>920</v>
      </c>
      <c r="D119" s="1064" t="s">
        <v>701</v>
      </c>
      <c r="E119" s="1064">
        <v>1000005533</v>
      </c>
      <c r="F119" s="1064">
        <v>85371000</v>
      </c>
      <c r="G119" s="1347"/>
      <c r="H119" s="1245">
        <v>18</v>
      </c>
      <c r="I119" s="1344"/>
      <c r="J119" s="1064" t="s">
        <v>856</v>
      </c>
      <c r="K119" s="1245" t="s">
        <v>575</v>
      </c>
      <c r="L119" s="1245">
        <v>3</v>
      </c>
      <c r="M119" s="1335"/>
      <c r="N119" s="1262" t="str">
        <f t="shared" si="13"/>
        <v>Included</v>
      </c>
      <c r="O119" s="1263">
        <f t="shared" si="14"/>
        <v>0</v>
      </c>
      <c r="P119" s="1058"/>
      <c r="Q119" s="1062">
        <f t="shared" si="15"/>
        <v>0</v>
      </c>
      <c r="R119" s="1063">
        <f t="shared" si="22"/>
        <v>0</v>
      </c>
      <c r="S119" s="1058"/>
      <c r="T119" s="1059"/>
      <c r="U119" s="1058"/>
      <c r="V119" s="1060"/>
      <c r="W119" s="1058"/>
      <c r="X119" s="1058"/>
      <c r="Y119" s="1058"/>
    </row>
    <row r="120" spans="1:25" s="1022" customFormat="1" ht="16.5">
      <c r="A120" s="1245">
        <v>99</v>
      </c>
      <c r="B120" s="1064">
        <v>7000020892</v>
      </c>
      <c r="C120" s="1064">
        <v>930</v>
      </c>
      <c r="D120" s="1064" t="s">
        <v>701</v>
      </c>
      <c r="E120" s="1064">
        <v>1000005071</v>
      </c>
      <c r="F120" s="1064">
        <v>85371000</v>
      </c>
      <c r="G120" s="1347"/>
      <c r="H120" s="1245">
        <v>18</v>
      </c>
      <c r="I120" s="1344"/>
      <c r="J120" s="1064" t="s">
        <v>857</v>
      </c>
      <c r="K120" s="1245" t="s">
        <v>581</v>
      </c>
      <c r="L120" s="1245">
        <v>1</v>
      </c>
      <c r="M120" s="1335"/>
      <c r="N120" s="1262" t="str">
        <f t="shared" si="13"/>
        <v>Included</v>
      </c>
      <c r="O120" s="1263">
        <f t="shared" si="14"/>
        <v>0</v>
      </c>
      <c r="P120" s="1058"/>
      <c r="Q120" s="1062">
        <f t="shared" si="15"/>
        <v>0</v>
      </c>
      <c r="R120" s="1063">
        <f t="shared" si="22"/>
        <v>0</v>
      </c>
      <c r="S120" s="1058"/>
      <c r="T120" s="1059"/>
      <c r="U120" s="1058"/>
      <c r="V120" s="1060"/>
      <c r="W120" s="1058"/>
      <c r="X120" s="1058"/>
      <c r="Y120" s="1058"/>
    </row>
    <row r="121" spans="1:25" s="1022" customFormat="1" ht="16.5">
      <c r="A121" s="1245">
        <v>100</v>
      </c>
      <c r="B121" s="1064">
        <v>7000020892</v>
      </c>
      <c r="C121" s="1064">
        <v>940</v>
      </c>
      <c r="D121" s="1064" t="s">
        <v>701</v>
      </c>
      <c r="E121" s="1064">
        <v>1000025391</v>
      </c>
      <c r="F121" s="1064">
        <v>82032000</v>
      </c>
      <c r="G121" s="1347"/>
      <c r="H121" s="1245">
        <v>18</v>
      </c>
      <c r="I121" s="1344"/>
      <c r="J121" s="1064" t="s">
        <v>858</v>
      </c>
      <c r="K121" s="1245" t="s">
        <v>575</v>
      </c>
      <c r="L121" s="1245">
        <v>1</v>
      </c>
      <c r="M121" s="1335"/>
      <c r="N121" s="1262" t="str">
        <f t="shared" si="7"/>
        <v>Included</v>
      </c>
      <c r="O121" s="1263">
        <f t="shared" si="8"/>
        <v>0</v>
      </c>
      <c r="P121" s="1058"/>
      <c r="Q121" s="1062">
        <f t="shared" si="9"/>
        <v>0</v>
      </c>
      <c r="R121" s="1063">
        <f t="shared" si="22"/>
        <v>0</v>
      </c>
      <c r="S121" s="1058"/>
      <c r="T121" s="1059"/>
      <c r="U121" s="1058"/>
      <c r="V121" s="1060"/>
      <c r="W121" s="1058"/>
      <c r="X121" s="1058"/>
      <c r="Y121" s="1058"/>
    </row>
    <row r="122" spans="1:25" s="1022" customFormat="1" ht="16.5">
      <c r="A122" s="1245">
        <v>101</v>
      </c>
      <c r="B122" s="1064">
        <v>7000020892</v>
      </c>
      <c r="C122" s="1064">
        <v>950</v>
      </c>
      <c r="D122" s="1064" t="s">
        <v>701</v>
      </c>
      <c r="E122" s="1064">
        <v>1000021642</v>
      </c>
      <c r="F122" s="1064">
        <v>85371000</v>
      </c>
      <c r="G122" s="1347"/>
      <c r="H122" s="1245">
        <v>18</v>
      </c>
      <c r="I122" s="1344"/>
      <c r="J122" s="1064" t="s">
        <v>859</v>
      </c>
      <c r="K122" s="1245" t="s">
        <v>575</v>
      </c>
      <c r="L122" s="1245">
        <v>1</v>
      </c>
      <c r="M122" s="1335"/>
      <c r="N122" s="1262" t="str">
        <f t="shared" si="7"/>
        <v>Included</v>
      </c>
      <c r="O122" s="1263">
        <f t="shared" si="8"/>
        <v>0</v>
      </c>
      <c r="P122" s="1058"/>
      <c r="Q122" s="1062">
        <f t="shared" si="9"/>
        <v>0</v>
      </c>
      <c r="R122" s="1063">
        <f t="shared" si="22"/>
        <v>0</v>
      </c>
      <c r="S122" s="1058"/>
      <c r="T122" s="1059"/>
      <c r="U122" s="1058"/>
      <c r="V122" s="1060"/>
      <c r="W122" s="1058"/>
      <c r="X122" s="1058"/>
      <c r="Y122" s="1058"/>
    </row>
    <row r="123" spans="1:25" s="1022" customFormat="1" ht="33">
      <c r="A123" s="1245">
        <v>102</v>
      </c>
      <c r="B123" s="1064">
        <v>7000020892</v>
      </c>
      <c r="C123" s="1064">
        <v>960</v>
      </c>
      <c r="D123" s="1064" t="s">
        <v>573</v>
      </c>
      <c r="E123" s="1064">
        <v>1000002145</v>
      </c>
      <c r="F123" s="1064">
        <v>85371000</v>
      </c>
      <c r="G123" s="1347"/>
      <c r="H123" s="1245">
        <v>18</v>
      </c>
      <c r="I123" s="1344"/>
      <c r="J123" s="1064" t="s">
        <v>860</v>
      </c>
      <c r="K123" s="1245" t="s">
        <v>581</v>
      </c>
      <c r="L123" s="1245">
        <v>1</v>
      </c>
      <c r="M123" s="1335"/>
      <c r="N123" s="1262" t="str">
        <f t="shared" si="7"/>
        <v>Included</v>
      </c>
      <c r="O123" s="1263">
        <f t="shared" si="8"/>
        <v>0</v>
      </c>
      <c r="P123" s="1058"/>
      <c r="Q123" s="1062">
        <f t="shared" si="9"/>
        <v>0</v>
      </c>
      <c r="R123" s="1063">
        <f t="shared" si="22"/>
        <v>0</v>
      </c>
      <c r="S123" s="1058"/>
      <c r="T123" s="1059"/>
      <c r="U123" s="1058"/>
      <c r="V123" s="1060"/>
      <c r="W123" s="1058"/>
      <c r="X123" s="1058"/>
      <c r="Y123" s="1058"/>
    </row>
    <row r="124" spans="1:25" s="1022" customFormat="1" ht="33">
      <c r="A124" s="1245">
        <v>103</v>
      </c>
      <c r="B124" s="1064">
        <v>7000020892</v>
      </c>
      <c r="C124" s="1064">
        <v>970</v>
      </c>
      <c r="D124" s="1064" t="s">
        <v>573</v>
      </c>
      <c r="E124" s="1064">
        <v>1000003407</v>
      </c>
      <c r="F124" s="1064">
        <v>85371000</v>
      </c>
      <c r="G124" s="1347"/>
      <c r="H124" s="1245">
        <v>18</v>
      </c>
      <c r="I124" s="1344"/>
      <c r="J124" s="1064" t="s">
        <v>861</v>
      </c>
      <c r="K124" s="1245" t="s">
        <v>575</v>
      </c>
      <c r="L124" s="1245">
        <v>1</v>
      </c>
      <c r="M124" s="1335"/>
      <c r="N124" s="1262" t="str">
        <f t="shared" si="7"/>
        <v>Included</v>
      </c>
      <c r="O124" s="1263">
        <f t="shared" si="8"/>
        <v>0</v>
      </c>
      <c r="P124" s="1058"/>
      <c r="Q124" s="1062">
        <f t="shared" si="9"/>
        <v>0</v>
      </c>
      <c r="R124" s="1063">
        <f t="shared" si="22"/>
        <v>0</v>
      </c>
      <c r="S124" s="1058"/>
      <c r="T124" s="1059"/>
      <c r="U124" s="1058"/>
      <c r="V124" s="1060"/>
      <c r="W124" s="1058"/>
      <c r="X124" s="1058"/>
      <c r="Y124" s="1058"/>
    </row>
    <row r="125" spans="1:25" s="1022" customFormat="1" ht="33">
      <c r="A125" s="1245">
        <v>104</v>
      </c>
      <c r="B125" s="1064">
        <v>7000020892</v>
      </c>
      <c r="C125" s="1064">
        <v>980</v>
      </c>
      <c r="D125" s="1064" t="s">
        <v>573</v>
      </c>
      <c r="E125" s="1064">
        <v>1000004274</v>
      </c>
      <c r="F125" s="1064">
        <v>85371000</v>
      </c>
      <c r="G125" s="1347"/>
      <c r="H125" s="1245">
        <v>18</v>
      </c>
      <c r="I125" s="1344"/>
      <c r="J125" s="1064" t="s">
        <v>639</v>
      </c>
      <c r="K125" s="1245" t="s">
        <v>575</v>
      </c>
      <c r="L125" s="1245">
        <v>9</v>
      </c>
      <c r="M125" s="1335"/>
      <c r="N125" s="1262" t="str">
        <f t="shared" ref="N125:N148" si="29">IF(M125=0, "Included",IF(ISERROR(L125*M125), M125, L125*M125))</f>
        <v>Included</v>
      </c>
      <c r="O125" s="1263">
        <f t="shared" ref="O125:O148" si="30">R125</f>
        <v>0</v>
      </c>
      <c r="P125" s="1058"/>
      <c r="Q125" s="1062">
        <f t="shared" ref="Q125:Q148" si="31">IF(N125="Included",0,N125)</f>
        <v>0</v>
      </c>
      <c r="R125" s="1063">
        <f t="shared" si="22"/>
        <v>0</v>
      </c>
      <c r="S125" s="1058"/>
      <c r="T125" s="1059"/>
      <c r="U125" s="1058"/>
      <c r="V125" s="1060"/>
      <c r="W125" s="1058"/>
      <c r="X125" s="1058"/>
      <c r="Y125" s="1058"/>
    </row>
    <row r="126" spans="1:25" s="1022" customFormat="1" ht="33">
      <c r="A126" s="1245">
        <v>105</v>
      </c>
      <c r="B126" s="1064">
        <v>7000020892</v>
      </c>
      <c r="C126" s="1064">
        <v>990</v>
      </c>
      <c r="D126" s="1064" t="s">
        <v>573</v>
      </c>
      <c r="E126" s="1064">
        <v>1000055446</v>
      </c>
      <c r="F126" s="1064">
        <v>85371000</v>
      </c>
      <c r="G126" s="1347"/>
      <c r="H126" s="1245">
        <v>18</v>
      </c>
      <c r="I126" s="1344"/>
      <c r="J126" s="1064" t="s">
        <v>862</v>
      </c>
      <c r="K126" s="1245" t="s">
        <v>575</v>
      </c>
      <c r="L126" s="1245">
        <v>22</v>
      </c>
      <c r="M126" s="1335"/>
      <c r="N126" s="1262" t="str">
        <f t="shared" si="29"/>
        <v>Included</v>
      </c>
      <c r="O126" s="1263">
        <f t="shared" si="30"/>
        <v>0</v>
      </c>
      <c r="P126" s="1058"/>
      <c r="Q126" s="1062">
        <f t="shared" si="31"/>
        <v>0</v>
      </c>
      <c r="R126" s="1063">
        <f t="shared" si="22"/>
        <v>0</v>
      </c>
      <c r="S126" s="1058"/>
      <c r="T126" s="1059"/>
      <c r="U126" s="1058"/>
      <c r="V126" s="1060"/>
      <c r="W126" s="1058"/>
      <c r="X126" s="1058"/>
      <c r="Y126" s="1058"/>
    </row>
    <row r="127" spans="1:25" s="1022" customFormat="1" ht="33">
      <c r="A127" s="1245">
        <v>106</v>
      </c>
      <c r="B127" s="1064">
        <v>7000020892</v>
      </c>
      <c r="C127" s="1064">
        <v>1000</v>
      </c>
      <c r="D127" s="1064" t="s">
        <v>637</v>
      </c>
      <c r="E127" s="1064">
        <v>1000055443</v>
      </c>
      <c r="F127" s="1064">
        <v>85371000</v>
      </c>
      <c r="G127" s="1347"/>
      <c r="H127" s="1245">
        <v>18</v>
      </c>
      <c r="I127" s="1344"/>
      <c r="J127" s="1064" t="s">
        <v>863</v>
      </c>
      <c r="K127" s="1245" t="s">
        <v>575</v>
      </c>
      <c r="L127" s="1245">
        <v>34</v>
      </c>
      <c r="M127" s="1335"/>
      <c r="N127" s="1262" t="str">
        <f t="shared" si="29"/>
        <v>Included</v>
      </c>
      <c r="O127" s="1263">
        <f t="shared" si="30"/>
        <v>0</v>
      </c>
      <c r="P127" s="1058"/>
      <c r="Q127" s="1062">
        <f t="shared" si="31"/>
        <v>0</v>
      </c>
      <c r="R127" s="1063">
        <f t="shared" si="22"/>
        <v>0</v>
      </c>
      <c r="S127" s="1058"/>
      <c r="T127" s="1059"/>
      <c r="U127" s="1058"/>
      <c r="V127" s="1060"/>
      <c r="W127" s="1058"/>
      <c r="X127" s="1058"/>
      <c r="Y127" s="1058"/>
    </row>
    <row r="128" spans="1:25" s="1022" customFormat="1" ht="33">
      <c r="A128" s="1245">
        <v>107</v>
      </c>
      <c r="B128" s="1064">
        <v>7000020892</v>
      </c>
      <c r="C128" s="1064">
        <v>1010</v>
      </c>
      <c r="D128" s="1064" t="s">
        <v>637</v>
      </c>
      <c r="E128" s="1064">
        <v>1000001330</v>
      </c>
      <c r="F128" s="1064">
        <v>85371000</v>
      </c>
      <c r="G128" s="1347"/>
      <c r="H128" s="1245">
        <v>18</v>
      </c>
      <c r="I128" s="1344"/>
      <c r="J128" s="1064" t="s">
        <v>864</v>
      </c>
      <c r="K128" s="1245" t="s">
        <v>575</v>
      </c>
      <c r="L128" s="1245">
        <v>15</v>
      </c>
      <c r="M128" s="1335"/>
      <c r="N128" s="1262" t="str">
        <f t="shared" si="29"/>
        <v>Included</v>
      </c>
      <c r="O128" s="1263">
        <f t="shared" si="30"/>
        <v>0</v>
      </c>
      <c r="P128" s="1058"/>
      <c r="Q128" s="1062">
        <f t="shared" si="31"/>
        <v>0</v>
      </c>
      <c r="R128" s="1063">
        <f t="shared" si="22"/>
        <v>0</v>
      </c>
      <c r="S128" s="1058"/>
      <c r="T128" s="1059"/>
      <c r="U128" s="1058"/>
      <c r="V128" s="1060"/>
      <c r="W128" s="1058"/>
      <c r="X128" s="1058"/>
      <c r="Y128" s="1058"/>
    </row>
    <row r="129" spans="1:25" s="1022" customFormat="1" ht="33">
      <c r="A129" s="1245">
        <v>108</v>
      </c>
      <c r="B129" s="1064">
        <v>7000020892</v>
      </c>
      <c r="C129" s="1064">
        <v>1020</v>
      </c>
      <c r="D129" s="1064" t="s">
        <v>637</v>
      </c>
      <c r="E129" s="1064">
        <v>1000001566</v>
      </c>
      <c r="F129" s="1064">
        <v>85371000</v>
      </c>
      <c r="G129" s="1347"/>
      <c r="H129" s="1245">
        <v>18</v>
      </c>
      <c r="I129" s="1344"/>
      <c r="J129" s="1064" t="s">
        <v>865</v>
      </c>
      <c r="K129" s="1245" t="s">
        <v>575</v>
      </c>
      <c r="L129" s="1245">
        <v>9</v>
      </c>
      <c r="M129" s="1335"/>
      <c r="N129" s="1262" t="str">
        <f t="shared" si="29"/>
        <v>Included</v>
      </c>
      <c r="O129" s="1263">
        <f t="shared" si="30"/>
        <v>0</v>
      </c>
      <c r="P129" s="1058"/>
      <c r="Q129" s="1062">
        <f t="shared" si="31"/>
        <v>0</v>
      </c>
      <c r="R129" s="1063">
        <f t="shared" si="22"/>
        <v>0</v>
      </c>
      <c r="S129" s="1058"/>
      <c r="T129" s="1059"/>
      <c r="U129" s="1058"/>
      <c r="V129" s="1060"/>
      <c r="W129" s="1058"/>
      <c r="X129" s="1058"/>
      <c r="Y129" s="1058"/>
    </row>
    <row r="130" spans="1:25" s="1022" customFormat="1" ht="33">
      <c r="A130" s="1245">
        <v>109</v>
      </c>
      <c r="B130" s="1064">
        <v>7000020892</v>
      </c>
      <c r="C130" s="1064">
        <v>1030</v>
      </c>
      <c r="D130" s="1064" t="s">
        <v>637</v>
      </c>
      <c r="E130" s="1064">
        <v>1000001166</v>
      </c>
      <c r="F130" s="1064">
        <v>85371000</v>
      </c>
      <c r="G130" s="1347"/>
      <c r="H130" s="1245">
        <v>18</v>
      </c>
      <c r="I130" s="1344"/>
      <c r="J130" s="1064" t="s">
        <v>866</v>
      </c>
      <c r="K130" s="1245" t="s">
        <v>581</v>
      </c>
      <c r="L130" s="1245">
        <v>1</v>
      </c>
      <c r="M130" s="1335"/>
      <c r="N130" s="1262" t="str">
        <f t="shared" si="29"/>
        <v>Included</v>
      </c>
      <c r="O130" s="1263">
        <f t="shared" si="30"/>
        <v>0</v>
      </c>
      <c r="P130" s="1058"/>
      <c r="Q130" s="1062">
        <f t="shared" si="31"/>
        <v>0</v>
      </c>
      <c r="R130" s="1063">
        <f t="shared" si="22"/>
        <v>0</v>
      </c>
      <c r="S130" s="1058"/>
      <c r="T130" s="1059"/>
      <c r="U130" s="1058"/>
      <c r="V130" s="1060"/>
      <c r="W130" s="1058"/>
      <c r="X130" s="1058"/>
      <c r="Y130" s="1058"/>
    </row>
    <row r="131" spans="1:25" s="1022" customFormat="1" ht="33">
      <c r="A131" s="1245">
        <v>110</v>
      </c>
      <c r="B131" s="1064">
        <v>7000020892</v>
      </c>
      <c r="C131" s="1064">
        <v>1040</v>
      </c>
      <c r="D131" s="1064" t="s">
        <v>637</v>
      </c>
      <c r="E131" s="1064">
        <v>1000026235</v>
      </c>
      <c r="F131" s="1064">
        <v>85371000</v>
      </c>
      <c r="G131" s="1347"/>
      <c r="H131" s="1245">
        <v>18</v>
      </c>
      <c r="I131" s="1344"/>
      <c r="J131" s="1064" t="s">
        <v>771</v>
      </c>
      <c r="K131" s="1245" t="s">
        <v>581</v>
      </c>
      <c r="L131" s="1245">
        <v>30</v>
      </c>
      <c r="M131" s="1335"/>
      <c r="N131" s="1262" t="str">
        <f t="shared" si="29"/>
        <v>Included</v>
      </c>
      <c r="O131" s="1263">
        <f t="shared" si="30"/>
        <v>0</v>
      </c>
      <c r="P131" s="1058"/>
      <c r="Q131" s="1062">
        <f t="shared" si="31"/>
        <v>0</v>
      </c>
      <c r="R131" s="1063">
        <f t="shared" si="22"/>
        <v>0</v>
      </c>
      <c r="S131" s="1058"/>
      <c r="T131" s="1059"/>
      <c r="U131" s="1058"/>
      <c r="V131" s="1060"/>
      <c r="W131" s="1058"/>
      <c r="X131" s="1058"/>
      <c r="Y131" s="1058"/>
    </row>
    <row r="132" spans="1:25" s="1022" customFormat="1" ht="33">
      <c r="A132" s="1245">
        <v>111</v>
      </c>
      <c r="B132" s="1064">
        <v>7000020892</v>
      </c>
      <c r="C132" s="1064">
        <v>1050</v>
      </c>
      <c r="D132" s="1064" t="s">
        <v>784</v>
      </c>
      <c r="E132" s="1064">
        <v>1000005534</v>
      </c>
      <c r="F132" s="1064">
        <v>85371000</v>
      </c>
      <c r="G132" s="1347"/>
      <c r="H132" s="1245">
        <v>18</v>
      </c>
      <c r="I132" s="1344"/>
      <c r="J132" s="1064" t="s">
        <v>867</v>
      </c>
      <c r="K132" s="1245" t="s">
        <v>575</v>
      </c>
      <c r="L132" s="1245">
        <v>8</v>
      </c>
      <c r="M132" s="1335"/>
      <c r="N132" s="1262" t="str">
        <f t="shared" si="29"/>
        <v>Included</v>
      </c>
      <c r="O132" s="1263">
        <f t="shared" si="30"/>
        <v>0</v>
      </c>
      <c r="P132" s="1058"/>
      <c r="Q132" s="1062">
        <f t="shared" si="31"/>
        <v>0</v>
      </c>
      <c r="R132" s="1063">
        <f t="shared" si="22"/>
        <v>0</v>
      </c>
      <c r="S132" s="1058"/>
      <c r="T132" s="1059"/>
      <c r="U132" s="1058"/>
      <c r="V132" s="1060"/>
      <c r="W132" s="1058"/>
      <c r="X132" s="1058"/>
      <c r="Y132" s="1058"/>
    </row>
    <row r="133" spans="1:25" s="1022" customFormat="1" ht="33">
      <c r="A133" s="1245">
        <v>112</v>
      </c>
      <c r="B133" s="1064">
        <v>7000020892</v>
      </c>
      <c r="C133" s="1064">
        <v>1060</v>
      </c>
      <c r="D133" s="1064" t="s">
        <v>784</v>
      </c>
      <c r="E133" s="1064">
        <v>1000005536</v>
      </c>
      <c r="F133" s="1064">
        <v>85371000</v>
      </c>
      <c r="G133" s="1347"/>
      <c r="H133" s="1245">
        <v>18</v>
      </c>
      <c r="I133" s="1344"/>
      <c r="J133" s="1064" t="s">
        <v>868</v>
      </c>
      <c r="K133" s="1245" t="s">
        <v>575</v>
      </c>
      <c r="L133" s="1245">
        <v>4</v>
      </c>
      <c r="M133" s="1335"/>
      <c r="N133" s="1262" t="str">
        <f t="shared" si="29"/>
        <v>Included</v>
      </c>
      <c r="O133" s="1263">
        <f t="shared" si="30"/>
        <v>0</v>
      </c>
      <c r="P133" s="1058"/>
      <c r="Q133" s="1062">
        <f t="shared" si="31"/>
        <v>0</v>
      </c>
      <c r="R133" s="1063">
        <f t="shared" si="22"/>
        <v>0</v>
      </c>
      <c r="S133" s="1058"/>
      <c r="T133" s="1059"/>
      <c r="U133" s="1058"/>
      <c r="V133" s="1060"/>
      <c r="W133" s="1058"/>
      <c r="X133" s="1058"/>
      <c r="Y133" s="1058"/>
    </row>
    <row r="134" spans="1:25" s="1022" customFormat="1" ht="33">
      <c r="A134" s="1245">
        <v>113</v>
      </c>
      <c r="B134" s="1064">
        <v>7000020892</v>
      </c>
      <c r="C134" s="1064">
        <v>1070</v>
      </c>
      <c r="D134" s="1064" t="s">
        <v>784</v>
      </c>
      <c r="E134" s="1064">
        <v>1000005539</v>
      </c>
      <c r="F134" s="1064">
        <v>85371000</v>
      </c>
      <c r="G134" s="1347"/>
      <c r="H134" s="1245">
        <v>18</v>
      </c>
      <c r="I134" s="1344"/>
      <c r="J134" s="1064" t="s">
        <v>869</v>
      </c>
      <c r="K134" s="1245" t="s">
        <v>575</v>
      </c>
      <c r="L134" s="1245">
        <v>2</v>
      </c>
      <c r="M134" s="1335"/>
      <c r="N134" s="1262" t="str">
        <f t="shared" si="29"/>
        <v>Included</v>
      </c>
      <c r="O134" s="1263">
        <f t="shared" si="30"/>
        <v>0</v>
      </c>
      <c r="P134" s="1058"/>
      <c r="Q134" s="1062">
        <f t="shared" si="31"/>
        <v>0</v>
      </c>
      <c r="R134" s="1063">
        <f t="shared" si="22"/>
        <v>0</v>
      </c>
      <c r="S134" s="1058"/>
      <c r="T134" s="1059"/>
      <c r="U134" s="1058"/>
      <c r="V134" s="1060"/>
      <c r="W134" s="1058"/>
      <c r="X134" s="1058"/>
      <c r="Y134" s="1058"/>
    </row>
    <row r="135" spans="1:25" s="1022" customFormat="1" ht="33">
      <c r="A135" s="1245">
        <v>114</v>
      </c>
      <c r="B135" s="1064">
        <v>7000020892</v>
      </c>
      <c r="C135" s="1064">
        <v>1080</v>
      </c>
      <c r="D135" s="1064" t="s">
        <v>784</v>
      </c>
      <c r="E135" s="1064">
        <v>1000003408</v>
      </c>
      <c r="F135" s="1064">
        <v>85371000</v>
      </c>
      <c r="G135" s="1347"/>
      <c r="H135" s="1245">
        <v>18</v>
      </c>
      <c r="I135" s="1344"/>
      <c r="J135" s="1064" t="s">
        <v>870</v>
      </c>
      <c r="K135" s="1245" t="s">
        <v>575</v>
      </c>
      <c r="L135" s="1245">
        <v>18</v>
      </c>
      <c r="M135" s="1335"/>
      <c r="N135" s="1262" t="str">
        <f t="shared" si="29"/>
        <v>Included</v>
      </c>
      <c r="O135" s="1263">
        <f t="shared" si="30"/>
        <v>0</v>
      </c>
      <c r="P135" s="1058"/>
      <c r="Q135" s="1062">
        <f t="shared" si="31"/>
        <v>0</v>
      </c>
      <c r="R135" s="1063">
        <f t="shared" si="22"/>
        <v>0</v>
      </c>
      <c r="S135" s="1058"/>
      <c r="T135" s="1059"/>
      <c r="U135" s="1058"/>
      <c r="V135" s="1060"/>
      <c r="W135" s="1058"/>
      <c r="X135" s="1058"/>
      <c r="Y135" s="1058"/>
    </row>
    <row r="136" spans="1:25" s="1022" customFormat="1" ht="33">
      <c r="A136" s="1245">
        <v>115</v>
      </c>
      <c r="B136" s="1064">
        <v>7000020892</v>
      </c>
      <c r="C136" s="1064">
        <v>1090</v>
      </c>
      <c r="D136" s="1064" t="s">
        <v>784</v>
      </c>
      <c r="E136" s="1064">
        <v>1000003410</v>
      </c>
      <c r="F136" s="1064">
        <v>85371000</v>
      </c>
      <c r="G136" s="1347"/>
      <c r="H136" s="1245">
        <v>18</v>
      </c>
      <c r="I136" s="1344"/>
      <c r="J136" s="1064" t="s">
        <v>871</v>
      </c>
      <c r="K136" s="1245" t="s">
        <v>575</v>
      </c>
      <c r="L136" s="1245">
        <v>9</v>
      </c>
      <c r="M136" s="1335"/>
      <c r="N136" s="1262" t="str">
        <f t="shared" si="29"/>
        <v>Included</v>
      </c>
      <c r="O136" s="1263">
        <f t="shared" si="30"/>
        <v>0</v>
      </c>
      <c r="P136" s="1058"/>
      <c r="Q136" s="1062">
        <f t="shared" si="31"/>
        <v>0</v>
      </c>
      <c r="R136" s="1063">
        <f t="shared" si="22"/>
        <v>0</v>
      </c>
      <c r="S136" s="1058"/>
      <c r="T136" s="1059"/>
      <c r="U136" s="1058"/>
      <c r="V136" s="1060"/>
      <c r="W136" s="1058"/>
      <c r="X136" s="1058"/>
      <c r="Y136" s="1058"/>
    </row>
    <row r="137" spans="1:25" s="1022" customFormat="1" ht="33">
      <c r="A137" s="1245">
        <v>116</v>
      </c>
      <c r="B137" s="1064">
        <v>7000020892</v>
      </c>
      <c r="C137" s="1064">
        <v>1100</v>
      </c>
      <c r="D137" s="1064" t="s">
        <v>784</v>
      </c>
      <c r="E137" s="1064">
        <v>1000001332</v>
      </c>
      <c r="F137" s="1064">
        <v>85371000</v>
      </c>
      <c r="G137" s="1347"/>
      <c r="H137" s="1245">
        <v>18</v>
      </c>
      <c r="I137" s="1344"/>
      <c r="J137" s="1064" t="s">
        <v>872</v>
      </c>
      <c r="K137" s="1245" t="s">
        <v>575</v>
      </c>
      <c r="L137" s="1245">
        <v>34</v>
      </c>
      <c r="M137" s="1335"/>
      <c r="N137" s="1262" t="str">
        <f t="shared" si="29"/>
        <v>Included</v>
      </c>
      <c r="O137" s="1263">
        <f t="shared" si="30"/>
        <v>0</v>
      </c>
      <c r="P137" s="1058"/>
      <c r="Q137" s="1062">
        <f t="shared" si="31"/>
        <v>0</v>
      </c>
      <c r="R137" s="1063">
        <f t="shared" si="22"/>
        <v>0</v>
      </c>
      <c r="S137" s="1058"/>
      <c r="T137" s="1059"/>
      <c r="U137" s="1058"/>
      <c r="V137" s="1060"/>
      <c r="W137" s="1058"/>
      <c r="X137" s="1058"/>
      <c r="Y137" s="1058"/>
    </row>
    <row r="138" spans="1:25" s="1022" customFormat="1" ht="49.5">
      <c r="A138" s="1245">
        <v>117</v>
      </c>
      <c r="B138" s="1064">
        <v>7000020892</v>
      </c>
      <c r="C138" s="1064">
        <v>1110</v>
      </c>
      <c r="D138" s="1064" t="s">
        <v>784</v>
      </c>
      <c r="E138" s="1064">
        <v>1000018700</v>
      </c>
      <c r="F138" s="1064">
        <v>85371000</v>
      </c>
      <c r="G138" s="1347"/>
      <c r="H138" s="1245">
        <v>18</v>
      </c>
      <c r="I138" s="1344"/>
      <c r="J138" s="1064" t="s">
        <v>873</v>
      </c>
      <c r="K138" s="1245" t="s">
        <v>581</v>
      </c>
      <c r="L138" s="1245">
        <v>1</v>
      </c>
      <c r="M138" s="1335"/>
      <c r="N138" s="1262" t="str">
        <f t="shared" si="29"/>
        <v>Included</v>
      </c>
      <c r="O138" s="1263">
        <f t="shared" si="30"/>
        <v>0</v>
      </c>
      <c r="P138" s="1058"/>
      <c r="Q138" s="1062">
        <f t="shared" si="31"/>
        <v>0</v>
      </c>
      <c r="R138" s="1063">
        <f t="shared" si="22"/>
        <v>0</v>
      </c>
      <c r="S138" s="1058"/>
      <c r="T138" s="1059"/>
      <c r="U138" s="1058"/>
      <c r="V138" s="1060"/>
      <c r="W138" s="1058"/>
      <c r="X138" s="1058"/>
      <c r="Y138" s="1058"/>
    </row>
    <row r="139" spans="1:25" s="1022" customFormat="1" ht="16.5">
      <c r="A139" s="1245">
        <v>118</v>
      </c>
      <c r="B139" s="1064">
        <v>7000020892</v>
      </c>
      <c r="C139" s="1064">
        <v>1120</v>
      </c>
      <c r="D139" s="1064" t="s">
        <v>626</v>
      </c>
      <c r="E139" s="1064">
        <v>1000025861</v>
      </c>
      <c r="F139" s="1064">
        <v>85287390</v>
      </c>
      <c r="G139" s="1347"/>
      <c r="H139" s="1245">
        <v>18</v>
      </c>
      <c r="I139" s="1344"/>
      <c r="J139" s="1064" t="s">
        <v>874</v>
      </c>
      <c r="K139" s="1245" t="s">
        <v>581</v>
      </c>
      <c r="L139" s="1245">
        <v>1</v>
      </c>
      <c r="M139" s="1335"/>
      <c r="N139" s="1262" t="str">
        <f t="shared" si="29"/>
        <v>Included</v>
      </c>
      <c r="O139" s="1263">
        <f t="shared" si="30"/>
        <v>0</v>
      </c>
      <c r="P139" s="1058"/>
      <c r="Q139" s="1062">
        <f t="shared" si="31"/>
        <v>0</v>
      </c>
      <c r="R139" s="1063">
        <f t="shared" si="22"/>
        <v>0</v>
      </c>
      <c r="S139" s="1058"/>
      <c r="T139" s="1059"/>
      <c r="U139" s="1058"/>
      <c r="V139" s="1060"/>
      <c r="W139" s="1058"/>
      <c r="X139" s="1058"/>
      <c r="Y139" s="1058"/>
    </row>
    <row r="140" spans="1:25" s="1022" customFormat="1" ht="16.5">
      <c r="A140" s="1245">
        <v>119</v>
      </c>
      <c r="B140" s="1064">
        <v>7000020892</v>
      </c>
      <c r="C140" s="1064">
        <v>1130</v>
      </c>
      <c r="D140" s="1064" t="s">
        <v>744</v>
      </c>
      <c r="E140" s="1064">
        <v>1000011082</v>
      </c>
      <c r="F140" s="1064">
        <v>85176210</v>
      </c>
      <c r="G140" s="1347"/>
      <c r="H140" s="1245">
        <v>18</v>
      </c>
      <c r="I140" s="1344"/>
      <c r="J140" s="1064" t="s">
        <v>875</v>
      </c>
      <c r="K140" s="1245" t="s">
        <v>581</v>
      </c>
      <c r="L140" s="1245">
        <v>1</v>
      </c>
      <c r="M140" s="1335"/>
      <c r="N140" s="1262" t="str">
        <f t="shared" si="29"/>
        <v>Included</v>
      </c>
      <c r="O140" s="1263">
        <f t="shared" si="30"/>
        <v>0</v>
      </c>
      <c r="P140" s="1058"/>
      <c r="Q140" s="1062">
        <f t="shared" si="31"/>
        <v>0</v>
      </c>
      <c r="R140" s="1063">
        <f t="shared" si="22"/>
        <v>0</v>
      </c>
      <c r="S140" s="1058"/>
      <c r="T140" s="1059"/>
      <c r="U140" s="1058"/>
      <c r="V140" s="1060"/>
      <c r="W140" s="1058"/>
      <c r="X140" s="1058"/>
      <c r="Y140" s="1058"/>
    </row>
    <row r="141" spans="1:25" s="1022" customFormat="1" ht="16.5">
      <c r="A141" s="1245">
        <v>120</v>
      </c>
      <c r="B141" s="1064">
        <v>7000020892</v>
      </c>
      <c r="C141" s="1064">
        <v>1140</v>
      </c>
      <c r="D141" s="1064" t="s">
        <v>744</v>
      </c>
      <c r="E141" s="1064">
        <v>1000001568</v>
      </c>
      <c r="F141" s="1064">
        <v>85176210</v>
      </c>
      <c r="G141" s="1347"/>
      <c r="H141" s="1245">
        <v>18</v>
      </c>
      <c r="I141" s="1344"/>
      <c r="J141" s="1064" t="s">
        <v>876</v>
      </c>
      <c r="K141" s="1245" t="s">
        <v>575</v>
      </c>
      <c r="L141" s="1245">
        <v>30</v>
      </c>
      <c r="M141" s="1335"/>
      <c r="N141" s="1262" t="str">
        <f t="shared" si="29"/>
        <v>Included</v>
      </c>
      <c r="O141" s="1263">
        <f t="shared" si="30"/>
        <v>0</v>
      </c>
      <c r="P141" s="1058"/>
      <c r="Q141" s="1062">
        <f t="shared" si="31"/>
        <v>0</v>
      </c>
      <c r="R141" s="1063">
        <f t="shared" si="22"/>
        <v>0</v>
      </c>
      <c r="S141" s="1058"/>
      <c r="T141" s="1059"/>
      <c r="U141" s="1058"/>
      <c r="V141" s="1060"/>
      <c r="W141" s="1058"/>
      <c r="X141" s="1058"/>
      <c r="Y141" s="1058"/>
    </row>
    <row r="142" spans="1:25" s="1022" customFormat="1" ht="16.5">
      <c r="A142" s="1245">
        <v>121</v>
      </c>
      <c r="B142" s="1064">
        <v>7000020892</v>
      </c>
      <c r="C142" s="1064">
        <v>1150</v>
      </c>
      <c r="D142" s="1064" t="s">
        <v>785</v>
      </c>
      <c r="E142" s="1064">
        <v>1000004754</v>
      </c>
      <c r="F142" s="1064">
        <v>85371000</v>
      </c>
      <c r="G142" s="1347"/>
      <c r="H142" s="1245">
        <v>18</v>
      </c>
      <c r="I142" s="1344"/>
      <c r="J142" s="1064" t="s">
        <v>877</v>
      </c>
      <c r="K142" s="1245" t="s">
        <v>581</v>
      </c>
      <c r="L142" s="1245">
        <v>2</v>
      </c>
      <c r="M142" s="1335"/>
      <c r="N142" s="1262" t="str">
        <f t="shared" si="29"/>
        <v>Included</v>
      </c>
      <c r="O142" s="1263">
        <f t="shared" si="30"/>
        <v>0</v>
      </c>
      <c r="P142" s="1058"/>
      <c r="Q142" s="1062">
        <f t="shared" si="31"/>
        <v>0</v>
      </c>
      <c r="R142" s="1063">
        <f t="shared" si="22"/>
        <v>0</v>
      </c>
      <c r="S142" s="1058"/>
      <c r="T142" s="1059"/>
      <c r="U142" s="1058"/>
      <c r="V142" s="1060"/>
      <c r="W142" s="1058"/>
      <c r="X142" s="1058"/>
      <c r="Y142" s="1058"/>
    </row>
    <row r="143" spans="1:25" s="1022" customFormat="1" ht="16.5">
      <c r="A143" s="1245">
        <v>122</v>
      </c>
      <c r="B143" s="1064">
        <v>7000020892</v>
      </c>
      <c r="C143" s="1064">
        <v>1160</v>
      </c>
      <c r="D143" s="1064" t="s">
        <v>785</v>
      </c>
      <c r="E143" s="1064">
        <v>1000001144</v>
      </c>
      <c r="F143" s="1064">
        <v>85371000</v>
      </c>
      <c r="G143" s="1347"/>
      <c r="H143" s="1245">
        <v>18</v>
      </c>
      <c r="I143" s="1344"/>
      <c r="J143" s="1064" t="s">
        <v>878</v>
      </c>
      <c r="K143" s="1245" t="s">
        <v>581</v>
      </c>
      <c r="L143" s="1245">
        <v>2</v>
      </c>
      <c r="M143" s="1335"/>
      <c r="N143" s="1262" t="str">
        <f t="shared" si="29"/>
        <v>Included</v>
      </c>
      <c r="O143" s="1263">
        <f t="shared" si="30"/>
        <v>0</v>
      </c>
      <c r="P143" s="1058"/>
      <c r="Q143" s="1062">
        <f t="shared" si="31"/>
        <v>0</v>
      </c>
      <c r="R143" s="1063">
        <f t="shared" si="22"/>
        <v>0</v>
      </c>
      <c r="S143" s="1058"/>
      <c r="T143" s="1059"/>
      <c r="U143" s="1058"/>
      <c r="V143" s="1060"/>
      <c r="W143" s="1058"/>
      <c r="X143" s="1058"/>
      <c r="Y143" s="1058"/>
    </row>
    <row r="144" spans="1:25" s="1022" customFormat="1" ht="16.5">
      <c r="A144" s="1245">
        <v>123</v>
      </c>
      <c r="B144" s="1064">
        <v>7000020892</v>
      </c>
      <c r="C144" s="1064">
        <v>1170</v>
      </c>
      <c r="D144" s="1064" t="s">
        <v>785</v>
      </c>
      <c r="E144" s="1064">
        <v>1000004305</v>
      </c>
      <c r="F144" s="1064">
        <v>85371000</v>
      </c>
      <c r="G144" s="1347"/>
      <c r="H144" s="1245">
        <v>18</v>
      </c>
      <c r="I144" s="1344"/>
      <c r="J144" s="1064" t="s">
        <v>879</v>
      </c>
      <c r="K144" s="1245" t="s">
        <v>581</v>
      </c>
      <c r="L144" s="1245">
        <v>1</v>
      </c>
      <c r="M144" s="1335"/>
      <c r="N144" s="1262" t="str">
        <f t="shared" si="29"/>
        <v>Included</v>
      </c>
      <c r="O144" s="1263">
        <f t="shared" si="30"/>
        <v>0</v>
      </c>
      <c r="P144" s="1058"/>
      <c r="Q144" s="1062">
        <f t="shared" si="31"/>
        <v>0</v>
      </c>
      <c r="R144" s="1063">
        <f t="shared" si="22"/>
        <v>0</v>
      </c>
      <c r="S144" s="1058"/>
      <c r="T144" s="1059"/>
      <c r="U144" s="1058"/>
      <c r="V144" s="1060"/>
      <c r="W144" s="1058"/>
      <c r="X144" s="1058"/>
      <c r="Y144" s="1058"/>
    </row>
    <row r="145" spans="1:25" s="1022" customFormat="1" ht="33">
      <c r="A145" s="1245">
        <v>124</v>
      </c>
      <c r="B145" s="1064">
        <v>7000020892</v>
      </c>
      <c r="C145" s="1064">
        <v>1180</v>
      </c>
      <c r="D145" s="1064" t="s">
        <v>785</v>
      </c>
      <c r="E145" s="1064">
        <v>1000004307</v>
      </c>
      <c r="F145" s="1064">
        <v>85371000</v>
      </c>
      <c r="G145" s="1347"/>
      <c r="H145" s="1245">
        <v>18</v>
      </c>
      <c r="I145" s="1344"/>
      <c r="J145" s="1064" t="s">
        <v>880</v>
      </c>
      <c r="K145" s="1245" t="s">
        <v>581</v>
      </c>
      <c r="L145" s="1245">
        <v>1</v>
      </c>
      <c r="M145" s="1335"/>
      <c r="N145" s="1262" t="str">
        <f t="shared" si="29"/>
        <v>Included</v>
      </c>
      <c r="O145" s="1263">
        <f t="shared" si="30"/>
        <v>0</v>
      </c>
      <c r="P145" s="1058"/>
      <c r="Q145" s="1062">
        <f t="shared" si="31"/>
        <v>0</v>
      </c>
      <c r="R145" s="1063">
        <f t="shared" si="22"/>
        <v>0</v>
      </c>
      <c r="S145" s="1058"/>
      <c r="T145" s="1059"/>
      <c r="U145" s="1058"/>
      <c r="V145" s="1060"/>
      <c r="W145" s="1058"/>
      <c r="X145" s="1058"/>
      <c r="Y145" s="1058"/>
    </row>
    <row r="146" spans="1:25" s="1022" customFormat="1" ht="16.5">
      <c r="A146" s="1245">
        <v>125</v>
      </c>
      <c r="B146" s="1064">
        <v>7000020892</v>
      </c>
      <c r="C146" s="1064">
        <v>1190</v>
      </c>
      <c r="D146" s="1064" t="s">
        <v>785</v>
      </c>
      <c r="E146" s="1064">
        <v>1000004312</v>
      </c>
      <c r="F146" s="1064">
        <v>85371000</v>
      </c>
      <c r="G146" s="1347"/>
      <c r="H146" s="1245">
        <v>18</v>
      </c>
      <c r="I146" s="1344"/>
      <c r="J146" s="1064" t="s">
        <v>881</v>
      </c>
      <c r="K146" s="1245" t="s">
        <v>581</v>
      </c>
      <c r="L146" s="1245">
        <v>1</v>
      </c>
      <c r="M146" s="1335"/>
      <c r="N146" s="1262" t="str">
        <f t="shared" si="29"/>
        <v>Included</v>
      </c>
      <c r="O146" s="1263">
        <f t="shared" si="30"/>
        <v>0</v>
      </c>
      <c r="P146" s="1058"/>
      <c r="Q146" s="1062">
        <f t="shared" si="31"/>
        <v>0</v>
      </c>
      <c r="R146" s="1063">
        <f t="shared" si="22"/>
        <v>0</v>
      </c>
      <c r="S146" s="1058"/>
      <c r="T146" s="1059"/>
      <c r="U146" s="1058"/>
      <c r="V146" s="1060"/>
      <c r="W146" s="1058"/>
      <c r="X146" s="1058"/>
      <c r="Y146" s="1058"/>
    </row>
    <row r="147" spans="1:25" s="1022" customFormat="1" ht="33">
      <c r="A147" s="1245">
        <v>126</v>
      </c>
      <c r="B147" s="1064">
        <v>7000020892</v>
      </c>
      <c r="C147" s="1064">
        <v>1200</v>
      </c>
      <c r="D147" s="1064" t="s">
        <v>785</v>
      </c>
      <c r="E147" s="1064">
        <v>1000004303</v>
      </c>
      <c r="F147" s="1064">
        <v>85371000</v>
      </c>
      <c r="G147" s="1347"/>
      <c r="H147" s="1245">
        <v>18</v>
      </c>
      <c r="I147" s="1344"/>
      <c r="J147" s="1064" t="s">
        <v>882</v>
      </c>
      <c r="K147" s="1245" t="s">
        <v>581</v>
      </c>
      <c r="L147" s="1245">
        <v>1</v>
      </c>
      <c r="M147" s="1335"/>
      <c r="N147" s="1262" t="str">
        <f t="shared" si="29"/>
        <v>Included</v>
      </c>
      <c r="O147" s="1263">
        <f t="shared" si="30"/>
        <v>0</v>
      </c>
      <c r="P147" s="1058"/>
      <c r="Q147" s="1062">
        <f t="shared" si="31"/>
        <v>0</v>
      </c>
      <c r="R147" s="1063">
        <f t="shared" si="22"/>
        <v>0</v>
      </c>
      <c r="S147" s="1058"/>
      <c r="T147" s="1059"/>
      <c r="U147" s="1058"/>
      <c r="V147" s="1060"/>
      <c r="W147" s="1058"/>
      <c r="X147" s="1058"/>
      <c r="Y147" s="1058"/>
    </row>
    <row r="148" spans="1:25" s="1022" customFormat="1" ht="16.5">
      <c r="A148" s="1245">
        <v>127</v>
      </c>
      <c r="B148" s="1064">
        <v>7000020892</v>
      </c>
      <c r="C148" s="1064">
        <v>1210</v>
      </c>
      <c r="D148" s="1064" t="s">
        <v>785</v>
      </c>
      <c r="E148" s="1064">
        <v>1000004313</v>
      </c>
      <c r="F148" s="1064">
        <v>85371000</v>
      </c>
      <c r="G148" s="1347"/>
      <c r="H148" s="1245">
        <v>18</v>
      </c>
      <c r="I148" s="1344"/>
      <c r="J148" s="1064" t="s">
        <v>883</v>
      </c>
      <c r="K148" s="1245" t="s">
        <v>581</v>
      </c>
      <c r="L148" s="1245">
        <v>1</v>
      </c>
      <c r="M148" s="1335"/>
      <c r="N148" s="1262" t="str">
        <f t="shared" si="29"/>
        <v>Included</v>
      </c>
      <c r="O148" s="1263">
        <f t="shared" si="30"/>
        <v>0</v>
      </c>
      <c r="P148" s="1058"/>
      <c r="Q148" s="1062">
        <f t="shared" si="31"/>
        <v>0</v>
      </c>
      <c r="R148" s="1063">
        <f t="shared" si="22"/>
        <v>0</v>
      </c>
      <c r="S148" s="1058"/>
      <c r="T148" s="1059"/>
      <c r="U148" s="1058"/>
      <c r="V148" s="1060"/>
      <c r="W148" s="1058"/>
      <c r="X148" s="1058"/>
      <c r="Y148" s="1058"/>
    </row>
    <row r="149" spans="1:25" s="1022" customFormat="1" ht="16.5">
      <c r="A149" s="1245">
        <v>128</v>
      </c>
      <c r="B149" s="1064">
        <v>7000020892</v>
      </c>
      <c r="C149" s="1064">
        <v>1220</v>
      </c>
      <c r="D149" s="1064" t="s">
        <v>785</v>
      </c>
      <c r="E149" s="1064">
        <v>1000015462</v>
      </c>
      <c r="F149" s="1064">
        <v>90308990</v>
      </c>
      <c r="G149" s="1347"/>
      <c r="H149" s="1245">
        <v>18</v>
      </c>
      <c r="I149" s="1344"/>
      <c r="J149" s="1064" t="s">
        <v>884</v>
      </c>
      <c r="K149" s="1245" t="s">
        <v>575</v>
      </c>
      <c r="L149" s="1245">
        <v>1</v>
      </c>
      <c r="M149" s="1335"/>
      <c r="N149" s="1262" t="str">
        <f t="shared" si="4"/>
        <v>Included</v>
      </c>
      <c r="O149" s="1263">
        <f t="shared" si="5"/>
        <v>0</v>
      </c>
      <c r="P149" s="1058"/>
      <c r="Q149" s="1062">
        <f t="shared" si="6"/>
        <v>0</v>
      </c>
      <c r="R149" s="1063">
        <f>IF(I149="", H149*Q149/100,I149*Q149)</f>
        <v>0</v>
      </c>
      <c r="S149" s="1058"/>
      <c r="T149" s="1059"/>
      <c r="U149" s="1058"/>
      <c r="V149" s="1060"/>
      <c r="W149" s="1058"/>
      <c r="X149" s="1058"/>
      <c r="Y149" s="1058"/>
    </row>
    <row r="150" spans="1:25" s="1022" customFormat="1" ht="16.5">
      <c r="A150" s="1245">
        <v>129</v>
      </c>
      <c r="B150" s="1064">
        <v>7000020892</v>
      </c>
      <c r="C150" s="1064">
        <v>1230</v>
      </c>
      <c r="D150" s="1064" t="s">
        <v>785</v>
      </c>
      <c r="E150" s="1064">
        <v>1000012278</v>
      </c>
      <c r="F150" s="1064">
        <v>85371000</v>
      </c>
      <c r="G150" s="1347"/>
      <c r="H150" s="1245">
        <v>18</v>
      </c>
      <c r="I150" s="1344"/>
      <c r="J150" s="1064" t="s">
        <v>885</v>
      </c>
      <c r="K150" s="1245" t="s">
        <v>575</v>
      </c>
      <c r="L150" s="1245">
        <v>2</v>
      </c>
      <c r="M150" s="1335"/>
      <c r="N150" s="1262" t="str">
        <f t="shared" si="4"/>
        <v>Included</v>
      </c>
      <c r="O150" s="1263">
        <f t="shared" si="5"/>
        <v>0</v>
      </c>
      <c r="P150" s="1058"/>
      <c r="Q150" s="1062">
        <f t="shared" si="6"/>
        <v>0</v>
      </c>
      <c r="R150" s="1063">
        <f t="shared" ref="R150:R213" si="32">IF(I150="", H150*Q150/100,I150*Q150)</f>
        <v>0</v>
      </c>
      <c r="S150" s="1058"/>
      <c r="T150" s="1059"/>
      <c r="U150" s="1058"/>
      <c r="V150" s="1060"/>
      <c r="W150" s="1058"/>
      <c r="X150" s="1058"/>
      <c r="Y150" s="1058"/>
    </row>
    <row r="151" spans="1:25" s="1022" customFormat="1" ht="16.5">
      <c r="A151" s="1245">
        <v>130</v>
      </c>
      <c r="B151" s="1064">
        <v>7000020892</v>
      </c>
      <c r="C151" s="1064">
        <v>1240</v>
      </c>
      <c r="D151" s="1064" t="s">
        <v>786</v>
      </c>
      <c r="E151" s="1064">
        <v>1000001151</v>
      </c>
      <c r="F151" s="1064">
        <v>85072000</v>
      </c>
      <c r="G151" s="1347"/>
      <c r="H151" s="1245">
        <v>28</v>
      </c>
      <c r="I151" s="1344"/>
      <c r="J151" s="1064" t="s">
        <v>886</v>
      </c>
      <c r="K151" s="1245" t="s">
        <v>581</v>
      </c>
      <c r="L151" s="1245">
        <v>2</v>
      </c>
      <c r="M151" s="1335"/>
      <c r="N151" s="1262" t="str">
        <f t="shared" ref="N151:N152" si="33">IF(M151=0, "Included",IF(ISERROR(L151*M151), M151, L151*M151))</f>
        <v>Included</v>
      </c>
      <c r="O151" s="1263">
        <f t="shared" ref="O151:O152" si="34">R151</f>
        <v>0</v>
      </c>
      <c r="P151" s="1058"/>
      <c r="Q151" s="1062">
        <f t="shared" ref="Q151:Q152" si="35">IF(N151="Included",0,N151)</f>
        <v>0</v>
      </c>
      <c r="R151" s="1063">
        <f t="shared" si="32"/>
        <v>0</v>
      </c>
      <c r="S151" s="1058"/>
      <c r="T151" s="1059"/>
      <c r="U151" s="1058"/>
      <c r="V151" s="1060"/>
      <c r="W151" s="1058"/>
      <c r="X151" s="1058"/>
      <c r="Y151" s="1058"/>
    </row>
    <row r="152" spans="1:25" s="1022" customFormat="1" ht="16.5">
      <c r="A152" s="1245">
        <v>131</v>
      </c>
      <c r="B152" s="1064">
        <v>7000020892</v>
      </c>
      <c r="C152" s="1064">
        <v>1250</v>
      </c>
      <c r="D152" s="1064" t="s">
        <v>786</v>
      </c>
      <c r="E152" s="1064">
        <v>1000001153</v>
      </c>
      <c r="F152" s="1064">
        <v>85044030</v>
      </c>
      <c r="G152" s="1347"/>
      <c r="H152" s="1245">
        <v>18</v>
      </c>
      <c r="I152" s="1344"/>
      <c r="J152" s="1064" t="s">
        <v>887</v>
      </c>
      <c r="K152" s="1245" t="s">
        <v>575</v>
      </c>
      <c r="L152" s="1245">
        <v>2</v>
      </c>
      <c r="M152" s="1335"/>
      <c r="N152" s="1262" t="str">
        <f t="shared" si="33"/>
        <v>Included</v>
      </c>
      <c r="O152" s="1263">
        <f t="shared" si="34"/>
        <v>0</v>
      </c>
      <c r="P152" s="1058"/>
      <c r="Q152" s="1062">
        <f t="shared" si="35"/>
        <v>0</v>
      </c>
      <c r="R152" s="1063">
        <f t="shared" si="32"/>
        <v>0</v>
      </c>
      <c r="S152" s="1058"/>
      <c r="T152" s="1059"/>
      <c r="U152" s="1058"/>
      <c r="V152" s="1060"/>
      <c r="W152" s="1058"/>
      <c r="X152" s="1058"/>
      <c r="Y152" s="1058"/>
    </row>
    <row r="153" spans="1:25" s="1022" customFormat="1" ht="16.5">
      <c r="A153" s="1245">
        <v>132</v>
      </c>
      <c r="B153" s="1064">
        <v>7000020892</v>
      </c>
      <c r="C153" s="1064">
        <v>1260</v>
      </c>
      <c r="D153" s="1064" t="s">
        <v>787</v>
      </c>
      <c r="E153" s="1064">
        <v>1000004762</v>
      </c>
      <c r="F153" s="1064">
        <v>85072000</v>
      </c>
      <c r="G153" s="1347"/>
      <c r="H153" s="1245">
        <v>28</v>
      </c>
      <c r="I153" s="1344"/>
      <c r="J153" s="1064" t="s">
        <v>888</v>
      </c>
      <c r="K153" s="1245" t="s">
        <v>581</v>
      </c>
      <c r="L153" s="1245">
        <v>2</v>
      </c>
      <c r="M153" s="1335"/>
      <c r="N153" s="1262" t="str">
        <f t="shared" si="4"/>
        <v>Included</v>
      </c>
      <c r="O153" s="1263">
        <f t="shared" si="5"/>
        <v>0</v>
      </c>
      <c r="P153" s="1058"/>
      <c r="Q153" s="1062">
        <f t="shared" si="6"/>
        <v>0</v>
      </c>
      <c r="R153" s="1063">
        <f t="shared" si="32"/>
        <v>0</v>
      </c>
      <c r="S153" s="1058"/>
      <c r="T153" s="1059"/>
      <c r="U153" s="1058"/>
      <c r="V153" s="1060"/>
      <c r="W153" s="1058"/>
      <c r="X153" s="1058"/>
      <c r="Y153" s="1058"/>
    </row>
    <row r="154" spans="1:25" s="1022" customFormat="1" ht="16.5">
      <c r="A154" s="1245">
        <v>133</v>
      </c>
      <c r="B154" s="1064">
        <v>7000020892</v>
      </c>
      <c r="C154" s="1064">
        <v>1270</v>
      </c>
      <c r="D154" s="1064" t="s">
        <v>787</v>
      </c>
      <c r="E154" s="1064">
        <v>1000004764</v>
      </c>
      <c r="F154" s="1064">
        <v>85044030</v>
      </c>
      <c r="G154" s="1347"/>
      <c r="H154" s="1245">
        <v>18</v>
      </c>
      <c r="I154" s="1344"/>
      <c r="J154" s="1064" t="s">
        <v>889</v>
      </c>
      <c r="K154" s="1245" t="s">
        <v>575</v>
      </c>
      <c r="L154" s="1245">
        <v>2</v>
      </c>
      <c r="M154" s="1335"/>
      <c r="N154" s="1262" t="str">
        <f t="shared" si="4"/>
        <v>Included</v>
      </c>
      <c r="O154" s="1263">
        <f t="shared" si="5"/>
        <v>0</v>
      </c>
      <c r="P154" s="1058"/>
      <c r="Q154" s="1062">
        <f t="shared" si="6"/>
        <v>0</v>
      </c>
      <c r="R154" s="1063">
        <f t="shared" si="32"/>
        <v>0</v>
      </c>
      <c r="S154" s="1058"/>
      <c r="T154" s="1059"/>
      <c r="U154" s="1058"/>
      <c r="V154" s="1060"/>
      <c r="W154" s="1058"/>
      <c r="X154" s="1058"/>
      <c r="Y154" s="1058"/>
    </row>
    <row r="155" spans="1:25" s="1022" customFormat="1" ht="16.5">
      <c r="A155" s="1245">
        <v>134</v>
      </c>
      <c r="B155" s="1064">
        <v>7000020892</v>
      </c>
      <c r="C155" s="1064">
        <v>1280</v>
      </c>
      <c r="D155" s="1064" t="s">
        <v>788</v>
      </c>
      <c r="E155" s="1064">
        <v>1000004797</v>
      </c>
      <c r="F155" s="1064">
        <v>85021310</v>
      </c>
      <c r="G155" s="1347"/>
      <c r="H155" s="1245">
        <v>18</v>
      </c>
      <c r="I155" s="1344"/>
      <c r="J155" s="1064" t="s">
        <v>890</v>
      </c>
      <c r="K155" s="1245" t="s">
        <v>581</v>
      </c>
      <c r="L155" s="1245">
        <v>1</v>
      </c>
      <c r="M155" s="1335"/>
      <c r="N155" s="1262" t="str">
        <f t="shared" si="4"/>
        <v>Included</v>
      </c>
      <c r="O155" s="1263">
        <f t="shared" si="5"/>
        <v>0</v>
      </c>
      <c r="P155" s="1058"/>
      <c r="Q155" s="1062">
        <f t="shared" si="6"/>
        <v>0</v>
      </c>
      <c r="R155" s="1063">
        <f t="shared" si="32"/>
        <v>0</v>
      </c>
      <c r="S155" s="1058"/>
      <c r="T155" s="1059"/>
      <c r="U155" s="1058"/>
      <c r="V155" s="1060"/>
      <c r="W155" s="1058"/>
      <c r="X155" s="1058"/>
      <c r="Y155" s="1058"/>
    </row>
    <row r="156" spans="1:25" s="1022" customFormat="1" ht="33">
      <c r="A156" s="1245">
        <v>135</v>
      </c>
      <c r="B156" s="1064">
        <v>7000020892</v>
      </c>
      <c r="C156" s="1064">
        <v>1290</v>
      </c>
      <c r="D156" s="1064" t="s">
        <v>702</v>
      </c>
      <c r="E156" s="1064">
        <v>1000031985</v>
      </c>
      <c r="F156" s="1064">
        <v>85446020</v>
      </c>
      <c r="G156" s="1347"/>
      <c r="H156" s="1245">
        <v>18</v>
      </c>
      <c r="I156" s="1344"/>
      <c r="J156" s="1064" t="s">
        <v>655</v>
      </c>
      <c r="K156" s="1245" t="s">
        <v>591</v>
      </c>
      <c r="L156" s="1245">
        <v>16</v>
      </c>
      <c r="M156" s="1335"/>
      <c r="N156" s="1262" t="str">
        <f t="shared" si="4"/>
        <v>Included</v>
      </c>
      <c r="O156" s="1263">
        <f t="shared" si="5"/>
        <v>0</v>
      </c>
      <c r="P156" s="1058"/>
      <c r="Q156" s="1062">
        <f t="shared" si="6"/>
        <v>0</v>
      </c>
      <c r="R156" s="1063">
        <f t="shared" si="32"/>
        <v>0</v>
      </c>
      <c r="S156" s="1058"/>
      <c r="T156" s="1059"/>
      <c r="U156" s="1058"/>
      <c r="V156" s="1060"/>
      <c r="W156" s="1058"/>
      <c r="X156" s="1058"/>
      <c r="Y156" s="1058"/>
    </row>
    <row r="157" spans="1:25" s="1022" customFormat="1" ht="33">
      <c r="A157" s="1245">
        <v>136</v>
      </c>
      <c r="B157" s="1064">
        <v>7000020892</v>
      </c>
      <c r="C157" s="1064">
        <v>1300</v>
      </c>
      <c r="D157" s="1064" t="s">
        <v>702</v>
      </c>
      <c r="E157" s="1064">
        <v>1000031943</v>
      </c>
      <c r="F157" s="1064">
        <v>85446020</v>
      </c>
      <c r="G157" s="1347"/>
      <c r="H157" s="1245">
        <v>18</v>
      </c>
      <c r="I157" s="1344"/>
      <c r="J157" s="1064" t="s">
        <v>654</v>
      </c>
      <c r="K157" s="1245" t="s">
        <v>591</v>
      </c>
      <c r="L157" s="1245">
        <v>10</v>
      </c>
      <c r="M157" s="1335"/>
      <c r="N157" s="1262" t="str">
        <f t="shared" si="4"/>
        <v>Included</v>
      </c>
      <c r="O157" s="1263">
        <f t="shared" si="5"/>
        <v>0</v>
      </c>
      <c r="P157" s="1058"/>
      <c r="Q157" s="1062">
        <f t="shared" si="6"/>
        <v>0</v>
      </c>
      <c r="R157" s="1063">
        <f t="shared" si="32"/>
        <v>0</v>
      </c>
      <c r="S157" s="1058"/>
      <c r="T157" s="1059"/>
      <c r="U157" s="1058"/>
      <c r="V157" s="1060"/>
      <c r="W157" s="1058"/>
      <c r="X157" s="1058"/>
      <c r="Y157" s="1058"/>
    </row>
    <row r="158" spans="1:25" s="1022" customFormat="1" ht="33">
      <c r="A158" s="1245">
        <v>137</v>
      </c>
      <c r="B158" s="1064">
        <v>7000020892</v>
      </c>
      <c r="C158" s="1064">
        <v>1310</v>
      </c>
      <c r="D158" s="1064" t="s">
        <v>702</v>
      </c>
      <c r="E158" s="1064">
        <v>1000031964</v>
      </c>
      <c r="F158" s="1064">
        <v>85446020</v>
      </c>
      <c r="G158" s="1347"/>
      <c r="H158" s="1245">
        <v>18</v>
      </c>
      <c r="I158" s="1344"/>
      <c r="J158" s="1064" t="s">
        <v>653</v>
      </c>
      <c r="K158" s="1245" t="s">
        <v>591</v>
      </c>
      <c r="L158" s="1245">
        <v>80</v>
      </c>
      <c r="M158" s="1335"/>
      <c r="N158" s="1262" t="str">
        <f t="shared" si="4"/>
        <v>Included</v>
      </c>
      <c r="O158" s="1263">
        <f t="shared" si="5"/>
        <v>0</v>
      </c>
      <c r="P158" s="1058"/>
      <c r="Q158" s="1062">
        <f t="shared" si="6"/>
        <v>0</v>
      </c>
      <c r="R158" s="1063">
        <f t="shared" si="32"/>
        <v>0</v>
      </c>
      <c r="S158" s="1058"/>
      <c r="T158" s="1059"/>
      <c r="U158" s="1058"/>
      <c r="V158" s="1060"/>
      <c r="W158" s="1058"/>
      <c r="X158" s="1058"/>
      <c r="Y158" s="1058"/>
    </row>
    <row r="159" spans="1:25" s="1022" customFormat="1" ht="33">
      <c r="A159" s="1245">
        <v>138</v>
      </c>
      <c r="B159" s="1064">
        <v>7000020892</v>
      </c>
      <c r="C159" s="1064">
        <v>1320</v>
      </c>
      <c r="D159" s="1064" t="s">
        <v>702</v>
      </c>
      <c r="E159" s="1064">
        <v>1000031987</v>
      </c>
      <c r="F159" s="1064">
        <v>85446020</v>
      </c>
      <c r="G159" s="1347"/>
      <c r="H159" s="1245">
        <v>18</v>
      </c>
      <c r="I159" s="1344"/>
      <c r="J159" s="1064" t="s">
        <v>652</v>
      </c>
      <c r="K159" s="1245" t="s">
        <v>591</v>
      </c>
      <c r="L159" s="1245">
        <v>134</v>
      </c>
      <c r="M159" s="1335"/>
      <c r="N159" s="1262" t="str">
        <f t="shared" ref="N159:N167" si="36">IF(M159=0, "Included",IF(ISERROR(L159*M159), M159, L159*M159))</f>
        <v>Included</v>
      </c>
      <c r="O159" s="1263">
        <f t="shared" ref="O159:O167" si="37">R159</f>
        <v>0</v>
      </c>
      <c r="P159" s="1058"/>
      <c r="Q159" s="1062">
        <f t="shared" ref="Q159:Q167" si="38">IF(N159="Included",0,N159)</f>
        <v>0</v>
      </c>
      <c r="R159" s="1063">
        <f t="shared" si="32"/>
        <v>0</v>
      </c>
      <c r="S159" s="1058"/>
      <c r="T159" s="1059"/>
      <c r="U159" s="1058"/>
      <c r="V159" s="1060"/>
      <c r="W159" s="1058"/>
      <c r="X159" s="1058"/>
      <c r="Y159" s="1058"/>
    </row>
    <row r="160" spans="1:25" s="1022" customFormat="1" ht="33">
      <c r="A160" s="1245">
        <v>139</v>
      </c>
      <c r="B160" s="1064">
        <v>7000020892</v>
      </c>
      <c r="C160" s="1064">
        <v>1330</v>
      </c>
      <c r="D160" s="1064" t="s">
        <v>702</v>
      </c>
      <c r="E160" s="1064">
        <v>1000031887</v>
      </c>
      <c r="F160" s="1064">
        <v>85446020</v>
      </c>
      <c r="G160" s="1347"/>
      <c r="H160" s="1245">
        <v>18</v>
      </c>
      <c r="I160" s="1344"/>
      <c r="J160" s="1064" t="s">
        <v>651</v>
      </c>
      <c r="K160" s="1245" t="s">
        <v>591</v>
      </c>
      <c r="L160" s="1245">
        <v>58</v>
      </c>
      <c r="M160" s="1335"/>
      <c r="N160" s="1262" t="str">
        <f t="shared" si="36"/>
        <v>Included</v>
      </c>
      <c r="O160" s="1263">
        <f t="shared" si="37"/>
        <v>0</v>
      </c>
      <c r="P160" s="1058"/>
      <c r="Q160" s="1062">
        <f t="shared" si="38"/>
        <v>0</v>
      </c>
      <c r="R160" s="1063">
        <f t="shared" si="32"/>
        <v>0</v>
      </c>
      <c r="S160" s="1058"/>
      <c r="T160" s="1059"/>
      <c r="U160" s="1058"/>
      <c r="V160" s="1060"/>
      <c r="W160" s="1058"/>
      <c r="X160" s="1058"/>
      <c r="Y160" s="1058"/>
    </row>
    <row r="161" spans="1:25" s="1022" customFormat="1" ht="33">
      <c r="A161" s="1245">
        <v>140</v>
      </c>
      <c r="B161" s="1064">
        <v>7000020892</v>
      </c>
      <c r="C161" s="1064">
        <v>1340</v>
      </c>
      <c r="D161" s="1064" t="s">
        <v>702</v>
      </c>
      <c r="E161" s="1064">
        <v>1000056264</v>
      </c>
      <c r="F161" s="1064">
        <v>85446020</v>
      </c>
      <c r="G161" s="1347"/>
      <c r="H161" s="1245">
        <v>18</v>
      </c>
      <c r="I161" s="1344"/>
      <c r="J161" s="1064" t="s">
        <v>690</v>
      </c>
      <c r="K161" s="1245" t="s">
        <v>591</v>
      </c>
      <c r="L161" s="1245">
        <v>66</v>
      </c>
      <c r="M161" s="1335"/>
      <c r="N161" s="1262" t="str">
        <f t="shared" si="36"/>
        <v>Included</v>
      </c>
      <c r="O161" s="1263">
        <f t="shared" si="37"/>
        <v>0</v>
      </c>
      <c r="P161" s="1058"/>
      <c r="Q161" s="1062">
        <f t="shared" si="38"/>
        <v>0</v>
      </c>
      <c r="R161" s="1063">
        <f t="shared" si="32"/>
        <v>0</v>
      </c>
      <c r="S161" s="1058"/>
      <c r="T161" s="1059"/>
      <c r="U161" s="1058"/>
      <c r="V161" s="1060"/>
      <c r="W161" s="1058"/>
      <c r="X161" s="1058"/>
      <c r="Y161" s="1058"/>
    </row>
    <row r="162" spans="1:25" s="1022" customFormat="1" ht="33">
      <c r="A162" s="1245">
        <v>141</v>
      </c>
      <c r="B162" s="1064">
        <v>7000020892</v>
      </c>
      <c r="C162" s="1064">
        <v>1350</v>
      </c>
      <c r="D162" s="1064" t="s">
        <v>702</v>
      </c>
      <c r="E162" s="1064">
        <v>1000056265</v>
      </c>
      <c r="F162" s="1064">
        <v>85446020</v>
      </c>
      <c r="G162" s="1347"/>
      <c r="H162" s="1245">
        <v>18</v>
      </c>
      <c r="I162" s="1344"/>
      <c r="J162" s="1064" t="s">
        <v>689</v>
      </c>
      <c r="K162" s="1245" t="s">
        <v>591</v>
      </c>
      <c r="L162" s="1245">
        <v>27</v>
      </c>
      <c r="M162" s="1335"/>
      <c r="N162" s="1262" t="str">
        <f t="shared" si="36"/>
        <v>Included</v>
      </c>
      <c r="O162" s="1263">
        <f t="shared" si="37"/>
        <v>0</v>
      </c>
      <c r="P162" s="1058"/>
      <c r="Q162" s="1062">
        <f t="shared" si="38"/>
        <v>0</v>
      </c>
      <c r="R162" s="1063">
        <f t="shared" si="32"/>
        <v>0</v>
      </c>
      <c r="S162" s="1058"/>
      <c r="T162" s="1059"/>
      <c r="U162" s="1058"/>
      <c r="V162" s="1060"/>
      <c r="W162" s="1058"/>
      <c r="X162" s="1058"/>
      <c r="Y162" s="1058"/>
    </row>
    <row r="163" spans="1:25" s="1022" customFormat="1" ht="33">
      <c r="A163" s="1245">
        <v>142</v>
      </c>
      <c r="B163" s="1064">
        <v>7000020892</v>
      </c>
      <c r="C163" s="1064">
        <v>1360</v>
      </c>
      <c r="D163" s="1064" t="s">
        <v>702</v>
      </c>
      <c r="E163" s="1064">
        <v>1000032050</v>
      </c>
      <c r="F163" s="1064">
        <v>85446020</v>
      </c>
      <c r="G163" s="1347"/>
      <c r="H163" s="1245">
        <v>18</v>
      </c>
      <c r="I163" s="1344"/>
      <c r="J163" s="1064" t="s">
        <v>737</v>
      </c>
      <c r="K163" s="1245" t="s">
        <v>591</v>
      </c>
      <c r="L163" s="1245">
        <v>6.5</v>
      </c>
      <c r="M163" s="1335"/>
      <c r="N163" s="1262" t="str">
        <f t="shared" si="36"/>
        <v>Included</v>
      </c>
      <c r="O163" s="1263">
        <f t="shared" si="37"/>
        <v>0</v>
      </c>
      <c r="P163" s="1058"/>
      <c r="Q163" s="1062">
        <f t="shared" si="38"/>
        <v>0</v>
      </c>
      <c r="R163" s="1063">
        <f t="shared" si="32"/>
        <v>0</v>
      </c>
      <c r="S163" s="1058"/>
      <c r="T163" s="1059"/>
      <c r="U163" s="1058"/>
      <c r="V163" s="1060"/>
      <c r="W163" s="1058"/>
      <c r="X163" s="1058"/>
      <c r="Y163" s="1058"/>
    </row>
    <row r="164" spans="1:25" s="1022" customFormat="1" ht="33">
      <c r="A164" s="1245">
        <v>143</v>
      </c>
      <c r="B164" s="1064">
        <v>7000020892</v>
      </c>
      <c r="C164" s="1064">
        <v>1370</v>
      </c>
      <c r="D164" s="1064" t="s">
        <v>702</v>
      </c>
      <c r="E164" s="1064">
        <v>1000032046</v>
      </c>
      <c r="F164" s="1064">
        <v>85446090</v>
      </c>
      <c r="G164" s="1347"/>
      <c r="H164" s="1245">
        <v>18</v>
      </c>
      <c r="I164" s="1344"/>
      <c r="J164" s="1064" t="s">
        <v>891</v>
      </c>
      <c r="K164" s="1245" t="s">
        <v>591</v>
      </c>
      <c r="L164" s="1245">
        <v>1</v>
      </c>
      <c r="M164" s="1335"/>
      <c r="N164" s="1262" t="str">
        <f t="shared" si="36"/>
        <v>Included</v>
      </c>
      <c r="O164" s="1263">
        <f t="shared" si="37"/>
        <v>0</v>
      </c>
      <c r="P164" s="1058"/>
      <c r="Q164" s="1062">
        <f t="shared" si="38"/>
        <v>0</v>
      </c>
      <c r="R164" s="1063">
        <f t="shared" si="32"/>
        <v>0</v>
      </c>
      <c r="S164" s="1058"/>
      <c r="T164" s="1059"/>
      <c r="U164" s="1058"/>
      <c r="V164" s="1060"/>
      <c r="W164" s="1058"/>
      <c r="X164" s="1058"/>
      <c r="Y164" s="1058"/>
    </row>
    <row r="165" spans="1:25" s="1022" customFormat="1" ht="33">
      <c r="A165" s="1245">
        <v>144</v>
      </c>
      <c r="B165" s="1064">
        <v>7000020892</v>
      </c>
      <c r="C165" s="1064">
        <v>1380</v>
      </c>
      <c r="D165" s="1064" t="s">
        <v>702</v>
      </c>
      <c r="E165" s="1064">
        <v>1000031919</v>
      </c>
      <c r="F165" s="1064">
        <v>85446090</v>
      </c>
      <c r="G165" s="1347"/>
      <c r="H165" s="1245">
        <v>18</v>
      </c>
      <c r="I165" s="1344"/>
      <c r="J165" s="1064" t="s">
        <v>892</v>
      </c>
      <c r="K165" s="1245" t="s">
        <v>591</v>
      </c>
      <c r="L165" s="1245">
        <v>1.6</v>
      </c>
      <c r="M165" s="1335"/>
      <c r="N165" s="1262" t="str">
        <f t="shared" si="36"/>
        <v>Included</v>
      </c>
      <c r="O165" s="1263">
        <f t="shared" si="37"/>
        <v>0</v>
      </c>
      <c r="P165" s="1058"/>
      <c r="Q165" s="1062">
        <f t="shared" si="38"/>
        <v>0</v>
      </c>
      <c r="R165" s="1063">
        <f t="shared" si="32"/>
        <v>0</v>
      </c>
      <c r="S165" s="1058"/>
      <c r="T165" s="1059"/>
      <c r="U165" s="1058"/>
      <c r="V165" s="1060"/>
      <c r="W165" s="1058"/>
      <c r="X165" s="1058"/>
      <c r="Y165" s="1058"/>
    </row>
    <row r="166" spans="1:25" s="1022" customFormat="1" ht="33">
      <c r="A166" s="1245">
        <v>145</v>
      </c>
      <c r="B166" s="1064">
        <v>7000020892</v>
      </c>
      <c r="C166" s="1064">
        <v>1390</v>
      </c>
      <c r="D166" s="1064" t="s">
        <v>702</v>
      </c>
      <c r="E166" s="1064">
        <v>1000031951</v>
      </c>
      <c r="F166" s="1064">
        <v>85446090</v>
      </c>
      <c r="G166" s="1347"/>
      <c r="H166" s="1245">
        <v>18</v>
      </c>
      <c r="I166" s="1344"/>
      <c r="J166" s="1064" t="s">
        <v>658</v>
      </c>
      <c r="K166" s="1245" t="s">
        <v>591</v>
      </c>
      <c r="L166" s="1245">
        <v>5.5</v>
      </c>
      <c r="M166" s="1335"/>
      <c r="N166" s="1262" t="str">
        <f t="shared" si="36"/>
        <v>Included</v>
      </c>
      <c r="O166" s="1263">
        <f t="shared" si="37"/>
        <v>0</v>
      </c>
      <c r="P166" s="1058"/>
      <c r="Q166" s="1062">
        <f t="shared" si="38"/>
        <v>0</v>
      </c>
      <c r="R166" s="1063">
        <f t="shared" si="32"/>
        <v>0</v>
      </c>
      <c r="S166" s="1058"/>
      <c r="T166" s="1059"/>
      <c r="U166" s="1058"/>
      <c r="V166" s="1060"/>
      <c r="W166" s="1058"/>
      <c r="X166" s="1058"/>
      <c r="Y166" s="1058"/>
    </row>
    <row r="167" spans="1:25" s="1022" customFormat="1" ht="33">
      <c r="A167" s="1245">
        <v>146</v>
      </c>
      <c r="B167" s="1064">
        <v>7000020892</v>
      </c>
      <c r="C167" s="1064">
        <v>1400</v>
      </c>
      <c r="D167" s="1064" t="s">
        <v>702</v>
      </c>
      <c r="E167" s="1064">
        <v>1000031911</v>
      </c>
      <c r="F167" s="1064">
        <v>85446020</v>
      </c>
      <c r="G167" s="1347"/>
      <c r="H167" s="1245">
        <v>18</v>
      </c>
      <c r="I167" s="1344"/>
      <c r="J167" s="1064" t="s">
        <v>893</v>
      </c>
      <c r="K167" s="1245" t="s">
        <v>591</v>
      </c>
      <c r="L167" s="1245">
        <v>0.8</v>
      </c>
      <c r="M167" s="1335"/>
      <c r="N167" s="1262" t="str">
        <f t="shared" si="36"/>
        <v>Included</v>
      </c>
      <c r="O167" s="1263">
        <f t="shared" si="37"/>
        <v>0</v>
      </c>
      <c r="P167" s="1058"/>
      <c r="Q167" s="1062">
        <f t="shared" si="38"/>
        <v>0</v>
      </c>
      <c r="R167" s="1063">
        <f t="shared" si="32"/>
        <v>0</v>
      </c>
      <c r="S167" s="1058"/>
      <c r="T167" s="1059"/>
      <c r="U167" s="1058"/>
      <c r="V167" s="1060"/>
      <c r="W167" s="1058"/>
      <c r="X167" s="1058"/>
      <c r="Y167" s="1058"/>
    </row>
    <row r="168" spans="1:25" s="1022" customFormat="1" ht="33">
      <c r="A168" s="1245">
        <v>147</v>
      </c>
      <c r="B168" s="1064">
        <v>7000020892</v>
      </c>
      <c r="C168" s="1064">
        <v>1410</v>
      </c>
      <c r="D168" s="1064" t="s">
        <v>702</v>
      </c>
      <c r="E168" s="1064">
        <v>1000031957</v>
      </c>
      <c r="F168" s="1064">
        <v>85446020</v>
      </c>
      <c r="G168" s="1347"/>
      <c r="H168" s="1245">
        <v>18</v>
      </c>
      <c r="I168" s="1344"/>
      <c r="J168" s="1064" t="s">
        <v>738</v>
      </c>
      <c r="K168" s="1245" t="s">
        <v>591</v>
      </c>
      <c r="L168" s="1245">
        <v>110</v>
      </c>
      <c r="M168" s="1335"/>
      <c r="N168" s="1262" t="str">
        <f t="shared" si="4"/>
        <v>Included</v>
      </c>
      <c r="O168" s="1263">
        <f t="shared" si="5"/>
        <v>0</v>
      </c>
      <c r="P168" s="1058"/>
      <c r="Q168" s="1062">
        <f t="shared" si="6"/>
        <v>0</v>
      </c>
      <c r="R168" s="1063">
        <f t="shared" si="32"/>
        <v>0</v>
      </c>
      <c r="S168" s="1058"/>
      <c r="T168" s="1059"/>
      <c r="U168" s="1058"/>
      <c r="V168" s="1060"/>
      <c r="W168" s="1058"/>
      <c r="X168" s="1058"/>
      <c r="Y168" s="1058"/>
    </row>
    <row r="169" spans="1:25" s="1022" customFormat="1" ht="33">
      <c r="A169" s="1245">
        <v>148</v>
      </c>
      <c r="B169" s="1064">
        <v>7000020892</v>
      </c>
      <c r="C169" s="1064">
        <v>1420</v>
      </c>
      <c r="D169" s="1064" t="s">
        <v>702</v>
      </c>
      <c r="E169" s="1064">
        <v>1000031953</v>
      </c>
      <c r="F169" s="1064">
        <v>85446020</v>
      </c>
      <c r="G169" s="1347"/>
      <c r="H169" s="1245">
        <v>18</v>
      </c>
      <c r="I169" s="1344"/>
      <c r="J169" s="1064" t="s">
        <v>657</v>
      </c>
      <c r="K169" s="1245" t="s">
        <v>591</v>
      </c>
      <c r="L169" s="1245">
        <v>1.2</v>
      </c>
      <c r="M169" s="1335"/>
      <c r="N169" s="1262" t="str">
        <f t="shared" si="4"/>
        <v>Included</v>
      </c>
      <c r="O169" s="1263">
        <f t="shared" si="5"/>
        <v>0</v>
      </c>
      <c r="P169" s="1058"/>
      <c r="Q169" s="1062">
        <f t="shared" si="6"/>
        <v>0</v>
      </c>
      <c r="R169" s="1063">
        <f t="shared" si="32"/>
        <v>0</v>
      </c>
      <c r="S169" s="1058"/>
      <c r="T169" s="1059"/>
      <c r="U169" s="1058"/>
      <c r="V169" s="1060"/>
      <c r="W169" s="1058"/>
      <c r="X169" s="1058"/>
      <c r="Y169" s="1058"/>
    </row>
    <row r="170" spans="1:25" s="1022" customFormat="1" ht="33">
      <c r="A170" s="1245">
        <v>149</v>
      </c>
      <c r="B170" s="1064">
        <v>7000020892</v>
      </c>
      <c r="C170" s="1064">
        <v>1430</v>
      </c>
      <c r="D170" s="1064" t="s">
        <v>702</v>
      </c>
      <c r="E170" s="1064">
        <v>1000031976</v>
      </c>
      <c r="F170" s="1064">
        <v>85446020</v>
      </c>
      <c r="G170" s="1347"/>
      <c r="H170" s="1245">
        <v>18</v>
      </c>
      <c r="I170" s="1344"/>
      <c r="J170" s="1064" t="s">
        <v>656</v>
      </c>
      <c r="K170" s="1245" t="s">
        <v>591</v>
      </c>
      <c r="L170" s="1245">
        <v>145</v>
      </c>
      <c r="M170" s="1335"/>
      <c r="N170" s="1262" t="str">
        <f t="shared" si="4"/>
        <v>Included</v>
      </c>
      <c r="O170" s="1263">
        <f t="shared" si="5"/>
        <v>0</v>
      </c>
      <c r="P170" s="1058"/>
      <c r="Q170" s="1062">
        <f t="shared" si="6"/>
        <v>0</v>
      </c>
      <c r="R170" s="1063">
        <f t="shared" si="32"/>
        <v>0</v>
      </c>
      <c r="S170" s="1058"/>
      <c r="T170" s="1059"/>
      <c r="U170" s="1058"/>
      <c r="V170" s="1060"/>
      <c r="W170" s="1058"/>
      <c r="X170" s="1058"/>
      <c r="Y170" s="1058"/>
    </row>
    <row r="171" spans="1:25" s="1022" customFormat="1" ht="33">
      <c r="A171" s="1245">
        <v>150</v>
      </c>
      <c r="B171" s="1064">
        <v>7000020892</v>
      </c>
      <c r="C171" s="1064">
        <v>1440</v>
      </c>
      <c r="D171" s="1064" t="s">
        <v>703</v>
      </c>
      <c r="E171" s="1064">
        <v>1000006285</v>
      </c>
      <c r="F171" s="1064">
        <v>84151090</v>
      </c>
      <c r="G171" s="1347"/>
      <c r="H171" s="1245">
        <v>28</v>
      </c>
      <c r="I171" s="1344"/>
      <c r="J171" s="1064" t="s">
        <v>661</v>
      </c>
      <c r="K171" s="1245" t="s">
        <v>581</v>
      </c>
      <c r="L171" s="1245">
        <v>7</v>
      </c>
      <c r="M171" s="1335"/>
      <c r="N171" s="1262" t="str">
        <f t="shared" si="4"/>
        <v>Included</v>
      </c>
      <c r="O171" s="1263">
        <f t="shared" si="5"/>
        <v>0</v>
      </c>
      <c r="P171" s="1058"/>
      <c r="Q171" s="1062">
        <f t="shared" si="6"/>
        <v>0</v>
      </c>
      <c r="R171" s="1063">
        <f t="shared" si="32"/>
        <v>0</v>
      </c>
      <c r="S171" s="1058"/>
      <c r="T171" s="1059"/>
      <c r="U171" s="1058"/>
      <c r="V171" s="1060"/>
      <c r="W171" s="1058"/>
      <c r="X171" s="1058"/>
      <c r="Y171" s="1058"/>
    </row>
    <row r="172" spans="1:25" s="1022" customFormat="1" ht="33">
      <c r="A172" s="1245">
        <v>151</v>
      </c>
      <c r="B172" s="1064">
        <v>7000020892</v>
      </c>
      <c r="C172" s="1064">
        <v>1450</v>
      </c>
      <c r="D172" s="1064" t="s">
        <v>703</v>
      </c>
      <c r="E172" s="1064">
        <v>1000006284</v>
      </c>
      <c r="F172" s="1064">
        <v>84151090</v>
      </c>
      <c r="G172" s="1347"/>
      <c r="H172" s="1245">
        <v>28</v>
      </c>
      <c r="I172" s="1344"/>
      <c r="J172" s="1064" t="s">
        <v>583</v>
      </c>
      <c r="K172" s="1245" t="s">
        <v>581</v>
      </c>
      <c r="L172" s="1245">
        <v>9</v>
      </c>
      <c r="M172" s="1335"/>
      <c r="N172" s="1262" t="str">
        <f t="shared" si="4"/>
        <v>Included</v>
      </c>
      <c r="O172" s="1263">
        <f t="shared" si="5"/>
        <v>0</v>
      </c>
      <c r="P172" s="1058"/>
      <c r="Q172" s="1062">
        <f t="shared" si="6"/>
        <v>0</v>
      </c>
      <c r="R172" s="1063">
        <f t="shared" si="32"/>
        <v>0</v>
      </c>
      <c r="S172" s="1058"/>
      <c r="T172" s="1059"/>
      <c r="U172" s="1058"/>
      <c r="V172" s="1060"/>
      <c r="W172" s="1058"/>
      <c r="X172" s="1058"/>
      <c r="Y172" s="1058"/>
    </row>
    <row r="173" spans="1:25" s="1022" customFormat="1" ht="33">
      <c r="A173" s="1245">
        <v>152</v>
      </c>
      <c r="B173" s="1064">
        <v>7000020892</v>
      </c>
      <c r="C173" s="1064">
        <v>1460</v>
      </c>
      <c r="D173" s="1064" t="s">
        <v>703</v>
      </c>
      <c r="E173" s="1064">
        <v>1000013502</v>
      </c>
      <c r="F173" s="1064">
        <v>84158210</v>
      </c>
      <c r="G173" s="1347"/>
      <c r="H173" s="1245">
        <v>28</v>
      </c>
      <c r="I173" s="1344"/>
      <c r="J173" s="1064" t="s">
        <v>894</v>
      </c>
      <c r="K173" s="1245" t="s">
        <v>575</v>
      </c>
      <c r="L173" s="1245">
        <v>20</v>
      </c>
      <c r="M173" s="1335"/>
      <c r="N173" s="1262" t="str">
        <f t="shared" ref="N173:N216" si="39">IF(M173=0, "Included",IF(ISERROR(L173*M173), M173, L173*M173))</f>
        <v>Included</v>
      </c>
      <c r="O173" s="1263">
        <f t="shared" ref="O173:O216" si="40">R173</f>
        <v>0</v>
      </c>
      <c r="P173" s="1058"/>
      <c r="Q173" s="1062">
        <f t="shared" ref="Q173:Q216" si="41">IF(N173="Included",0,N173)</f>
        <v>0</v>
      </c>
      <c r="R173" s="1063">
        <f t="shared" si="32"/>
        <v>0</v>
      </c>
      <c r="S173" s="1058"/>
      <c r="T173" s="1059"/>
      <c r="U173" s="1058"/>
      <c r="V173" s="1060"/>
      <c r="W173" s="1058"/>
      <c r="X173" s="1058"/>
      <c r="Y173" s="1058"/>
    </row>
    <row r="174" spans="1:25" s="1022" customFormat="1" ht="33">
      <c r="A174" s="1245">
        <v>153</v>
      </c>
      <c r="B174" s="1064">
        <v>7000020892</v>
      </c>
      <c r="C174" s="1064">
        <v>1470</v>
      </c>
      <c r="D174" s="1064" t="s">
        <v>624</v>
      </c>
      <c r="E174" s="1064">
        <v>1000028771</v>
      </c>
      <c r="F174" s="1064">
        <v>84241000</v>
      </c>
      <c r="G174" s="1347"/>
      <c r="H174" s="1245">
        <v>18</v>
      </c>
      <c r="I174" s="1344"/>
      <c r="J174" s="1064" t="s">
        <v>895</v>
      </c>
      <c r="K174" s="1245" t="s">
        <v>575</v>
      </c>
      <c r="L174" s="1245">
        <v>6</v>
      </c>
      <c r="M174" s="1335"/>
      <c r="N174" s="1262" t="str">
        <f t="shared" si="39"/>
        <v>Included</v>
      </c>
      <c r="O174" s="1263">
        <f t="shared" si="40"/>
        <v>0</v>
      </c>
      <c r="P174" s="1058"/>
      <c r="Q174" s="1062">
        <f t="shared" si="41"/>
        <v>0</v>
      </c>
      <c r="R174" s="1063">
        <f t="shared" si="32"/>
        <v>0</v>
      </c>
      <c r="S174" s="1058"/>
      <c r="T174" s="1059"/>
      <c r="U174" s="1058"/>
      <c r="V174" s="1060"/>
      <c r="W174" s="1058"/>
      <c r="X174" s="1058"/>
      <c r="Y174" s="1058"/>
    </row>
    <row r="175" spans="1:25" s="1022" customFormat="1" ht="33">
      <c r="A175" s="1245">
        <v>154</v>
      </c>
      <c r="B175" s="1064">
        <v>7000020892</v>
      </c>
      <c r="C175" s="1064">
        <v>1480</v>
      </c>
      <c r="D175" s="1064" t="s">
        <v>624</v>
      </c>
      <c r="E175" s="1064">
        <v>1000012022</v>
      </c>
      <c r="F175" s="1064">
        <v>84241000</v>
      </c>
      <c r="G175" s="1347"/>
      <c r="H175" s="1245">
        <v>18</v>
      </c>
      <c r="I175" s="1344"/>
      <c r="J175" s="1064" t="s">
        <v>584</v>
      </c>
      <c r="K175" s="1245" t="s">
        <v>575</v>
      </c>
      <c r="L175" s="1245">
        <v>30</v>
      </c>
      <c r="M175" s="1335"/>
      <c r="N175" s="1262" t="str">
        <f t="shared" si="39"/>
        <v>Included</v>
      </c>
      <c r="O175" s="1263">
        <f t="shared" si="40"/>
        <v>0</v>
      </c>
      <c r="P175" s="1058"/>
      <c r="Q175" s="1062">
        <f t="shared" si="41"/>
        <v>0</v>
      </c>
      <c r="R175" s="1063">
        <f t="shared" si="32"/>
        <v>0</v>
      </c>
      <c r="S175" s="1058"/>
      <c r="T175" s="1059"/>
      <c r="U175" s="1058"/>
      <c r="V175" s="1060"/>
      <c r="W175" s="1058"/>
      <c r="X175" s="1058"/>
      <c r="Y175" s="1058"/>
    </row>
    <row r="176" spans="1:25" s="1022" customFormat="1" ht="33">
      <c r="A176" s="1245">
        <v>155</v>
      </c>
      <c r="B176" s="1064">
        <v>7000020892</v>
      </c>
      <c r="C176" s="1064">
        <v>1490</v>
      </c>
      <c r="D176" s="1064" t="s">
        <v>624</v>
      </c>
      <c r="E176" s="1064">
        <v>1000049665</v>
      </c>
      <c r="F176" s="1064">
        <v>84241000</v>
      </c>
      <c r="G176" s="1347"/>
      <c r="H176" s="1245">
        <v>18</v>
      </c>
      <c r="I176" s="1344"/>
      <c r="J176" s="1064" t="s">
        <v>896</v>
      </c>
      <c r="K176" s="1245" t="s">
        <v>581</v>
      </c>
      <c r="L176" s="1245">
        <v>2</v>
      </c>
      <c r="M176" s="1335"/>
      <c r="N176" s="1262" t="str">
        <f t="shared" si="39"/>
        <v>Included</v>
      </c>
      <c r="O176" s="1263">
        <f t="shared" si="40"/>
        <v>0</v>
      </c>
      <c r="P176" s="1058"/>
      <c r="Q176" s="1062">
        <f t="shared" si="41"/>
        <v>0</v>
      </c>
      <c r="R176" s="1063">
        <f t="shared" si="32"/>
        <v>0</v>
      </c>
      <c r="S176" s="1058"/>
      <c r="T176" s="1059"/>
      <c r="U176" s="1058"/>
      <c r="V176" s="1060"/>
      <c r="W176" s="1058"/>
      <c r="X176" s="1058"/>
      <c r="Y176" s="1058"/>
    </row>
    <row r="177" spans="1:25" s="1022" customFormat="1" ht="33">
      <c r="A177" s="1245">
        <v>156</v>
      </c>
      <c r="B177" s="1064">
        <v>7000020892</v>
      </c>
      <c r="C177" s="1064">
        <v>1500</v>
      </c>
      <c r="D177" s="1064" t="s">
        <v>624</v>
      </c>
      <c r="E177" s="1064">
        <v>1000012027</v>
      </c>
      <c r="F177" s="1064">
        <v>84241000</v>
      </c>
      <c r="G177" s="1347"/>
      <c r="H177" s="1245">
        <v>18</v>
      </c>
      <c r="I177" s="1344"/>
      <c r="J177" s="1064" t="s">
        <v>897</v>
      </c>
      <c r="K177" s="1245" t="s">
        <v>575</v>
      </c>
      <c r="L177" s="1245">
        <v>4</v>
      </c>
      <c r="M177" s="1335"/>
      <c r="N177" s="1262" t="str">
        <f t="shared" si="39"/>
        <v>Included</v>
      </c>
      <c r="O177" s="1263">
        <f t="shared" si="40"/>
        <v>0</v>
      </c>
      <c r="P177" s="1058"/>
      <c r="Q177" s="1062">
        <f t="shared" si="41"/>
        <v>0</v>
      </c>
      <c r="R177" s="1063">
        <f t="shared" si="32"/>
        <v>0</v>
      </c>
      <c r="S177" s="1058"/>
      <c r="T177" s="1059"/>
      <c r="U177" s="1058"/>
      <c r="V177" s="1060"/>
      <c r="W177" s="1058"/>
      <c r="X177" s="1058"/>
      <c r="Y177" s="1058"/>
    </row>
    <row r="178" spans="1:25" s="1022" customFormat="1" ht="33">
      <c r="A178" s="1245">
        <v>157</v>
      </c>
      <c r="B178" s="1064">
        <v>7000020892</v>
      </c>
      <c r="C178" s="1064">
        <v>1510</v>
      </c>
      <c r="D178" s="1064" t="s">
        <v>624</v>
      </c>
      <c r="E178" s="1064">
        <v>1000012018</v>
      </c>
      <c r="F178" s="1064">
        <v>85311020</v>
      </c>
      <c r="G178" s="1347"/>
      <c r="H178" s="1245">
        <v>18</v>
      </c>
      <c r="I178" s="1344"/>
      <c r="J178" s="1064" t="s">
        <v>585</v>
      </c>
      <c r="K178" s="1245" t="s">
        <v>581</v>
      </c>
      <c r="L178" s="1245">
        <v>9</v>
      </c>
      <c r="M178" s="1335"/>
      <c r="N178" s="1262" t="str">
        <f t="shared" si="39"/>
        <v>Included</v>
      </c>
      <c r="O178" s="1263">
        <f t="shared" si="40"/>
        <v>0</v>
      </c>
      <c r="P178" s="1058"/>
      <c r="Q178" s="1062">
        <f t="shared" si="41"/>
        <v>0</v>
      </c>
      <c r="R178" s="1063">
        <f t="shared" si="32"/>
        <v>0</v>
      </c>
      <c r="S178" s="1058"/>
      <c r="T178" s="1059"/>
      <c r="U178" s="1058"/>
      <c r="V178" s="1060"/>
      <c r="W178" s="1058"/>
      <c r="X178" s="1058"/>
      <c r="Y178" s="1058"/>
    </row>
    <row r="179" spans="1:25" s="1022" customFormat="1" ht="33">
      <c r="A179" s="1245">
        <v>158</v>
      </c>
      <c r="B179" s="1064">
        <v>7000020892</v>
      </c>
      <c r="C179" s="1064">
        <v>1520</v>
      </c>
      <c r="D179" s="1064" t="s">
        <v>624</v>
      </c>
      <c r="E179" s="1064">
        <v>1000012019</v>
      </c>
      <c r="F179" s="1064">
        <v>85311020</v>
      </c>
      <c r="G179" s="1347"/>
      <c r="H179" s="1245">
        <v>18</v>
      </c>
      <c r="I179" s="1344"/>
      <c r="J179" s="1064" t="s">
        <v>659</v>
      </c>
      <c r="K179" s="1245" t="s">
        <v>581</v>
      </c>
      <c r="L179" s="1245">
        <v>7</v>
      </c>
      <c r="M179" s="1335"/>
      <c r="N179" s="1262" t="str">
        <f t="shared" si="39"/>
        <v>Included</v>
      </c>
      <c r="O179" s="1263">
        <f t="shared" si="40"/>
        <v>0</v>
      </c>
      <c r="P179" s="1058"/>
      <c r="Q179" s="1062">
        <f t="shared" si="41"/>
        <v>0</v>
      </c>
      <c r="R179" s="1063">
        <f t="shared" si="32"/>
        <v>0</v>
      </c>
      <c r="S179" s="1058"/>
      <c r="T179" s="1059"/>
      <c r="U179" s="1058"/>
      <c r="V179" s="1060"/>
      <c r="W179" s="1058"/>
      <c r="X179" s="1058"/>
      <c r="Y179" s="1058"/>
    </row>
    <row r="180" spans="1:25" s="1022" customFormat="1" ht="33">
      <c r="A180" s="1245">
        <v>159</v>
      </c>
      <c r="B180" s="1064">
        <v>7000020892</v>
      </c>
      <c r="C180" s="1064">
        <v>1530</v>
      </c>
      <c r="D180" s="1064" t="s">
        <v>624</v>
      </c>
      <c r="E180" s="1064">
        <v>1000012015</v>
      </c>
      <c r="F180" s="1064">
        <v>85311020</v>
      </c>
      <c r="G180" s="1347"/>
      <c r="H180" s="1245">
        <v>18</v>
      </c>
      <c r="I180" s="1344"/>
      <c r="J180" s="1064" t="s">
        <v>898</v>
      </c>
      <c r="K180" s="1245" t="s">
        <v>581</v>
      </c>
      <c r="L180" s="1245">
        <v>1</v>
      </c>
      <c r="M180" s="1335"/>
      <c r="N180" s="1262" t="str">
        <f t="shared" si="39"/>
        <v>Included</v>
      </c>
      <c r="O180" s="1263">
        <f t="shared" si="40"/>
        <v>0</v>
      </c>
      <c r="P180" s="1058"/>
      <c r="Q180" s="1062">
        <f t="shared" si="41"/>
        <v>0</v>
      </c>
      <c r="R180" s="1063">
        <f t="shared" si="32"/>
        <v>0</v>
      </c>
      <c r="S180" s="1058"/>
      <c r="T180" s="1059"/>
      <c r="U180" s="1058"/>
      <c r="V180" s="1060"/>
      <c r="W180" s="1058"/>
      <c r="X180" s="1058"/>
      <c r="Y180" s="1058"/>
    </row>
    <row r="181" spans="1:25" s="1022" customFormat="1" ht="49.5">
      <c r="A181" s="1245">
        <v>160</v>
      </c>
      <c r="B181" s="1064">
        <v>7000020892</v>
      </c>
      <c r="C181" s="1064">
        <v>1540</v>
      </c>
      <c r="D181" s="1064" t="s">
        <v>624</v>
      </c>
      <c r="E181" s="1064">
        <v>1000012043</v>
      </c>
      <c r="F181" s="1064">
        <v>84248990</v>
      </c>
      <c r="G181" s="1347"/>
      <c r="H181" s="1245">
        <v>18</v>
      </c>
      <c r="I181" s="1344"/>
      <c r="J181" s="1064" t="s">
        <v>899</v>
      </c>
      <c r="K181" s="1245" t="s">
        <v>581</v>
      </c>
      <c r="L181" s="1245">
        <v>1</v>
      </c>
      <c r="M181" s="1335"/>
      <c r="N181" s="1262" t="str">
        <f t="shared" si="39"/>
        <v>Included</v>
      </c>
      <c r="O181" s="1263">
        <f t="shared" si="40"/>
        <v>0</v>
      </c>
      <c r="P181" s="1058"/>
      <c r="Q181" s="1062">
        <f t="shared" si="41"/>
        <v>0</v>
      </c>
      <c r="R181" s="1063">
        <f t="shared" si="32"/>
        <v>0</v>
      </c>
      <c r="S181" s="1058"/>
      <c r="T181" s="1059"/>
      <c r="U181" s="1058"/>
      <c r="V181" s="1060"/>
      <c r="W181" s="1058"/>
      <c r="X181" s="1058"/>
      <c r="Y181" s="1058"/>
    </row>
    <row r="182" spans="1:25" s="1022" customFormat="1" ht="49.5">
      <c r="A182" s="1245">
        <v>161</v>
      </c>
      <c r="B182" s="1064">
        <v>7000020892</v>
      </c>
      <c r="C182" s="1064">
        <v>1550</v>
      </c>
      <c r="D182" s="1064" t="s">
        <v>624</v>
      </c>
      <c r="E182" s="1064">
        <v>1000012069</v>
      </c>
      <c r="F182" s="1064">
        <v>84248990</v>
      </c>
      <c r="G182" s="1347"/>
      <c r="H182" s="1245">
        <v>18</v>
      </c>
      <c r="I182" s="1344"/>
      <c r="J182" s="1064" t="s">
        <v>630</v>
      </c>
      <c r="K182" s="1245" t="s">
        <v>581</v>
      </c>
      <c r="L182" s="1245">
        <v>9</v>
      </c>
      <c r="M182" s="1335"/>
      <c r="N182" s="1262" t="str">
        <f t="shared" si="39"/>
        <v>Included</v>
      </c>
      <c r="O182" s="1263">
        <f t="shared" si="40"/>
        <v>0</v>
      </c>
      <c r="P182" s="1058"/>
      <c r="Q182" s="1062">
        <f t="shared" si="41"/>
        <v>0</v>
      </c>
      <c r="R182" s="1063">
        <f t="shared" si="32"/>
        <v>0</v>
      </c>
      <c r="S182" s="1058"/>
      <c r="T182" s="1059"/>
      <c r="U182" s="1058"/>
      <c r="V182" s="1060"/>
      <c r="W182" s="1058"/>
      <c r="X182" s="1058"/>
      <c r="Y182" s="1058"/>
    </row>
    <row r="183" spans="1:25" s="1022" customFormat="1" ht="49.5">
      <c r="A183" s="1245">
        <v>162</v>
      </c>
      <c r="B183" s="1064">
        <v>7000020892</v>
      </c>
      <c r="C183" s="1064">
        <v>1560</v>
      </c>
      <c r="D183" s="1064" t="s">
        <v>624</v>
      </c>
      <c r="E183" s="1064">
        <v>1000012072</v>
      </c>
      <c r="F183" s="1064">
        <v>84248990</v>
      </c>
      <c r="G183" s="1347"/>
      <c r="H183" s="1245">
        <v>18</v>
      </c>
      <c r="I183" s="1344"/>
      <c r="J183" s="1064" t="s">
        <v>739</v>
      </c>
      <c r="K183" s="1245" t="s">
        <v>581</v>
      </c>
      <c r="L183" s="1245">
        <v>10</v>
      </c>
      <c r="M183" s="1335"/>
      <c r="N183" s="1262" t="str">
        <f t="shared" si="39"/>
        <v>Included</v>
      </c>
      <c r="O183" s="1263">
        <f t="shared" si="40"/>
        <v>0</v>
      </c>
      <c r="P183" s="1058"/>
      <c r="Q183" s="1062">
        <f t="shared" si="41"/>
        <v>0</v>
      </c>
      <c r="R183" s="1063">
        <f t="shared" si="32"/>
        <v>0</v>
      </c>
      <c r="S183" s="1058"/>
      <c r="T183" s="1059"/>
      <c r="U183" s="1058"/>
      <c r="V183" s="1060"/>
      <c r="W183" s="1058"/>
      <c r="X183" s="1058"/>
      <c r="Y183" s="1058"/>
    </row>
    <row r="184" spans="1:25" s="1022" customFormat="1" ht="66">
      <c r="A184" s="1245">
        <v>163</v>
      </c>
      <c r="B184" s="1064">
        <v>7000020892</v>
      </c>
      <c r="C184" s="1064">
        <v>1570</v>
      </c>
      <c r="D184" s="1064" t="s">
        <v>624</v>
      </c>
      <c r="E184" s="1064">
        <v>1000055459</v>
      </c>
      <c r="F184" s="1064">
        <v>84248990</v>
      </c>
      <c r="G184" s="1347"/>
      <c r="H184" s="1245">
        <v>18</v>
      </c>
      <c r="I184" s="1344"/>
      <c r="J184" s="1064" t="s">
        <v>900</v>
      </c>
      <c r="K184" s="1245" t="s">
        <v>581</v>
      </c>
      <c r="L184" s="1245">
        <v>11</v>
      </c>
      <c r="M184" s="1335"/>
      <c r="N184" s="1262" t="str">
        <f t="shared" si="39"/>
        <v>Included</v>
      </c>
      <c r="O184" s="1263">
        <f t="shared" si="40"/>
        <v>0</v>
      </c>
      <c r="P184" s="1058"/>
      <c r="Q184" s="1062">
        <f t="shared" si="41"/>
        <v>0</v>
      </c>
      <c r="R184" s="1063">
        <f t="shared" si="32"/>
        <v>0</v>
      </c>
      <c r="S184" s="1058"/>
      <c r="T184" s="1059"/>
      <c r="U184" s="1058"/>
      <c r="V184" s="1060"/>
      <c r="W184" s="1058"/>
      <c r="X184" s="1058"/>
      <c r="Y184" s="1058"/>
    </row>
    <row r="185" spans="1:25" s="1022" customFormat="1" ht="49.5">
      <c r="A185" s="1245">
        <v>164</v>
      </c>
      <c r="B185" s="1064">
        <v>7000020892</v>
      </c>
      <c r="C185" s="1064">
        <v>1580</v>
      </c>
      <c r="D185" s="1064" t="s">
        <v>624</v>
      </c>
      <c r="E185" s="1064">
        <v>1000012038</v>
      </c>
      <c r="F185" s="1064">
        <v>84819090</v>
      </c>
      <c r="G185" s="1347"/>
      <c r="H185" s="1245">
        <v>18</v>
      </c>
      <c r="I185" s="1344"/>
      <c r="J185" s="1064" t="s">
        <v>901</v>
      </c>
      <c r="K185" s="1245" t="s">
        <v>581</v>
      </c>
      <c r="L185" s="1245">
        <v>1</v>
      </c>
      <c r="M185" s="1335"/>
      <c r="N185" s="1262" t="str">
        <f t="shared" si="39"/>
        <v>Included</v>
      </c>
      <c r="O185" s="1263">
        <f t="shared" si="40"/>
        <v>0</v>
      </c>
      <c r="P185" s="1058"/>
      <c r="Q185" s="1062">
        <f t="shared" si="41"/>
        <v>0</v>
      </c>
      <c r="R185" s="1063">
        <f t="shared" si="32"/>
        <v>0</v>
      </c>
      <c r="S185" s="1058"/>
      <c r="T185" s="1059"/>
      <c r="U185" s="1058"/>
      <c r="V185" s="1060"/>
      <c r="W185" s="1058"/>
      <c r="X185" s="1058"/>
      <c r="Y185" s="1058"/>
    </row>
    <row r="186" spans="1:25" s="1022" customFormat="1" ht="49.5">
      <c r="A186" s="1245">
        <v>165</v>
      </c>
      <c r="B186" s="1064">
        <v>7000020892</v>
      </c>
      <c r="C186" s="1064">
        <v>1590</v>
      </c>
      <c r="D186" s="1064" t="s">
        <v>624</v>
      </c>
      <c r="E186" s="1064">
        <v>1000012032</v>
      </c>
      <c r="F186" s="1064">
        <v>84819090</v>
      </c>
      <c r="G186" s="1347"/>
      <c r="H186" s="1245">
        <v>18</v>
      </c>
      <c r="I186" s="1344"/>
      <c r="J186" s="1064" t="s">
        <v>902</v>
      </c>
      <c r="K186" s="1245" t="s">
        <v>581</v>
      </c>
      <c r="L186" s="1245">
        <v>1</v>
      </c>
      <c r="M186" s="1335"/>
      <c r="N186" s="1262" t="str">
        <f t="shared" si="39"/>
        <v>Included</v>
      </c>
      <c r="O186" s="1263">
        <f t="shared" si="40"/>
        <v>0</v>
      </c>
      <c r="P186" s="1058"/>
      <c r="Q186" s="1062">
        <f t="shared" si="41"/>
        <v>0</v>
      </c>
      <c r="R186" s="1063">
        <f t="shared" si="32"/>
        <v>0</v>
      </c>
      <c r="S186" s="1058"/>
      <c r="T186" s="1059"/>
      <c r="U186" s="1058"/>
      <c r="V186" s="1060"/>
      <c r="W186" s="1058"/>
      <c r="X186" s="1058"/>
      <c r="Y186" s="1058"/>
    </row>
    <row r="187" spans="1:25" s="1022" customFormat="1" ht="33">
      <c r="A187" s="1245">
        <v>166</v>
      </c>
      <c r="B187" s="1064">
        <v>7000020892</v>
      </c>
      <c r="C187" s="1064">
        <v>1600</v>
      </c>
      <c r="D187" s="1064" t="s">
        <v>574</v>
      </c>
      <c r="E187" s="1064">
        <v>1000025538</v>
      </c>
      <c r="F187" s="1064">
        <v>76169990</v>
      </c>
      <c r="G187" s="1347"/>
      <c r="H187" s="1245">
        <v>18</v>
      </c>
      <c r="I187" s="1344"/>
      <c r="J187" s="1064" t="s">
        <v>903</v>
      </c>
      <c r="K187" s="1245" t="s">
        <v>575</v>
      </c>
      <c r="L187" s="1245">
        <v>2</v>
      </c>
      <c r="M187" s="1335"/>
      <c r="N187" s="1262" t="str">
        <f t="shared" si="39"/>
        <v>Included</v>
      </c>
      <c r="O187" s="1263">
        <f t="shared" si="40"/>
        <v>0</v>
      </c>
      <c r="P187" s="1058"/>
      <c r="Q187" s="1062">
        <f t="shared" si="41"/>
        <v>0</v>
      </c>
      <c r="R187" s="1063">
        <f t="shared" si="32"/>
        <v>0</v>
      </c>
      <c r="S187" s="1058"/>
      <c r="T187" s="1059"/>
      <c r="U187" s="1058"/>
      <c r="V187" s="1060"/>
      <c r="W187" s="1058"/>
      <c r="X187" s="1058"/>
      <c r="Y187" s="1058"/>
    </row>
    <row r="188" spans="1:25" s="1022" customFormat="1" ht="33">
      <c r="A188" s="1245">
        <v>167</v>
      </c>
      <c r="B188" s="1064">
        <v>7000020892</v>
      </c>
      <c r="C188" s="1064">
        <v>1610</v>
      </c>
      <c r="D188" s="1064" t="s">
        <v>574</v>
      </c>
      <c r="E188" s="1064">
        <v>1000024515</v>
      </c>
      <c r="F188" s="1064">
        <v>76169990</v>
      </c>
      <c r="G188" s="1347"/>
      <c r="H188" s="1245">
        <v>18</v>
      </c>
      <c r="I188" s="1344"/>
      <c r="J188" s="1064" t="s">
        <v>904</v>
      </c>
      <c r="K188" s="1245" t="s">
        <v>575</v>
      </c>
      <c r="L188" s="1245">
        <v>2</v>
      </c>
      <c r="M188" s="1335"/>
      <c r="N188" s="1262" t="str">
        <f t="shared" si="39"/>
        <v>Included</v>
      </c>
      <c r="O188" s="1263">
        <f t="shared" si="40"/>
        <v>0</v>
      </c>
      <c r="P188" s="1058"/>
      <c r="Q188" s="1062">
        <f t="shared" si="41"/>
        <v>0</v>
      </c>
      <c r="R188" s="1063">
        <f t="shared" si="32"/>
        <v>0</v>
      </c>
      <c r="S188" s="1058"/>
      <c r="T188" s="1059"/>
      <c r="U188" s="1058"/>
      <c r="V188" s="1060"/>
      <c r="W188" s="1058"/>
      <c r="X188" s="1058"/>
      <c r="Y188" s="1058"/>
    </row>
    <row r="189" spans="1:25" s="1022" customFormat="1" ht="33">
      <c r="A189" s="1245">
        <v>168</v>
      </c>
      <c r="B189" s="1064">
        <v>7000020892</v>
      </c>
      <c r="C189" s="1064">
        <v>1620</v>
      </c>
      <c r="D189" s="1064" t="s">
        <v>574</v>
      </c>
      <c r="E189" s="1064">
        <v>1000013796</v>
      </c>
      <c r="F189" s="1064">
        <v>94059900</v>
      </c>
      <c r="G189" s="1347"/>
      <c r="H189" s="1245">
        <v>18</v>
      </c>
      <c r="I189" s="1344"/>
      <c r="J189" s="1064" t="s">
        <v>660</v>
      </c>
      <c r="K189" s="1245" t="s">
        <v>578</v>
      </c>
      <c r="L189" s="1245">
        <v>7</v>
      </c>
      <c r="M189" s="1335"/>
      <c r="N189" s="1262" t="str">
        <f t="shared" si="39"/>
        <v>Included</v>
      </c>
      <c r="O189" s="1263">
        <f t="shared" si="40"/>
        <v>0</v>
      </c>
      <c r="P189" s="1058"/>
      <c r="Q189" s="1062">
        <f t="shared" si="41"/>
        <v>0</v>
      </c>
      <c r="R189" s="1063">
        <f t="shared" si="32"/>
        <v>0</v>
      </c>
      <c r="S189" s="1058"/>
      <c r="T189" s="1059"/>
      <c r="U189" s="1058"/>
      <c r="V189" s="1060"/>
      <c r="W189" s="1058"/>
      <c r="X189" s="1058"/>
      <c r="Y189" s="1058"/>
    </row>
    <row r="190" spans="1:25" s="1022" customFormat="1" ht="33">
      <c r="A190" s="1245">
        <v>169</v>
      </c>
      <c r="B190" s="1064">
        <v>7000020892</v>
      </c>
      <c r="C190" s="1064">
        <v>1630</v>
      </c>
      <c r="D190" s="1064" t="s">
        <v>574</v>
      </c>
      <c r="E190" s="1064">
        <v>1000013795</v>
      </c>
      <c r="F190" s="1064">
        <v>94059900</v>
      </c>
      <c r="G190" s="1347"/>
      <c r="H190" s="1245">
        <v>18</v>
      </c>
      <c r="I190" s="1344"/>
      <c r="J190" s="1064" t="s">
        <v>589</v>
      </c>
      <c r="K190" s="1245" t="s">
        <v>578</v>
      </c>
      <c r="L190" s="1245">
        <v>9</v>
      </c>
      <c r="M190" s="1335"/>
      <c r="N190" s="1262" t="str">
        <f t="shared" si="39"/>
        <v>Included</v>
      </c>
      <c r="O190" s="1263">
        <f t="shared" si="40"/>
        <v>0</v>
      </c>
      <c r="P190" s="1058"/>
      <c r="Q190" s="1062">
        <f t="shared" si="41"/>
        <v>0</v>
      </c>
      <c r="R190" s="1063">
        <f t="shared" si="32"/>
        <v>0</v>
      </c>
      <c r="S190" s="1058"/>
      <c r="T190" s="1059"/>
      <c r="U190" s="1058"/>
      <c r="V190" s="1060"/>
      <c r="W190" s="1058"/>
      <c r="X190" s="1058"/>
      <c r="Y190" s="1058"/>
    </row>
    <row r="191" spans="1:25" s="1022" customFormat="1" ht="33">
      <c r="A191" s="1245">
        <v>170</v>
      </c>
      <c r="B191" s="1064">
        <v>7000020892</v>
      </c>
      <c r="C191" s="1064">
        <v>3160</v>
      </c>
      <c r="D191" s="1064" t="s">
        <v>574</v>
      </c>
      <c r="E191" s="1064">
        <v>1000009690</v>
      </c>
      <c r="F191" s="1064">
        <v>94059900</v>
      </c>
      <c r="G191" s="1347"/>
      <c r="H191" s="1245">
        <v>18</v>
      </c>
      <c r="I191" s="1344"/>
      <c r="J191" s="1064" t="s">
        <v>905</v>
      </c>
      <c r="K191" s="1245" t="s">
        <v>650</v>
      </c>
      <c r="L191" s="1245">
        <v>1</v>
      </c>
      <c r="M191" s="1335"/>
      <c r="N191" s="1262" t="str">
        <f t="shared" si="39"/>
        <v>Included</v>
      </c>
      <c r="O191" s="1263">
        <f t="shared" si="40"/>
        <v>0</v>
      </c>
      <c r="P191" s="1058"/>
      <c r="Q191" s="1062">
        <f t="shared" si="41"/>
        <v>0</v>
      </c>
      <c r="R191" s="1063">
        <f t="shared" si="32"/>
        <v>0</v>
      </c>
      <c r="S191" s="1058"/>
      <c r="T191" s="1059"/>
      <c r="U191" s="1058"/>
      <c r="V191" s="1060"/>
      <c r="W191" s="1058"/>
      <c r="X191" s="1058"/>
      <c r="Y191" s="1058"/>
    </row>
    <row r="192" spans="1:25" s="1022" customFormat="1" ht="33">
      <c r="A192" s="1245">
        <v>171</v>
      </c>
      <c r="B192" s="1064">
        <v>7000020892</v>
      </c>
      <c r="C192" s="1064">
        <v>1640</v>
      </c>
      <c r="D192" s="1064" t="s">
        <v>574</v>
      </c>
      <c r="E192" s="1064">
        <v>1000038396</v>
      </c>
      <c r="F192" s="1064">
        <v>94059900</v>
      </c>
      <c r="G192" s="1347"/>
      <c r="H192" s="1245">
        <v>18</v>
      </c>
      <c r="I192" s="1344"/>
      <c r="J192" s="1064" t="s">
        <v>906</v>
      </c>
      <c r="K192" s="1245" t="s">
        <v>575</v>
      </c>
      <c r="L192" s="1245">
        <v>20</v>
      </c>
      <c r="M192" s="1335"/>
      <c r="N192" s="1262" t="str">
        <f t="shared" si="39"/>
        <v>Included</v>
      </c>
      <c r="O192" s="1263">
        <f t="shared" si="40"/>
        <v>0</v>
      </c>
      <c r="P192" s="1058"/>
      <c r="Q192" s="1062">
        <f t="shared" si="41"/>
        <v>0</v>
      </c>
      <c r="R192" s="1063">
        <f t="shared" si="32"/>
        <v>0</v>
      </c>
      <c r="S192" s="1058"/>
      <c r="T192" s="1059"/>
      <c r="U192" s="1058"/>
      <c r="V192" s="1060"/>
      <c r="W192" s="1058"/>
      <c r="X192" s="1058"/>
      <c r="Y192" s="1058"/>
    </row>
    <row r="193" spans="1:25" s="1022" customFormat="1" ht="33">
      <c r="A193" s="1245">
        <v>172</v>
      </c>
      <c r="B193" s="1064">
        <v>7000020892</v>
      </c>
      <c r="C193" s="1064">
        <v>1650</v>
      </c>
      <c r="D193" s="1064" t="s">
        <v>574</v>
      </c>
      <c r="E193" s="1064">
        <v>1000038397</v>
      </c>
      <c r="F193" s="1064">
        <v>94059900</v>
      </c>
      <c r="G193" s="1347"/>
      <c r="H193" s="1245">
        <v>18</v>
      </c>
      <c r="I193" s="1344"/>
      <c r="J193" s="1064" t="s">
        <v>907</v>
      </c>
      <c r="K193" s="1245" t="s">
        <v>575</v>
      </c>
      <c r="L193" s="1245">
        <v>100</v>
      </c>
      <c r="M193" s="1335"/>
      <c r="N193" s="1262" t="str">
        <f t="shared" si="39"/>
        <v>Included</v>
      </c>
      <c r="O193" s="1263">
        <f t="shared" si="40"/>
        <v>0</v>
      </c>
      <c r="P193" s="1058"/>
      <c r="Q193" s="1062">
        <f t="shared" si="41"/>
        <v>0</v>
      </c>
      <c r="R193" s="1063">
        <f t="shared" si="32"/>
        <v>0</v>
      </c>
      <c r="S193" s="1058"/>
      <c r="T193" s="1059"/>
      <c r="U193" s="1058"/>
      <c r="V193" s="1060"/>
      <c r="W193" s="1058"/>
      <c r="X193" s="1058"/>
      <c r="Y193" s="1058"/>
    </row>
    <row r="194" spans="1:25" s="1022" customFormat="1" ht="33">
      <c r="A194" s="1245">
        <v>173</v>
      </c>
      <c r="B194" s="1064">
        <v>7000020892</v>
      </c>
      <c r="C194" s="1064">
        <v>1660</v>
      </c>
      <c r="D194" s="1064" t="s">
        <v>574</v>
      </c>
      <c r="E194" s="1064">
        <v>1000038389</v>
      </c>
      <c r="F194" s="1064">
        <v>94051090</v>
      </c>
      <c r="G194" s="1347"/>
      <c r="H194" s="1245">
        <v>18</v>
      </c>
      <c r="I194" s="1344"/>
      <c r="J194" s="1064" t="s">
        <v>908</v>
      </c>
      <c r="K194" s="1245" t="s">
        <v>575</v>
      </c>
      <c r="L194" s="1245">
        <v>100</v>
      </c>
      <c r="M194" s="1335"/>
      <c r="N194" s="1262" t="str">
        <f t="shared" si="39"/>
        <v>Included</v>
      </c>
      <c r="O194" s="1263">
        <f t="shared" si="40"/>
        <v>0</v>
      </c>
      <c r="P194" s="1058"/>
      <c r="Q194" s="1062">
        <f t="shared" si="41"/>
        <v>0</v>
      </c>
      <c r="R194" s="1063">
        <f t="shared" si="32"/>
        <v>0</v>
      </c>
      <c r="S194" s="1058"/>
      <c r="T194" s="1059"/>
      <c r="U194" s="1058"/>
      <c r="V194" s="1060"/>
      <c r="W194" s="1058"/>
      <c r="X194" s="1058"/>
      <c r="Y194" s="1058"/>
    </row>
    <row r="195" spans="1:25" s="1022" customFormat="1" ht="33">
      <c r="A195" s="1245">
        <v>174</v>
      </c>
      <c r="B195" s="1064">
        <v>7000020892</v>
      </c>
      <c r="C195" s="1064">
        <v>1670</v>
      </c>
      <c r="D195" s="1064" t="s">
        <v>574</v>
      </c>
      <c r="E195" s="1064">
        <v>1000038385</v>
      </c>
      <c r="F195" s="1064">
        <v>94059900</v>
      </c>
      <c r="G195" s="1347"/>
      <c r="H195" s="1245">
        <v>18</v>
      </c>
      <c r="I195" s="1344"/>
      <c r="J195" s="1064" t="s">
        <v>909</v>
      </c>
      <c r="K195" s="1245" t="s">
        <v>575</v>
      </c>
      <c r="L195" s="1245">
        <v>200</v>
      </c>
      <c r="M195" s="1335"/>
      <c r="N195" s="1262" t="str">
        <f t="shared" ref="N195" si="42">IF(M195=0, "Included",IF(ISERROR(L195*M195), M195, L195*M195))</f>
        <v>Included</v>
      </c>
      <c r="O195" s="1263">
        <f t="shared" ref="O195" si="43">R195</f>
        <v>0</v>
      </c>
      <c r="P195" s="1058"/>
      <c r="Q195" s="1062">
        <f t="shared" ref="Q195" si="44">IF(N195="Included",0,N195)</f>
        <v>0</v>
      </c>
      <c r="R195" s="1063">
        <f t="shared" si="32"/>
        <v>0</v>
      </c>
      <c r="S195" s="1058"/>
      <c r="T195" s="1059"/>
      <c r="U195" s="1058"/>
      <c r="V195" s="1060"/>
      <c r="W195" s="1058"/>
      <c r="X195" s="1058"/>
      <c r="Y195" s="1058"/>
    </row>
    <row r="196" spans="1:25" s="1022" customFormat="1" ht="33">
      <c r="A196" s="1245">
        <v>175</v>
      </c>
      <c r="B196" s="1064">
        <v>7000020892</v>
      </c>
      <c r="C196" s="1064">
        <v>1680</v>
      </c>
      <c r="D196" s="1064" t="s">
        <v>574</v>
      </c>
      <c r="E196" s="1064">
        <v>1000038325</v>
      </c>
      <c r="F196" s="1064">
        <v>94059900</v>
      </c>
      <c r="G196" s="1347"/>
      <c r="H196" s="1245">
        <v>18</v>
      </c>
      <c r="I196" s="1344"/>
      <c r="J196" s="1064" t="s">
        <v>588</v>
      </c>
      <c r="K196" s="1245" t="s">
        <v>575</v>
      </c>
      <c r="L196" s="1245">
        <v>200</v>
      </c>
      <c r="M196" s="1335"/>
      <c r="N196" s="1262" t="str">
        <f t="shared" si="39"/>
        <v>Included</v>
      </c>
      <c r="O196" s="1263">
        <f t="shared" si="40"/>
        <v>0</v>
      </c>
      <c r="P196" s="1058"/>
      <c r="Q196" s="1062">
        <f t="shared" si="41"/>
        <v>0</v>
      </c>
      <c r="R196" s="1063">
        <f t="shared" si="32"/>
        <v>0</v>
      </c>
      <c r="S196" s="1058"/>
      <c r="T196" s="1059"/>
      <c r="U196" s="1058"/>
      <c r="V196" s="1060"/>
      <c r="W196" s="1058"/>
      <c r="X196" s="1058"/>
      <c r="Y196" s="1058"/>
    </row>
    <row r="197" spans="1:25" s="1022" customFormat="1" ht="33">
      <c r="A197" s="1245">
        <v>176</v>
      </c>
      <c r="B197" s="1064">
        <v>7000020892</v>
      </c>
      <c r="C197" s="1064">
        <v>1690</v>
      </c>
      <c r="D197" s="1064" t="s">
        <v>574</v>
      </c>
      <c r="E197" s="1064">
        <v>1000038387</v>
      </c>
      <c r="F197" s="1064">
        <v>94051090</v>
      </c>
      <c r="G197" s="1347"/>
      <c r="H197" s="1245">
        <v>18</v>
      </c>
      <c r="I197" s="1344"/>
      <c r="J197" s="1064" t="s">
        <v>592</v>
      </c>
      <c r="K197" s="1245" t="s">
        <v>575</v>
      </c>
      <c r="L197" s="1245">
        <v>200</v>
      </c>
      <c r="M197" s="1335"/>
      <c r="N197" s="1262" t="str">
        <f t="shared" si="39"/>
        <v>Included</v>
      </c>
      <c r="O197" s="1263">
        <f t="shared" si="40"/>
        <v>0</v>
      </c>
      <c r="P197" s="1058"/>
      <c r="Q197" s="1062">
        <f t="shared" si="41"/>
        <v>0</v>
      </c>
      <c r="R197" s="1063">
        <f t="shared" si="32"/>
        <v>0</v>
      </c>
      <c r="S197" s="1058"/>
      <c r="T197" s="1059"/>
      <c r="U197" s="1058"/>
      <c r="V197" s="1060"/>
      <c r="W197" s="1058"/>
      <c r="X197" s="1058"/>
      <c r="Y197" s="1058"/>
    </row>
    <row r="198" spans="1:25" s="1022" customFormat="1" ht="33">
      <c r="A198" s="1245">
        <v>177</v>
      </c>
      <c r="B198" s="1064">
        <v>7000020892</v>
      </c>
      <c r="C198" s="1064">
        <v>1700</v>
      </c>
      <c r="D198" s="1064" t="s">
        <v>574</v>
      </c>
      <c r="E198" s="1064">
        <v>1000001894</v>
      </c>
      <c r="F198" s="1064">
        <v>94059900</v>
      </c>
      <c r="G198" s="1347"/>
      <c r="H198" s="1245">
        <v>18</v>
      </c>
      <c r="I198" s="1344"/>
      <c r="J198" s="1064" t="s">
        <v>587</v>
      </c>
      <c r="K198" s="1245" t="s">
        <v>575</v>
      </c>
      <c r="L198" s="1245">
        <v>12</v>
      </c>
      <c r="M198" s="1335"/>
      <c r="N198" s="1262" t="str">
        <f t="shared" si="39"/>
        <v>Included</v>
      </c>
      <c r="O198" s="1263">
        <f t="shared" si="40"/>
        <v>0</v>
      </c>
      <c r="P198" s="1058"/>
      <c r="Q198" s="1062">
        <f t="shared" si="41"/>
        <v>0</v>
      </c>
      <c r="R198" s="1063">
        <f t="shared" si="32"/>
        <v>0</v>
      </c>
      <c r="S198" s="1058"/>
      <c r="T198" s="1059"/>
      <c r="U198" s="1058"/>
      <c r="V198" s="1060"/>
      <c r="W198" s="1058"/>
      <c r="X198" s="1058"/>
      <c r="Y198" s="1058"/>
    </row>
    <row r="199" spans="1:25" s="1022" customFormat="1" ht="33">
      <c r="A199" s="1245">
        <v>178</v>
      </c>
      <c r="B199" s="1064">
        <v>7000020892</v>
      </c>
      <c r="C199" s="1064">
        <v>1710</v>
      </c>
      <c r="D199" s="1064" t="s">
        <v>574</v>
      </c>
      <c r="E199" s="1064">
        <v>1000004952</v>
      </c>
      <c r="F199" s="1064">
        <v>94059900</v>
      </c>
      <c r="G199" s="1347"/>
      <c r="H199" s="1245">
        <v>18</v>
      </c>
      <c r="I199" s="1344"/>
      <c r="J199" s="1064" t="s">
        <v>910</v>
      </c>
      <c r="K199" s="1245" t="s">
        <v>575</v>
      </c>
      <c r="L199" s="1245">
        <v>10</v>
      </c>
      <c r="M199" s="1335"/>
      <c r="N199" s="1262" t="str">
        <f t="shared" si="39"/>
        <v>Included</v>
      </c>
      <c r="O199" s="1263">
        <f t="shared" si="40"/>
        <v>0</v>
      </c>
      <c r="P199" s="1058"/>
      <c r="Q199" s="1062">
        <f t="shared" si="41"/>
        <v>0</v>
      </c>
      <c r="R199" s="1063">
        <f t="shared" si="32"/>
        <v>0</v>
      </c>
      <c r="S199" s="1058"/>
      <c r="T199" s="1059"/>
      <c r="U199" s="1058"/>
      <c r="V199" s="1060"/>
      <c r="W199" s="1058"/>
      <c r="X199" s="1058"/>
      <c r="Y199" s="1058"/>
    </row>
    <row r="200" spans="1:25" s="1022" customFormat="1" ht="33">
      <c r="A200" s="1245">
        <v>179</v>
      </c>
      <c r="B200" s="1064">
        <v>7000020892</v>
      </c>
      <c r="C200" s="1064">
        <v>1720</v>
      </c>
      <c r="D200" s="1064" t="s">
        <v>574</v>
      </c>
      <c r="E200" s="1064">
        <v>1000017485</v>
      </c>
      <c r="F200" s="1064">
        <v>94059900</v>
      </c>
      <c r="G200" s="1347"/>
      <c r="H200" s="1245">
        <v>18</v>
      </c>
      <c r="I200" s="1344"/>
      <c r="J200" s="1064" t="s">
        <v>911</v>
      </c>
      <c r="K200" s="1245" t="s">
        <v>575</v>
      </c>
      <c r="L200" s="1245">
        <v>10</v>
      </c>
      <c r="M200" s="1335"/>
      <c r="N200" s="1262" t="str">
        <f t="shared" si="39"/>
        <v>Included</v>
      </c>
      <c r="O200" s="1263">
        <f t="shared" si="40"/>
        <v>0</v>
      </c>
      <c r="P200" s="1058"/>
      <c r="Q200" s="1062">
        <f t="shared" si="41"/>
        <v>0</v>
      </c>
      <c r="R200" s="1063">
        <f t="shared" si="32"/>
        <v>0</v>
      </c>
      <c r="S200" s="1058"/>
      <c r="T200" s="1059"/>
      <c r="U200" s="1058"/>
      <c r="V200" s="1060"/>
      <c r="W200" s="1058"/>
      <c r="X200" s="1058"/>
      <c r="Y200" s="1058"/>
    </row>
    <row r="201" spans="1:25" s="1022" customFormat="1" ht="33">
      <c r="A201" s="1245">
        <v>180</v>
      </c>
      <c r="B201" s="1064">
        <v>7000020892</v>
      </c>
      <c r="C201" s="1064">
        <v>1730</v>
      </c>
      <c r="D201" s="1064" t="s">
        <v>574</v>
      </c>
      <c r="E201" s="1064">
        <v>1000014549</v>
      </c>
      <c r="F201" s="1064">
        <v>94059900</v>
      </c>
      <c r="G201" s="1347"/>
      <c r="H201" s="1245">
        <v>18</v>
      </c>
      <c r="I201" s="1344"/>
      <c r="J201" s="1064" t="s">
        <v>912</v>
      </c>
      <c r="K201" s="1245" t="s">
        <v>575</v>
      </c>
      <c r="L201" s="1245">
        <v>2</v>
      </c>
      <c r="M201" s="1335"/>
      <c r="N201" s="1262" t="str">
        <f t="shared" si="39"/>
        <v>Included</v>
      </c>
      <c r="O201" s="1263">
        <f t="shared" si="40"/>
        <v>0</v>
      </c>
      <c r="P201" s="1058"/>
      <c r="Q201" s="1062">
        <f t="shared" si="41"/>
        <v>0</v>
      </c>
      <c r="R201" s="1063">
        <f t="shared" si="32"/>
        <v>0</v>
      </c>
      <c r="S201" s="1058"/>
      <c r="T201" s="1059"/>
      <c r="U201" s="1058"/>
      <c r="V201" s="1060"/>
      <c r="W201" s="1058"/>
      <c r="X201" s="1058"/>
      <c r="Y201" s="1058"/>
    </row>
    <row r="202" spans="1:25" s="1022" customFormat="1" ht="33">
      <c r="A202" s="1245">
        <v>181</v>
      </c>
      <c r="B202" s="1064">
        <v>7000020892</v>
      </c>
      <c r="C202" s="1064">
        <v>1740</v>
      </c>
      <c r="D202" s="1064" t="s">
        <v>574</v>
      </c>
      <c r="E202" s="1064">
        <v>1000014548</v>
      </c>
      <c r="F202" s="1064">
        <v>94059900</v>
      </c>
      <c r="G202" s="1347"/>
      <c r="H202" s="1245">
        <v>18</v>
      </c>
      <c r="I202" s="1344"/>
      <c r="J202" s="1064" t="s">
        <v>913</v>
      </c>
      <c r="K202" s="1245" t="s">
        <v>575</v>
      </c>
      <c r="L202" s="1245">
        <v>12</v>
      </c>
      <c r="M202" s="1335"/>
      <c r="N202" s="1262" t="str">
        <f t="shared" si="39"/>
        <v>Included</v>
      </c>
      <c r="O202" s="1263">
        <f t="shared" si="40"/>
        <v>0</v>
      </c>
      <c r="P202" s="1058"/>
      <c r="Q202" s="1062">
        <f t="shared" si="41"/>
        <v>0</v>
      </c>
      <c r="R202" s="1063">
        <f t="shared" si="32"/>
        <v>0</v>
      </c>
      <c r="S202" s="1058"/>
      <c r="T202" s="1059"/>
      <c r="U202" s="1058"/>
      <c r="V202" s="1060"/>
      <c r="W202" s="1058"/>
      <c r="X202" s="1058"/>
      <c r="Y202" s="1058"/>
    </row>
    <row r="203" spans="1:25" s="1022" customFormat="1" ht="33">
      <c r="A203" s="1245">
        <v>182</v>
      </c>
      <c r="B203" s="1064">
        <v>7000020892</v>
      </c>
      <c r="C203" s="1064">
        <v>1750</v>
      </c>
      <c r="D203" s="1064" t="s">
        <v>574</v>
      </c>
      <c r="E203" s="1064">
        <v>1000014547</v>
      </c>
      <c r="F203" s="1064">
        <v>85371000</v>
      </c>
      <c r="G203" s="1347"/>
      <c r="H203" s="1245">
        <v>18</v>
      </c>
      <c r="I203" s="1344"/>
      <c r="J203" s="1064" t="s">
        <v>586</v>
      </c>
      <c r="K203" s="1245" t="s">
        <v>575</v>
      </c>
      <c r="L203" s="1245">
        <v>9</v>
      </c>
      <c r="M203" s="1335"/>
      <c r="N203" s="1262" t="str">
        <f t="shared" si="39"/>
        <v>Included</v>
      </c>
      <c r="O203" s="1263">
        <f t="shared" si="40"/>
        <v>0</v>
      </c>
      <c r="P203" s="1058"/>
      <c r="Q203" s="1062">
        <f t="shared" si="41"/>
        <v>0</v>
      </c>
      <c r="R203" s="1063">
        <f t="shared" si="32"/>
        <v>0</v>
      </c>
      <c r="S203" s="1058"/>
      <c r="T203" s="1059"/>
      <c r="U203" s="1058"/>
      <c r="V203" s="1060"/>
      <c r="W203" s="1058"/>
      <c r="X203" s="1058"/>
      <c r="Y203" s="1058"/>
    </row>
    <row r="204" spans="1:25" s="1022" customFormat="1" ht="33">
      <c r="A204" s="1245">
        <v>183</v>
      </c>
      <c r="B204" s="1064">
        <v>7000020892</v>
      </c>
      <c r="C204" s="1064">
        <v>1760</v>
      </c>
      <c r="D204" s="1064" t="s">
        <v>574</v>
      </c>
      <c r="E204" s="1064">
        <v>1000031063</v>
      </c>
      <c r="F204" s="1064">
        <v>94059900</v>
      </c>
      <c r="G204" s="1347"/>
      <c r="H204" s="1245">
        <v>18</v>
      </c>
      <c r="I204" s="1344"/>
      <c r="J204" s="1064" t="s">
        <v>914</v>
      </c>
      <c r="K204" s="1245" t="s">
        <v>581</v>
      </c>
      <c r="L204" s="1245">
        <v>1</v>
      </c>
      <c r="M204" s="1335"/>
      <c r="N204" s="1262" t="str">
        <f t="shared" si="39"/>
        <v>Included</v>
      </c>
      <c r="O204" s="1263">
        <f t="shared" si="40"/>
        <v>0</v>
      </c>
      <c r="P204" s="1058"/>
      <c r="Q204" s="1062">
        <f t="shared" si="41"/>
        <v>0</v>
      </c>
      <c r="R204" s="1063">
        <f t="shared" si="32"/>
        <v>0</v>
      </c>
      <c r="S204" s="1058"/>
      <c r="T204" s="1059"/>
      <c r="U204" s="1058"/>
      <c r="V204" s="1060"/>
      <c r="W204" s="1058"/>
      <c r="X204" s="1058"/>
      <c r="Y204" s="1058"/>
    </row>
    <row r="205" spans="1:25" s="1022" customFormat="1" ht="33">
      <c r="A205" s="1245">
        <v>184</v>
      </c>
      <c r="B205" s="1064">
        <v>7000020892</v>
      </c>
      <c r="C205" s="1064">
        <v>1770</v>
      </c>
      <c r="D205" s="1064" t="s">
        <v>574</v>
      </c>
      <c r="E205" s="1064">
        <v>1000005889</v>
      </c>
      <c r="F205" s="1064">
        <v>94059900</v>
      </c>
      <c r="G205" s="1347"/>
      <c r="H205" s="1245">
        <v>18</v>
      </c>
      <c r="I205" s="1344"/>
      <c r="J205" s="1064" t="s">
        <v>915</v>
      </c>
      <c r="K205" s="1245" t="s">
        <v>578</v>
      </c>
      <c r="L205" s="1245">
        <v>1</v>
      </c>
      <c r="M205" s="1335"/>
      <c r="N205" s="1262" t="str">
        <f t="shared" si="39"/>
        <v>Included</v>
      </c>
      <c r="O205" s="1263">
        <f t="shared" si="40"/>
        <v>0</v>
      </c>
      <c r="P205" s="1058"/>
      <c r="Q205" s="1062">
        <f t="shared" si="41"/>
        <v>0</v>
      </c>
      <c r="R205" s="1063">
        <f t="shared" si="32"/>
        <v>0</v>
      </c>
      <c r="S205" s="1058"/>
      <c r="T205" s="1059"/>
      <c r="U205" s="1058"/>
      <c r="V205" s="1060"/>
      <c r="W205" s="1058"/>
      <c r="X205" s="1058"/>
      <c r="Y205" s="1058"/>
    </row>
    <row r="206" spans="1:25" s="1022" customFormat="1" ht="33">
      <c r="A206" s="1245">
        <v>185</v>
      </c>
      <c r="B206" s="1064">
        <v>7000020892</v>
      </c>
      <c r="C206" s="1064">
        <v>1780</v>
      </c>
      <c r="D206" s="1064" t="s">
        <v>789</v>
      </c>
      <c r="E206" s="1064">
        <v>1000050125</v>
      </c>
      <c r="F206" s="1064">
        <v>73082011</v>
      </c>
      <c r="G206" s="1347"/>
      <c r="H206" s="1245">
        <v>18</v>
      </c>
      <c r="I206" s="1344"/>
      <c r="J206" s="1064" t="s">
        <v>916</v>
      </c>
      <c r="K206" s="1245" t="s">
        <v>581</v>
      </c>
      <c r="L206" s="1245">
        <v>4</v>
      </c>
      <c r="M206" s="1335"/>
      <c r="N206" s="1262" t="str">
        <f t="shared" si="39"/>
        <v>Included</v>
      </c>
      <c r="O206" s="1263">
        <f t="shared" si="40"/>
        <v>0</v>
      </c>
      <c r="P206" s="1058"/>
      <c r="Q206" s="1062">
        <f t="shared" si="41"/>
        <v>0</v>
      </c>
      <c r="R206" s="1063">
        <f t="shared" si="32"/>
        <v>0</v>
      </c>
      <c r="S206" s="1058"/>
      <c r="T206" s="1059"/>
      <c r="U206" s="1058"/>
      <c r="V206" s="1060"/>
      <c r="W206" s="1058"/>
      <c r="X206" s="1058"/>
      <c r="Y206" s="1058"/>
    </row>
    <row r="207" spans="1:25" s="1022" customFormat="1" ht="66">
      <c r="A207" s="1245">
        <v>186</v>
      </c>
      <c r="B207" s="1064">
        <v>7000020892</v>
      </c>
      <c r="C207" s="1064">
        <v>1790</v>
      </c>
      <c r="D207" s="1064" t="s">
        <v>704</v>
      </c>
      <c r="E207" s="1064">
        <v>1000020178</v>
      </c>
      <c r="F207" s="1064">
        <v>73082011</v>
      </c>
      <c r="G207" s="1347"/>
      <c r="H207" s="1245">
        <v>18</v>
      </c>
      <c r="I207" s="1344"/>
      <c r="J207" s="1064" t="s">
        <v>917</v>
      </c>
      <c r="K207" s="1245" t="s">
        <v>575</v>
      </c>
      <c r="L207" s="1245">
        <v>33</v>
      </c>
      <c r="M207" s="1335"/>
      <c r="N207" s="1262" t="str">
        <f t="shared" si="39"/>
        <v>Included</v>
      </c>
      <c r="O207" s="1263">
        <f t="shared" si="40"/>
        <v>0</v>
      </c>
      <c r="P207" s="1058"/>
      <c r="Q207" s="1062">
        <f t="shared" si="41"/>
        <v>0</v>
      </c>
      <c r="R207" s="1063">
        <f t="shared" si="32"/>
        <v>0</v>
      </c>
      <c r="S207" s="1058"/>
      <c r="T207" s="1059"/>
      <c r="U207" s="1058"/>
      <c r="V207" s="1060"/>
      <c r="W207" s="1058"/>
      <c r="X207" s="1058"/>
      <c r="Y207" s="1058"/>
    </row>
    <row r="208" spans="1:25" s="1022" customFormat="1" ht="66">
      <c r="A208" s="1245">
        <v>187</v>
      </c>
      <c r="B208" s="1064">
        <v>7000020892</v>
      </c>
      <c r="C208" s="1064">
        <v>1800</v>
      </c>
      <c r="D208" s="1064" t="s">
        <v>704</v>
      </c>
      <c r="E208" s="1064">
        <v>1000020177</v>
      </c>
      <c r="F208" s="1064">
        <v>73082011</v>
      </c>
      <c r="G208" s="1347"/>
      <c r="H208" s="1245">
        <v>18</v>
      </c>
      <c r="I208" s="1344"/>
      <c r="J208" s="1064" t="s">
        <v>918</v>
      </c>
      <c r="K208" s="1245" t="s">
        <v>575</v>
      </c>
      <c r="L208" s="1245">
        <v>28</v>
      </c>
      <c r="M208" s="1335"/>
      <c r="N208" s="1262" t="str">
        <f t="shared" si="39"/>
        <v>Included</v>
      </c>
      <c r="O208" s="1263">
        <f t="shared" si="40"/>
        <v>0</v>
      </c>
      <c r="P208" s="1058"/>
      <c r="Q208" s="1062">
        <f t="shared" si="41"/>
        <v>0</v>
      </c>
      <c r="R208" s="1063">
        <f t="shared" si="32"/>
        <v>0</v>
      </c>
      <c r="S208" s="1058"/>
      <c r="T208" s="1059"/>
      <c r="U208" s="1058"/>
      <c r="V208" s="1060"/>
      <c r="W208" s="1058"/>
      <c r="X208" s="1058"/>
      <c r="Y208" s="1058"/>
    </row>
    <row r="209" spans="1:25" s="1022" customFormat="1" ht="66">
      <c r="A209" s="1245">
        <v>188</v>
      </c>
      <c r="B209" s="1064">
        <v>7000020892</v>
      </c>
      <c r="C209" s="1064">
        <v>1810</v>
      </c>
      <c r="D209" s="1064" t="s">
        <v>704</v>
      </c>
      <c r="E209" s="1064">
        <v>1000020176</v>
      </c>
      <c r="F209" s="1064">
        <v>73082011</v>
      </c>
      <c r="G209" s="1347"/>
      <c r="H209" s="1245">
        <v>18</v>
      </c>
      <c r="I209" s="1344"/>
      <c r="J209" s="1064" t="s">
        <v>919</v>
      </c>
      <c r="K209" s="1245" t="s">
        <v>575</v>
      </c>
      <c r="L209" s="1245">
        <v>18</v>
      </c>
      <c r="M209" s="1335"/>
      <c r="N209" s="1262" t="str">
        <f t="shared" si="39"/>
        <v>Included</v>
      </c>
      <c r="O209" s="1263">
        <f t="shared" si="40"/>
        <v>0</v>
      </c>
      <c r="P209" s="1058"/>
      <c r="Q209" s="1062">
        <f t="shared" si="41"/>
        <v>0</v>
      </c>
      <c r="R209" s="1063">
        <f t="shared" si="32"/>
        <v>0</v>
      </c>
      <c r="S209" s="1058"/>
      <c r="T209" s="1059"/>
      <c r="U209" s="1058"/>
      <c r="V209" s="1060"/>
      <c r="W209" s="1058"/>
      <c r="X209" s="1058"/>
      <c r="Y209" s="1058"/>
    </row>
    <row r="210" spans="1:25" s="1022" customFormat="1" ht="66">
      <c r="A210" s="1245">
        <v>189</v>
      </c>
      <c r="B210" s="1064">
        <v>7000020892</v>
      </c>
      <c r="C210" s="1064">
        <v>1820</v>
      </c>
      <c r="D210" s="1064" t="s">
        <v>704</v>
      </c>
      <c r="E210" s="1064">
        <v>1000020175</v>
      </c>
      <c r="F210" s="1064">
        <v>73082011</v>
      </c>
      <c r="G210" s="1347"/>
      <c r="H210" s="1245">
        <v>18</v>
      </c>
      <c r="I210" s="1344"/>
      <c r="J210" s="1064" t="s">
        <v>920</v>
      </c>
      <c r="K210" s="1245" t="s">
        <v>575</v>
      </c>
      <c r="L210" s="1245">
        <v>36</v>
      </c>
      <c r="M210" s="1335"/>
      <c r="N210" s="1262" t="str">
        <f t="shared" si="39"/>
        <v>Included</v>
      </c>
      <c r="O210" s="1263">
        <f t="shared" si="40"/>
        <v>0</v>
      </c>
      <c r="P210" s="1058"/>
      <c r="Q210" s="1062">
        <f t="shared" si="41"/>
        <v>0</v>
      </c>
      <c r="R210" s="1063">
        <f t="shared" si="32"/>
        <v>0</v>
      </c>
      <c r="S210" s="1058"/>
      <c r="T210" s="1059"/>
      <c r="U210" s="1058"/>
      <c r="V210" s="1060"/>
      <c r="W210" s="1058"/>
      <c r="X210" s="1058"/>
      <c r="Y210" s="1058"/>
    </row>
    <row r="211" spans="1:25" s="1022" customFormat="1" ht="66">
      <c r="A211" s="1245">
        <v>190</v>
      </c>
      <c r="B211" s="1064">
        <v>7000020892</v>
      </c>
      <c r="C211" s="1064">
        <v>1830</v>
      </c>
      <c r="D211" s="1064" t="s">
        <v>704</v>
      </c>
      <c r="E211" s="1064">
        <v>1000020174</v>
      </c>
      <c r="F211" s="1064">
        <v>73082011</v>
      </c>
      <c r="G211" s="1347"/>
      <c r="H211" s="1245">
        <v>18</v>
      </c>
      <c r="I211" s="1344"/>
      <c r="J211" s="1064" t="s">
        <v>921</v>
      </c>
      <c r="K211" s="1245" t="s">
        <v>575</v>
      </c>
      <c r="L211" s="1245">
        <v>90</v>
      </c>
      <c r="M211" s="1335"/>
      <c r="N211" s="1262" t="str">
        <f t="shared" si="39"/>
        <v>Included</v>
      </c>
      <c r="O211" s="1263">
        <f t="shared" si="40"/>
        <v>0</v>
      </c>
      <c r="P211" s="1058"/>
      <c r="Q211" s="1062">
        <f t="shared" si="41"/>
        <v>0</v>
      </c>
      <c r="R211" s="1063">
        <f t="shared" si="32"/>
        <v>0</v>
      </c>
      <c r="S211" s="1058"/>
      <c r="T211" s="1059"/>
      <c r="U211" s="1058"/>
      <c r="V211" s="1060"/>
      <c r="W211" s="1058"/>
      <c r="X211" s="1058"/>
      <c r="Y211" s="1058"/>
    </row>
    <row r="212" spans="1:25" s="1022" customFormat="1" ht="82.5">
      <c r="A212" s="1245">
        <v>191</v>
      </c>
      <c r="B212" s="1064">
        <v>7000020892</v>
      </c>
      <c r="C212" s="1064">
        <v>1840</v>
      </c>
      <c r="D212" s="1064" t="s">
        <v>704</v>
      </c>
      <c r="E212" s="1064">
        <v>1000030445</v>
      </c>
      <c r="F212" s="1064">
        <v>73045930</v>
      </c>
      <c r="G212" s="1347"/>
      <c r="H212" s="1245">
        <v>18</v>
      </c>
      <c r="I212" s="1344"/>
      <c r="J212" s="1064" t="s">
        <v>922</v>
      </c>
      <c r="K212" s="1245" t="s">
        <v>575</v>
      </c>
      <c r="L212" s="1245">
        <v>54</v>
      </c>
      <c r="M212" s="1335"/>
      <c r="N212" s="1262" t="str">
        <f t="shared" si="39"/>
        <v>Included</v>
      </c>
      <c r="O212" s="1263">
        <f t="shared" si="40"/>
        <v>0</v>
      </c>
      <c r="P212" s="1058"/>
      <c r="Q212" s="1062">
        <f t="shared" si="41"/>
        <v>0</v>
      </c>
      <c r="R212" s="1063">
        <f t="shared" si="32"/>
        <v>0</v>
      </c>
      <c r="S212" s="1058"/>
      <c r="T212" s="1059"/>
      <c r="U212" s="1058"/>
      <c r="V212" s="1060"/>
      <c r="W212" s="1058"/>
      <c r="X212" s="1058"/>
      <c r="Y212" s="1058"/>
    </row>
    <row r="213" spans="1:25" s="1022" customFormat="1" ht="33">
      <c r="A213" s="1245">
        <v>192</v>
      </c>
      <c r="B213" s="1064">
        <v>7000020892</v>
      </c>
      <c r="C213" s="1064">
        <v>1850</v>
      </c>
      <c r="D213" s="1064" t="s">
        <v>790</v>
      </c>
      <c r="E213" s="1064">
        <v>1000046563</v>
      </c>
      <c r="F213" s="1064">
        <v>73082011</v>
      </c>
      <c r="G213" s="1347"/>
      <c r="H213" s="1245">
        <v>18</v>
      </c>
      <c r="I213" s="1344"/>
      <c r="J213" s="1064" t="s">
        <v>923</v>
      </c>
      <c r="K213" s="1245" t="s">
        <v>581</v>
      </c>
      <c r="L213" s="1245">
        <v>9</v>
      </c>
      <c r="M213" s="1335"/>
      <c r="N213" s="1262" t="str">
        <f t="shared" si="39"/>
        <v>Included</v>
      </c>
      <c r="O213" s="1263">
        <f t="shared" si="40"/>
        <v>0</v>
      </c>
      <c r="P213" s="1058"/>
      <c r="Q213" s="1062">
        <f t="shared" si="41"/>
        <v>0</v>
      </c>
      <c r="R213" s="1063">
        <f t="shared" si="32"/>
        <v>0</v>
      </c>
      <c r="S213" s="1058"/>
      <c r="T213" s="1059"/>
      <c r="U213" s="1058"/>
      <c r="V213" s="1060"/>
      <c r="W213" s="1058"/>
      <c r="X213" s="1058"/>
      <c r="Y213" s="1058"/>
    </row>
    <row r="214" spans="1:25" s="1022" customFormat="1" ht="33">
      <c r="A214" s="1245">
        <v>193</v>
      </c>
      <c r="B214" s="1064">
        <v>7000020892</v>
      </c>
      <c r="C214" s="1064">
        <v>1860</v>
      </c>
      <c r="D214" s="1064" t="s">
        <v>705</v>
      </c>
      <c r="E214" s="1064">
        <v>1000017567</v>
      </c>
      <c r="F214" s="1064">
        <v>73045930</v>
      </c>
      <c r="G214" s="1347"/>
      <c r="H214" s="1245">
        <v>18</v>
      </c>
      <c r="I214" s="1344"/>
      <c r="J214" s="1064" t="s">
        <v>924</v>
      </c>
      <c r="K214" s="1245" t="s">
        <v>575</v>
      </c>
      <c r="L214" s="1245">
        <v>175</v>
      </c>
      <c r="M214" s="1335"/>
      <c r="N214" s="1262" t="str">
        <f t="shared" si="39"/>
        <v>Included</v>
      </c>
      <c r="O214" s="1263">
        <f t="shared" si="40"/>
        <v>0</v>
      </c>
      <c r="P214" s="1058"/>
      <c r="Q214" s="1062">
        <f t="shared" si="41"/>
        <v>0</v>
      </c>
      <c r="R214" s="1063">
        <f t="shared" ref="R214:R221" si="45">IF(I214="", H214*Q214/100,I214*Q214)</f>
        <v>0</v>
      </c>
      <c r="S214" s="1058"/>
      <c r="T214" s="1059"/>
      <c r="U214" s="1058"/>
      <c r="V214" s="1060"/>
      <c r="W214" s="1058"/>
      <c r="X214" s="1058"/>
      <c r="Y214" s="1058"/>
    </row>
    <row r="215" spans="1:25" s="1022" customFormat="1" ht="66">
      <c r="A215" s="1245">
        <v>194</v>
      </c>
      <c r="B215" s="1064">
        <v>7000020892</v>
      </c>
      <c r="C215" s="1064">
        <v>1870</v>
      </c>
      <c r="D215" s="1064" t="s">
        <v>705</v>
      </c>
      <c r="E215" s="1064">
        <v>1000017570</v>
      </c>
      <c r="F215" s="1064">
        <v>73045930</v>
      </c>
      <c r="G215" s="1347"/>
      <c r="H215" s="1245">
        <v>18</v>
      </c>
      <c r="I215" s="1344"/>
      <c r="J215" s="1064" t="s">
        <v>925</v>
      </c>
      <c r="K215" s="1245" t="s">
        <v>575</v>
      </c>
      <c r="L215" s="1245">
        <v>20</v>
      </c>
      <c r="M215" s="1335"/>
      <c r="N215" s="1262" t="str">
        <f t="shared" si="39"/>
        <v>Included</v>
      </c>
      <c r="O215" s="1263">
        <f t="shared" si="40"/>
        <v>0</v>
      </c>
      <c r="P215" s="1058"/>
      <c r="Q215" s="1062">
        <f t="shared" si="41"/>
        <v>0</v>
      </c>
      <c r="R215" s="1063">
        <f t="shared" si="45"/>
        <v>0</v>
      </c>
      <c r="S215" s="1058"/>
      <c r="T215" s="1059"/>
      <c r="U215" s="1058"/>
      <c r="V215" s="1060"/>
      <c r="W215" s="1058"/>
      <c r="X215" s="1058"/>
      <c r="Y215" s="1058"/>
    </row>
    <row r="216" spans="1:25" s="1022" customFormat="1" ht="66">
      <c r="A216" s="1245">
        <v>195</v>
      </c>
      <c r="B216" s="1064">
        <v>7000020892</v>
      </c>
      <c r="C216" s="1064">
        <v>1880</v>
      </c>
      <c r="D216" s="1064" t="s">
        <v>705</v>
      </c>
      <c r="E216" s="1064">
        <v>1000020192</v>
      </c>
      <c r="F216" s="1064">
        <v>73045930</v>
      </c>
      <c r="G216" s="1347"/>
      <c r="H216" s="1245">
        <v>18</v>
      </c>
      <c r="I216" s="1344"/>
      <c r="J216" s="1064" t="s">
        <v>926</v>
      </c>
      <c r="K216" s="1245" t="s">
        <v>575</v>
      </c>
      <c r="L216" s="1245">
        <v>66</v>
      </c>
      <c r="M216" s="1335"/>
      <c r="N216" s="1262" t="str">
        <f t="shared" si="39"/>
        <v>Included</v>
      </c>
      <c r="O216" s="1263">
        <f t="shared" si="40"/>
        <v>0</v>
      </c>
      <c r="P216" s="1058"/>
      <c r="Q216" s="1062">
        <f t="shared" si="41"/>
        <v>0</v>
      </c>
      <c r="R216" s="1063">
        <f t="shared" si="45"/>
        <v>0</v>
      </c>
      <c r="S216" s="1058"/>
      <c r="T216" s="1059"/>
      <c r="U216" s="1058"/>
      <c r="V216" s="1060"/>
      <c r="W216" s="1058"/>
      <c r="X216" s="1058"/>
      <c r="Y216" s="1058"/>
    </row>
    <row r="217" spans="1:25" s="1022" customFormat="1" ht="66">
      <c r="A217" s="1245">
        <v>196</v>
      </c>
      <c r="B217" s="1064">
        <v>7000020892</v>
      </c>
      <c r="C217" s="1064">
        <v>1890</v>
      </c>
      <c r="D217" s="1064" t="s">
        <v>705</v>
      </c>
      <c r="E217" s="1064">
        <v>1000020193</v>
      </c>
      <c r="F217" s="1064">
        <v>73045930</v>
      </c>
      <c r="G217" s="1347"/>
      <c r="H217" s="1245">
        <v>18</v>
      </c>
      <c r="I217" s="1344"/>
      <c r="J217" s="1064" t="s">
        <v>927</v>
      </c>
      <c r="K217" s="1245" t="s">
        <v>575</v>
      </c>
      <c r="L217" s="1245">
        <v>6</v>
      </c>
      <c r="M217" s="1335"/>
      <c r="N217" s="1262" t="str">
        <f t="shared" ref="N217:N280" si="46">IF(M217=0, "Included",IF(ISERROR(L217*M217), M217, L217*M217))</f>
        <v>Included</v>
      </c>
      <c r="O217" s="1263">
        <f t="shared" ref="O217:O280" si="47">R217</f>
        <v>0</v>
      </c>
      <c r="P217" s="1058"/>
      <c r="Q217" s="1062">
        <f t="shared" ref="Q217:Q280" si="48">IF(N217="Included",0,N217)</f>
        <v>0</v>
      </c>
      <c r="R217" s="1063">
        <f t="shared" si="45"/>
        <v>0</v>
      </c>
      <c r="S217" s="1058"/>
      <c r="T217" s="1059"/>
      <c r="U217" s="1058"/>
      <c r="V217" s="1060"/>
      <c r="W217" s="1058"/>
      <c r="X217" s="1058"/>
      <c r="Y217" s="1058"/>
    </row>
    <row r="218" spans="1:25" s="1022" customFormat="1" ht="66">
      <c r="A218" s="1245">
        <v>197</v>
      </c>
      <c r="B218" s="1064">
        <v>7000020892</v>
      </c>
      <c r="C218" s="1064">
        <v>1900</v>
      </c>
      <c r="D218" s="1064" t="s">
        <v>705</v>
      </c>
      <c r="E218" s="1064">
        <v>1000020194</v>
      </c>
      <c r="F218" s="1064">
        <v>73045930</v>
      </c>
      <c r="G218" s="1347"/>
      <c r="H218" s="1245">
        <v>18</v>
      </c>
      <c r="I218" s="1344"/>
      <c r="J218" s="1064" t="s">
        <v>928</v>
      </c>
      <c r="K218" s="1245" t="s">
        <v>575</v>
      </c>
      <c r="L218" s="1245">
        <v>59</v>
      </c>
      <c r="M218" s="1335"/>
      <c r="N218" s="1262" t="str">
        <f t="shared" si="46"/>
        <v>Included</v>
      </c>
      <c r="O218" s="1263">
        <f t="shared" si="47"/>
        <v>0</v>
      </c>
      <c r="P218" s="1058"/>
      <c r="Q218" s="1062">
        <f t="shared" si="48"/>
        <v>0</v>
      </c>
      <c r="R218" s="1063">
        <f t="shared" si="45"/>
        <v>0</v>
      </c>
      <c r="S218" s="1058"/>
      <c r="T218" s="1059"/>
      <c r="U218" s="1058"/>
      <c r="V218" s="1060"/>
      <c r="W218" s="1058"/>
      <c r="X218" s="1058"/>
      <c r="Y218" s="1058"/>
    </row>
    <row r="219" spans="1:25" s="1022" customFormat="1" ht="66">
      <c r="A219" s="1245">
        <v>198</v>
      </c>
      <c r="B219" s="1064">
        <v>7000020892</v>
      </c>
      <c r="C219" s="1064">
        <v>1910</v>
      </c>
      <c r="D219" s="1064" t="s">
        <v>705</v>
      </c>
      <c r="E219" s="1064">
        <v>1000020195</v>
      </c>
      <c r="F219" s="1064">
        <v>73045930</v>
      </c>
      <c r="G219" s="1347"/>
      <c r="H219" s="1245">
        <v>18</v>
      </c>
      <c r="I219" s="1344"/>
      <c r="J219" s="1064" t="s">
        <v>929</v>
      </c>
      <c r="K219" s="1245" t="s">
        <v>575</v>
      </c>
      <c r="L219" s="1245">
        <v>30</v>
      </c>
      <c r="M219" s="1335"/>
      <c r="N219" s="1262" t="str">
        <f t="shared" si="46"/>
        <v>Included</v>
      </c>
      <c r="O219" s="1263">
        <f t="shared" si="47"/>
        <v>0</v>
      </c>
      <c r="P219" s="1058"/>
      <c r="Q219" s="1062">
        <f t="shared" si="48"/>
        <v>0</v>
      </c>
      <c r="R219" s="1063">
        <f t="shared" si="45"/>
        <v>0</v>
      </c>
      <c r="S219" s="1058"/>
      <c r="T219" s="1059"/>
      <c r="U219" s="1058"/>
      <c r="V219" s="1060"/>
      <c r="W219" s="1058"/>
      <c r="X219" s="1058"/>
      <c r="Y219" s="1058"/>
    </row>
    <row r="220" spans="1:25" s="1022" customFormat="1" ht="82.5">
      <c r="A220" s="1245">
        <v>199</v>
      </c>
      <c r="B220" s="1064">
        <v>7000020892</v>
      </c>
      <c r="C220" s="1064">
        <v>1920</v>
      </c>
      <c r="D220" s="1064" t="s">
        <v>705</v>
      </c>
      <c r="E220" s="1064">
        <v>1000030447</v>
      </c>
      <c r="F220" s="1064">
        <v>73045930</v>
      </c>
      <c r="G220" s="1347"/>
      <c r="H220" s="1245">
        <v>18</v>
      </c>
      <c r="I220" s="1344"/>
      <c r="J220" s="1064" t="s">
        <v>930</v>
      </c>
      <c r="K220" s="1245" t="s">
        <v>575</v>
      </c>
      <c r="L220" s="1245">
        <v>18</v>
      </c>
      <c r="M220" s="1335"/>
      <c r="N220" s="1262" t="str">
        <f t="shared" si="46"/>
        <v>Included</v>
      </c>
      <c r="O220" s="1263">
        <f t="shared" si="47"/>
        <v>0</v>
      </c>
      <c r="P220" s="1058"/>
      <c r="Q220" s="1062">
        <f t="shared" si="48"/>
        <v>0</v>
      </c>
      <c r="R220" s="1063">
        <f t="shared" si="45"/>
        <v>0</v>
      </c>
      <c r="S220" s="1058"/>
      <c r="T220" s="1059"/>
      <c r="U220" s="1058"/>
      <c r="V220" s="1060"/>
      <c r="W220" s="1058"/>
      <c r="X220" s="1058"/>
      <c r="Y220" s="1058"/>
    </row>
    <row r="221" spans="1:25" s="1022" customFormat="1" ht="99">
      <c r="A221" s="1245">
        <v>200</v>
      </c>
      <c r="B221" s="1064">
        <v>7000020892</v>
      </c>
      <c r="C221" s="1064">
        <v>1930</v>
      </c>
      <c r="D221" s="1064" t="s">
        <v>705</v>
      </c>
      <c r="E221" s="1064">
        <v>1000037443</v>
      </c>
      <c r="F221" s="1064">
        <v>73045930</v>
      </c>
      <c r="G221" s="1347"/>
      <c r="H221" s="1245">
        <v>18</v>
      </c>
      <c r="I221" s="1344"/>
      <c r="J221" s="1064" t="s">
        <v>931</v>
      </c>
      <c r="K221" s="1245" t="s">
        <v>575</v>
      </c>
      <c r="L221" s="1245">
        <v>10</v>
      </c>
      <c r="M221" s="1335"/>
      <c r="N221" s="1262" t="str">
        <f t="shared" si="46"/>
        <v>Included</v>
      </c>
      <c r="O221" s="1263">
        <f t="shared" si="47"/>
        <v>0</v>
      </c>
      <c r="P221" s="1058"/>
      <c r="Q221" s="1062">
        <f t="shared" si="48"/>
        <v>0</v>
      </c>
      <c r="R221" s="1063">
        <f t="shared" si="45"/>
        <v>0</v>
      </c>
      <c r="S221" s="1058"/>
      <c r="T221" s="1059"/>
      <c r="U221" s="1058"/>
      <c r="V221" s="1060"/>
      <c r="W221" s="1058"/>
      <c r="X221" s="1058"/>
      <c r="Y221" s="1058"/>
    </row>
    <row r="222" spans="1:25" s="1022" customFormat="1" ht="33">
      <c r="A222" s="1245">
        <v>201</v>
      </c>
      <c r="B222" s="1064">
        <v>7000020892</v>
      </c>
      <c r="C222" s="1064">
        <v>1940</v>
      </c>
      <c r="D222" s="1064" t="s">
        <v>791</v>
      </c>
      <c r="E222" s="1064">
        <v>1000046562</v>
      </c>
      <c r="F222" s="1064">
        <v>73082011</v>
      </c>
      <c r="G222" s="1347"/>
      <c r="H222" s="1245">
        <v>18</v>
      </c>
      <c r="I222" s="1344"/>
      <c r="J222" s="1318" t="s">
        <v>932</v>
      </c>
      <c r="K222" s="1245" t="s">
        <v>581</v>
      </c>
      <c r="L222" s="1245">
        <v>15</v>
      </c>
      <c r="M222" s="1335"/>
      <c r="N222" s="1262" t="str">
        <f t="shared" si="46"/>
        <v>Included</v>
      </c>
      <c r="O222" s="1263">
        <f t="shared" si="47"/>
        <v>0</v>
      </c>
      <c r="P222" s="1058"/>
      <c r="Q222" s="1062">
        <f t="shared" si="48"/>
        <v>0</v>
      </c>
      <c r="R222" s="1063">
        <f>IF(I222="", H222*Q222/100,I222*Q222)</f>
        <v>0</v>
      </c>
      <c r="S222" s="1058"/>
      <c r="T222" s="1059"/>
      <c r="U222" s="1058"/>
      <c r="V222" s="1060"/>
      <c r="W222" s="1058"/>
      <c r="X222" s="1058"/>
      <c r="Y222" s="1058"/>
    </row>
    <row r="223" spans="1:25" s="1022" customFormat="1" ht="33">
      <c r="A223" s="1245">
        <v>202</v>
      </c>
      <c r="B223" s="1064">
        <v>7000020892</v>
      </c>
      <c r="C223" s="1064">
        <v>1950</v>
      </c>
      <c r="D223" s="1064" t="s">
        <v>791</v>
      </c>
      <c r="E223" s="1064">
        <v>1000046567</v>
      </c>
      <c r="F223" s="1064">
        <v>73082011</v>
      </c>
      <c r="G223" s="1347"/>
      <c r="H223" s="1245">
        <v>18</v>
      </c>
      <c r="I223" s="1344"/>
      <c r="J223" s="1318" t="s">
        <v>933</v>
      </c>
      <c r="K223" s="1245" t="s">
        <v>581</v>
      </c>
      <c r="L223" s="1245">
        <v>9</v>
      </c>
      <c r="M223" s="1335"/>
      <c r="N223" s="1262" t="str">
        <f t="shared" si="46"/>
        <v>Included</v>
      </c>
      <c r="O223" s="1263">
        <f t="shared" si="47"/>
        <v>0</v>
      </c>
      <c r="P223" s="1058"/>
      <c r="Q223" s="1062">
        <f t="shared" si="48"/>
        <v>0</v>
      </c>
      <c r="R223" s="1063">
        <f t="shared" ref="R223:R286" si="49">IF(I223="", H223*Q223/100,I223*Q223)</f>
        <v>0</v>
      </c>
      <c r="S223" s="1058"/>
      <c r="T223" s="1059"/>
      <c r="U223" s="1058"/>
      <c r="V223" s="1060"/>
      <c r="W223" s="1058"/>
      <c r="X223" s="1058"/>
      <c r="Y223" s="1058"/>
    </row>
    <row r="224" spans="1:25" s="1022" customFormat="1" ht="33">
      <c r="A224" s="1245">
        <v>203</v>
      </c>
      <c r="B224" s="1064">
        <v>7000020892</v>
      </c>
      <c r="C224" s="1064">
        <v>1960</v>
      </c>
      <c r="D224" s="1064" t="s">
        <v>791</v>
      </c>
      <c r="E224" s="1064">
        <v>1000046560</v>
      </c>
      <c r="F224" s="1064">
        <v>73082011</v>
      </c>
      <c r="G224" s="1347"/>
      <c r="H224" s="1245">
        <v>18</v>
      </c>
      <c r="I224" s="1344"/>
      <c r="J224" s="1318" t="s">
        <v>934</v>
      </c>
      <c r="K224" s="1245" t="s">
        <v>581</v>
      </c>
      <c r="L224" s="1245">
        <v>3</v>
      </c>
      <c r="M224" s="1335"/>
      <c r="N224" s="1262" t="str">
        <f t="shared" si="46"/>
        <v>Included</v>
      </c>
      <c r="O224" s="1263">
        <f t="shared" si="47"/>
        <v>0</v>
      </c>
      <c r="P224" s="1058"/>
      <c r="Q224" s="1062">
        <f t="shared" si="48"/>
        <v>0</v>
      </c>
      <c r="R224" s="1063">
        <f t="shared" si="49"/>
        <v>0</v>
      </c>
      <c r="S224" s="1058"/>
      <c r="T224" s="1059"/>
      <c r="U224" s="1058"/>
      <c r="V224" s="1060"/>
      <c r="W224" s="1058"/>
      <c r="X224" s="1058"/>
      <c r="Y224" s="1058"/>
    </row>
    <row r="225" spans="1:25" s="1022" customFormat="1" ht="33">
      <c r="A225" s="1245">
        <v>204</v>
      </c>
      <c r="B225" s="1064">
        <v>7000020892</v>
      </c>
      <c r="C225" s="1064">
        <v>1970</v>
      </c>
      <c r="D225" s="1064" t="s">
        <v>791</v>
      </c>
      <c r="E225" s="1064">
        <v>1000046565</v>
      </c>
      <c r="F225" s="1064">
        <v>73082011</v>
      </c>
      <c r="G225" s="1347"/>
      <c r="H225" s="1245">
        <v>18</v>
      </c>
      <c r="I225" s="1344"/>
      <c r="J225" s="1318" t="s">
        <v>935</v>
      </c>
      <c r="K225" s="1245" t="s">
        <v>581</v>
      </c>
      <c r="L225" s="1245">
        <v>3</v>
      </c>
      <c r="M225" s="1335"/>
      <c r="N225" s="1262" t="str">
        <f t="shared" si="46"/>
        <v>Included</v>
      </c>
      <c r="O225" s="1263">
        <f t="shared" si="47"/>
        <v>0</v>
      </c>
      <c r="P225" s="1058"/>
      <c r="Q225" s="1062">
        <f t="shared" si="48"/>
        <v>0</v>
      </c>
      <c r="R225" s="1063">
        <f t="shared" si="49"/>
        <v>0</v>
      </c>
      <c r="S225" s="1058"/>
      <c r="T225" s="1059"/>
      <c r="U225" s="1058"/>
      <c r="V225" s="1060"/>
      <c r="W225" s="1058"/>
      <c r="X225" s="1058"/>
      <c r="Y225" s="1058"/>
    </row>
    <row r="226" spans="1:25" s="1022" customFormat="1" ht="33">
      <c r="A226" s="1245">
        <v>205</v>
      </c>
      <c r="B226" s="1064">
        <v>7000020892</v>
      </c>
      <c r="C226" s="1064">
        <v>1980</v>
      </c>
      <c r="D226" s="1064" t="s">
        <v>625</v>
      </c>
      <c r="E226" s="1064">
        <v>1000017563</v>
      </c>
      <c r="F226" s="1064">
        <v>73045930</v>
      </c>
      <c r="G226" s="1347"/>
      <c r="H226" s="1245">
        <v>18</v>
      </c>
      <c r="I226" s="1344"/>
      <c r="J226" s="1318" t="s">
        <v>936</v>
      </c>
      <c r="K226" s="1245" t="s">
        <v>575</v>
      </c>
      <c r="L226" s="1245">
        <v>90</v>
      </c>
      <c r="M226" s="1335"/>
      <c r="N226" s="1262" t="str">
        <f t="shared" si="46"/>
        <v>Included</v>
      </c>
      <c r="O226" s="1263">
        <f t="shared" si="47"/>
        <v>0</v>
      </c>
      <c r="P226" s="1058"/>
      <c r="Q226" s="1062">
        <f t="shared" si="48"/>
        <v>0</v>
      </c>
      <c r="R226" s="1063">
        <f t="shared" si="49"/>
        <v>0</v>
      </c>
      <c r="S226" s="1058"/>
      <c r="T226" s="1059"/>
      <c r="U226" s="1058"/>
      <c r="V226" s="1060"/>
      <c r="W226" s="1058"/>
      <c r="X226" s="1058"/>
      <c r="Y226" s="1058"/>
    </row>
    <row r="227" spans="1:25" s="1022" customFormat="1" ht="66">
      <c r="A227" s="1245">
        <v>206</v>
      </c>
      <c r="B227" s="1064">
        <v>7000020892</v>
      </c>
      <c r="C227" s="1064">
        <v>1990</v>
      </c>
      <c r="D227" s="1064" t="s">
        <v>625</v>
      </c>
      <c r="E227" s="1064">
        <v>1000020190</v>
      </c>
      <c r="F227" s="1064">
        <v>73045930</v>
      </c>
      <c r="G227" s="1347"/>
      <c r="H227" s="1245">
        <v>18</v>
      </c>
      <c r="I227" s="1344"/>
      <c r="J227" s="1318" t="s">
        <v>937</v>
      </c>
      <c r="K227" s="1245" t="s">
        <v>575</v>
      </c>
      <c r="L227" s="1245">
        <v>72</v>
      </c>
      <c r="M227" s="1335"/>
      <c r="N227" s="1262" t="str">
        <f t="shared" si="46"/>
        <v>Included</v>
      </c>
      <c r="O227" s="1263">
        <f t="shared" si="47"/>
        <v>0</v>
      </c>
      <c r="P227" s="1058"/>
      <c r="Q227" s="1062">
        <f t="shared" si="48"/>
        <v>0</v>
      </c>
      <c r="R227" s="1063">
        <f t="shared" si="49"/>
        <v>0</v>
      </c>
      <c r="S227" s="1058"/>
      <c r="T227" s="1059"/>
      <c r="U227" s="1058"/>
      <c r="V227" s="1060"/>
      <c r="W227" s="1058"/>
      <c r="X227" s="1058"/>
      <c r="Y227" s="1058"/>
    </row>
    <row r="228" spans="1:25" s="1022" customFormat="1" ht="66">
      <c r="A228" s="1245">
        <v>207</v>
      </c>
      <c r="B228" s="1064">
        <v>7000020892</v>
      </c>
      <c r="C228" s="1064">
        <v>2000</v>
      </c>
      <c r="D228" s="1064" t="s">
        <v>625</v>
      </c>
      <c r="E228" s="1064">
        <v>1000020189</v>
      </c>
      <c r="F228" s="1064">
        <v>73045930</v>
      </c>
      <c r="G228" s="1347"/>
      <c r="H228" s="1245">
        <v>18</v>
      </c>
      <c r="I228" s="1344"/>
      <c r="J228" s="1318" t="s">
        <v>938</v>
      </c>
      <c r="K228" s="1245" t="s">
        <v>575</v>
      </c>
      <c r="L228" s="1245">
        <v>119</v>
      </c>
      <c r="M228" s="1335"/>
      <c r="N228" s="1262" t="str">
        <f t="shared" si="46"/>
        <v>Included</v>
      </c>
      <c r="O228" s="1263">
        <f t="shared" si="47"/>
        <v>0</v>
      </c>
      <c r="P228" s="1058"/>
      <c r="Q228" s="1062">
        <f t="shared" si="48"/>
        <v>0</v>
      </c>
      <c r="R228" s="1063">
        <f t="shared" si="49"/>
        <v>0</v>
      </c>
      <c r="S228" s="1058"/>
      <c r="T228" s="1059"/>
      <c r="U228" s="1058"/>
      <c r="V228" s="1060"/>
      <c r="W228" s="1058"/>
      <c r="X228" s="1058"/>
      <c r="Y228" s="1058"/>
    </row>
    <row r="229" spans="1:25" s="1022" customFormat="1" ht="66">
      <c r="A229" s="1245">
        <v>208</v>
      </c>
      <c r="B229" s="1064">
        <v>7000020892</v>
      </c>
      <c r="C229" s="1064">
        <v>2010</v>
      </c>
      <c r="D229" s="1064" t="s">
        <v>625</v>
      </c>
      <c r="E229" s="1064">
        <v>1000020188</v>
      </c>
      <c r="F229" s="1064">
        <v>73045930</v>
      </c>
      <c r="G229" s="1347"/>
      <c r="H229" s="1245">
        <v>18</v>
      </c>
      <c r="I229" s="1344"/>
      <c r="J229" s="1318" t="s">
        <v>939</v>
      </c>
      <c r="K229" s="1245" t="s">
        <v>575</v>
      </c>
      <c r="L229" s="1245">
        <v>63</v>
      </c>
      <c r="M229" s="1335"/>
      <c r="N229" s="1262" t="str">
        <f t="shared" si="46"/>
        <v>Included</v>
      </c>
      <c r="O229" s="1263">
        <f t="shared" si="47"/>
        <v>0</v>
      </c>
      <c r="P229" s="1058"/>
      <c r="Q229" s="1062">
        <f t="shared" si="48"/>
        <v>0</v>
      </c>
      <c r="R229" s="1063">
        <f t="shared" si="49"/>
        <v>0</v>
      </c>
      <c r="S229" s="1058"/>
      <c r="T229" s="1059"/>
      <c r="U229" s="1058"/>
      <c r="V229" s="1060"/>
      <c r="W229" s="1058"/>
      <c r="X229" s="1058"/>
      <c r="Y229" s="1058"/>
    </row>
    <row r="230" spans="1:25" s="1022" customFormat="1" ht="66">
      <c r="A230" s="1245">
        <v>209</v>
      </c>
      <c r="B230" s="1064">
        <v>7000020892</v>
      </c>
      <c r="C230" s="1064">
        <v>2020</v>
      </c>
      <c r="D230" s="1064" t="s">
        <v>625</v>
      </c>
      <c r="E230" s="1064">
        <v>1000020187</v>
      </c>
      <c r="F230" s="1064">
        <v>73045930</v>
      </c>
      <c r="G230" s="1347"/>
      <c r="H230" s="1245">
        <v>18</v>
      </c>
      <c r="I230" s="1344"/>
      <c r="J230" s="1318" t="s">
        <v>940</v>
      </c>
      <c r="K230" s="1245" t="s">
        <v>575</v>
      </c>
      <c r="L230" s="1245">
        <v>102</v>
      </c>
      <c r="M230" s="1335"/>
      <c r="N230" s="1262" t="str">
        <f t="shared" si="46"/>
        <v>Included</v>
      </c>
      <c r="O230" s="1263">
        <f t="shared" si="47"/>
        <v>0</v>
      </c>
      <c r="P230" s="1058"/>
      <c r="Q230" s="1062">
        <f t="shared" si="48"/>
        <v>0</v>
      </c>
      <c r="R230" s="1063">
        <f t="shared" si="49"/>
        <v>0</v>
      </c>
      <c r="S230" s="1058"/>
      <c r="T230" s="1059"/>
      <c r="U230" s="1058"/>
      <c r="V230" s="1060"/>
      <c r="W230" s="1058"/>
      <c r="X230" s="1058"/>
      <c r="Y230" s="1058"/>
    </row>
    <row r="231" spans="1:25" s="1022" customFormat="1" ht="33">
      <c r="A231" s="1245">
        <v>210</v>
      </c>
      <c r="B231" s="1064">
        <v>7000020892</v>
      </c>
      <c r="C231" s="1064">
        <v>2030</v>
      </c>
      <c r="D231" s="1064" t="s">
        <v>625</v>
      </c>
      <c r="E231" s="1064">
        <v>1000017562</v>
      </c>
      <c r="F231" s="1064">
        <v>73045930</v>
      </c>
      <c r="G231" s="1347"/>
      <c r="H231" s="1245">
        <v>18</v>
      </c>
      <c r="I231" s="1344"/>
      <c r="J231" s="1318" t="s">
        <v>941</v>
      </c>
      <c r="K231" s="1245" t="s">
        <v>575</v>
      </c>
      <c r="L231" s="1245">
        <v>220</v>
      </c>
      <c r="M231" s="1335"/>
      <c r="N231" s="1262" t="str">
        <f t="shared" si="46"/>
        <v>Included</v>
      </c>
      <c r="O231" s="1263">
        <f t="shared" si="47"/>
        <v>0</v>
      </c>
      <c r="P231" s="1058"/>
      <c r="Q231" s="1062">
        <f t="shared" si="48"/>
        <v>0</v>
      </c>
      <c r="R231" s="1063">
        <f t="shared" si="49"/>
        <v>0</v>
      </c>
      <c r="S231" s="1058"/>
      <c r="T231" s="1059"/>
      <c r="U231" s="1058"/>
      <c r="V231" s="1060"/>
      <c r="W231" s="1058"/>
      <c r="X231" s="1058"/>
      <c r="Y231" s="1058"/>
    </row>
    <row r="232" spans="1:25" s="1022" customFormat="1" ht="66">
      <c r="A232" s="1245">
        <v>211</v>
      </c>
      <c r="B232" s="1064">
        <v>7000020892</v>
      </c>
      <c r="C232" s="1064">
        <v>2040</v>
      </c>
      <c r="D232" s="1064" t="s">
        <v>625</v>
      </c>
      <c r="E232" s="1064">
        <v>1000017565</v>
      </c>
      <c r="F232" s="1064">
        <v>73045930</v>
      </c>
      <c r="G232" s="1347"/>
      <c r="H232" s="1245">
        <v>18</v>
      </c>
      <c r="I232" s="1344"/>
      <c r="J232" s="1318" t="s">
        <v>942</v>
      </c>
      <c r="K232" s="1245" t="s">
        <v>575</v>
      </c>
      <c r="L232" s="1245">
        <v>72</v>
      </c>
      <c r="M232" s="1335"/>
      <c r="N232" s="1262" t="str">
        <f t="shared" si="46"/>
        <v>Included</v>
      </c>
      <c r="O232" s="1263">
        <f t="shared" si="47"/>
        <v>0</v>
      </c>
      <c r="P232" s="1058"/>
      <c r="Q232" s="1062">
        <f t="shared" si="48"/>
        <v>0</v>
      </c>
      <c r="R232" s="1063">
        <f t="shared" si="49"/>
        <v>0</v>
      </c>
      <c r="S232" s="1058"/>
      <c r="T232" s="1059"/>
      <c r="U232" s="1058"/>
      <c r="V232" s="1060"/>
      <c r="W232" s="1058"/>
      <c r="X232" s="1058"/>
      <c r="Y232" s="1058"/>
    </row>
    <row r="233" spans="1:25" s="1022" customFormat="1" ht="66">
      <c r="A233" s="1245">
        <v>212</v>
      </c>
      <c r="B233" s="1064">
        <v>7000020892</v>
      </c>
      <c r="C233" s="1064">
        <v>2050</v>
      </c>
      <c r="D233" s="1064" t="s">
        <v>792</v>
      </c>
      <c r="E233" s="1064">
        <v>1000029035</v>
      </c>
      <c r="F233" s="1064">
        <v>73082011</v>
      </c>
      <c r="G233" s="1347"/>
      <c r="H233" s="1245">
        <v>18</v>
      </c>
      <c r="I233" s="1344"/>
      <c r="J233" s="1318" t="s">
        <v>943</v>
      </c>
      <c r="K233" s="1245" t="s">
        <v>575</v>
      </c>
      <c r="L233" s="1245">
        <v>4</v>
      </c>
      <c r="M233" s="1335"/>
      <c r="N233" s="1262" t="str">
        <f t="shared" si="46"/>
        <v>Included</v>
      </c>
      <c r="O233" s="1263">
        <f t="shared" si="47"/>
        <v>0</v>
      </c>
      <c r="P233" s="1058"/>
      <c r="Q233" s="1062">
        <f t="shared" si="48"/>
        <v>0</v>
      </c>
      <c r="R233" s="1063">
        <f t="shared" si="49"/>
        <v>0</v>
      </c>
      <c r="S233" s="1058"/>
      <c r="T233" s="1059"/>
      <c r="U233" s="1058"/>
      <c r="V233" s="1060"/>
      <c r="W233" s="1058"/>
      <c r="X233" s="1058"/>
      <c r="Y233" s="1058"/>
    </row>
    <row r="234" spans="1:25" s="1022" customFormat="1" ht="66">
      <c r="A234" s="1245">
        <v>213</v>
      </c>
      <c r="B234" s="1064">
        <v>7000020892</v>
      </c>
      <c r="C234" s="1064">
        <v>2060</v>
      </c>
      <c r="D234" s="1064" t="s">
        <v>793</v>
      </c>
      <c r="E234" s="1064">
        <v>1000029059</v>
      </c>
      <c r="F234" s="1064">
        <v>73045930</v>
      </c>
      <c r="G234" s="1347"/>
      <c r="H234" s="1245">
        <v>18</v>
      </c>
      <c r="I234" s="1344"/>
      <c r="J234" s="1064" t="s">
        <v>944</v>
      </c>
      <c r="K234" s="1245" t="s">
        <v>575</v>
      </c>
      <c r="L234" s="1245">
        <v>1</v>
      </c>
      <c r="M234" s="1335"/>
      <c r="N234" s="1262" t="str">
        <f t="shared" si="46"/>
        <v>Included</v>
      </c>
      <c r="O234" s="1263">
        <f t="shared" si="47"/>
        <v>0</v>
      </c>
      <c r="P234" s="1058"/>
      <c r="Q234" s="1062">
        <f t="shared" si="48"/>
        <v>0</v>
      </c>
      <c r="R234" s="1063">
        <f t="shared" si="49"/>
        <v>0</v>
      </c>
      <c r="S234" s="1058"/>
      <c r="T234" s="1059"/>
      <c r="U234" s="1058"/>
      <c r="V234" s="1060"/>
      <c r="W234" s="1058"/>
      <c r="X234" s="1058"/>
      <c r="Y234" s="1058"/>
    </row>
    <row r="235" spans="1:25" s="1022" customFormat="1" ht="66">
      <c r="A235" s="1245">
        <v>214</v>
      </c>
      <c r="B235" s="1064">
        <v>7000020892</v>
      </c>
      <c r="C235" s="1064">
        <v>2070</v>
      </c>
      <c r="D235" s="1064" t="s">
        <v>793</v>
      </c>
      <c r="E235" s="1064">
        <v>1000029057</v>
      </c>
      <c r="F235" s="1064">
        <v>73045930</v>
      </c>
      <c r="G235" s="1347"/>
      <c r="H235" s="1245">
        <v>18</v>
      </c>
      <c r="I235" s="1344"/>
      <c r="J235" s="1064" t="s">
        <v>945</v>
      </c>
      <c r="K235" s="1245" t="s">
        <v>575</v>
      </c>
      <c r="L235" s="1245">
        <v>3</v>
      </c>
      <c r="M235" s="1335"/>
      <c r="N235" s="1262" t="str">
        <f t="shared" si="46"/>
        <v>Included</v>
      </c>
      <c r="O235" s="1263">
        <f t="shared" si="47"/>
        <v>0</v>
      </c>
      <c r="P235" s="1058"/>
      <c r="Q235" s="1062">
        <f t="shared" si="48"/>
        <v>0</v>
      </c>
      <c r="R235" s="1063">
        <f t="shared" si="49"/>
        <v>0</v>
      </c>
      <c r="S235" s="1058"/>
      <c r="T235" s="1059"/>
      <c r="U235" s="1058"/>
      <c r="V235" s="1060"/>
      <c r="W235" s="1058"/>
      <c r="X235" s="1058"/>
      <c r="Y235" s="1058"/>
    </row>
    <row r="236" spans="1:25" s="1022" customFormat="1" ht="66">
      <c r="A236" s="1245">
        <v>215</v>
      </c>
      <c r="B236" s="1064">
        <v>7000020892</v>
      </c>
      <c r="C236" s="1064">
        <v>2080</v>
      </c>
      <c r="D236" s="1064" t="s">
        <v>793</v>
      </c>
      <c r="E236" s="1064">
        <v>1000029058</v>
      </c>
      <c r="F236" s="1064">
        <v>73045930</v>
      </c>
      <c r="G236" s="1347"/>
      <c r="H236" s="1245">
        <v>18</v>
      </c>
      <c r="I236" s="1344"/>
      <c r="J236" s="1064" t="s">
        <v>946</v>
      </c>
      <c r="K236" s="1245" t="s">
        <v>575</v>
      </c>
      <c r="L236" s="1245">
        <v>3</v>
      </c>
      <c r="M236" s="1335"/>
      <c r="N236" s="1262" t="str">
        <f t="shared" si="46"/>
        <v>Included</v>
      </c>
      <c r="O236" s="1263">
        <f t="shared" si="47"/>
        <v>0</v>
      </c>
      <c r="P236" s="1058"/>
      <c r="Q236" s="1062">
        <f t="shared" si="48"/>
        <v>0</v>
      </c>
      <c r="R236" s="1063">
        <f t="shared" si="49"/>
        <v>0</v>
      </c>
      <c r="S236" s="1058"/>
      <c r="T236" s="1059"/>
      <c r="U236" s="1058"/>
      <c r="V236" s="1060"/>
      <c r="W236" s="1058"/>
      <c r="X236" s="1058"/>
      <c r="Y236" s="1058"/>
    </row>
    <row r="237" spans="1:25" s="1022" customFormat="1" ht="66">
      <c r="A237" s="1245">
        <v>216</v>
      </c>
      <c r="B237" s="1064">
        <v>7000020892</v>
      </c>
      <c r="C237" s="1064">
        <v>2090</v>
      </c>
      <c r="D237" s="1064" t="s">
        <v>793</v>
      </c>
      <c r="E237" s="1064">
        <v>1000029056</v>
      </c>
      <c r="F237" s="1064">
        <v>73045930</v>
      </c>
      <c r="G237" s="1347"/>
      <c r="H237" s="1245">
        <v>18</v>
      </c>
      <c r="I237" s="1344"/>
      <c r="J237" s="1064" t="s">
        <v>947</v>
      </c>
      <c r="K237" s="1245" t="s">
        <v>575</v>
      </c>
      <c r="L237" s="1245">
        <v>6</v>
      </c>
      <c r="M237" s="1335"/>
      <c r="N237" s="1262" t="str">
        <f t="shared" si="46"/>
        <v>Included</v>
      </c>
      <c r="O237" s="1263">
        <f t="shared" si="47"/>
        <v>0</v>
      </c>
      <c r="P237" s="1058"/>
      <c r="Q237" s="1062">
        <f t="shared" si="48"/>
        <v>0</v>
      </c>
      <c r="R237" s="1063">
        <f t="shared" si="49"/>
        <v>0</v>
      </c>
      <c r="S237" s="1058"/>
      <c r="T237" s="1059"/>
      <c r="U237" s="1058"/>
      <c r="V237" s="1060"/>
      <c r="W237" s="1058"/>
      <c r="X237" s="1058"/>
      <c r="Y237" s="1058"/>
    </row>
    <row r="238" spans="1:25" s="1022" customFormat="1" ht="16.5">
      <c r="A238" s="1245">
        <v>217</v>
      </c>
      <c r="B238" s="1064">
        <v>7000020892</v>
      </c>
      <c r="C238" s="1064">
        <v>2100</v>
      </c>
      <c r="D238" s="1064" t="s">
        <v>794</v>
      </c>
      <c r="E238" s="1064">
        <v>1000028542</v>
      </c>
      <c r="F238" s="1064">
        <v>73082011</v>
      </c>
      <c r="G238" s="1347"/>
      <c r="H238" s="1245">
        <v>18</v>
      </c>
      <c r="I238" s="1344"/>
      <c r="J238" s="1064" t="s">
        <v>948</v>
      </c>
      <c r="K238" s="1245" t="s">
        <v>575</v>
      </c>
      <c r="L238" s="1245">
        <v>1</v>
      </c>
      <c r="M238" s="1335"/>
      <c r="N238" s="1262" t="str">
        <f t="shared" si="46"/>
        <v>Included</v>
      </c>
      <c r="O238" s="1263">
        <f t="shared" si="47"/>
        <v>0</v>
      </c>
      <c r="P238" s="1058"/>
      <c r="Q238" s="1062">
        <f t="shared" si="48"/>
        <v>0</v>
      </c>
      <c r="R238" s="1063">
        <f t="shared" si="49"/>
        <v>0</v>
      </c>
      <c r="S238" s="1058"/>
      <c r="T238" s="1059"/>
      <c r="U238" s="1058"/>
      <c r="V238" s="1060"/>
      <c r="W238" s="1058"/>
      <c r="X238" s="1058"/>
      <c r="Y238" s="1058"/>
    </row>
    <row r="239" spans="1:25" s="1022" customFormat="1" ht="16.5">
      <c r="A239" s="1245">
        <v>218</v>
      </c>
      <c r="B239" s="1064">
        <v>7000020892</v>
      </c>
      <c r="C239" s="1064">
        <v>2110</v>
      </c>
      <c r="D239" s="1064" t="s">
        <v>706</v>
      </c>
      <c r="E239" s="1064">
        <v>1000025936</v>
      </c>
      <c r="F239" s="1064">
        <v>85353090</v>
      </c>
      <c r="G239" s="1347"/>
      <c r="H239" s="1245">
        <v>18</v>
      </c>
      <c r="I239" s="1344"/>
      <c r="J239" s="1064" t="s">
        <v>672</v>
      </c>
      <c r="K239" s="1245" t="s">
        <v>581</v>
      </c>
      <c r="L239" s="1245">
        <v>1</v>
      </c>
      <c r="M239" s="1335"/>
      <c r="N239" s="1262" t="str">
        <f t="shared" si="46"/>
        <v>Included</v>
      </c>
      <c r="O239" s="1263">
        <f t="shared" si="47"/>
        <v>0</v>
      </c>
      <c r="P239" s="1058"/>
      <c r="Q239" s="1062">
        <f t="shared" si="48"/>
        <v>0</v>
      </c>
      <c r="R239" s="1063">
        <f t="shared" si="49"/>
        <v>0</v>
      </c>
      <c r="S239" s="1058"/>
      <c r="T239" s="1059"/>
      <c r="U239" s="1058"/>
      <c r="V239" s="1060"/>
      <c r="W239" s="1058"/>
      <c r="X239" s="1058"/>
      <c r="Y239" s="1058"/>
    </row>
    <row r="240" spans="1:25" s="1022" customFormat="1" ht="16.5">
      <c r="A240" s="1245">
        <v>219</v>
      </c>
      <c r="B240" s="1064">
        <v>7000020892</v>
      </c>
      <c r="C240" s="1064">
        <v>2120</v>
      </c>
      <c r="D240" s="1064" t="s">
        <v>706</v>
      </c>
      <c r="E240" s="1064">
        <v>1000025933</v>
      </c>
      <c r="F240" s="1064">
        <v>85389000</v>
      </c>
      <c r="G240" s="1347"/>
      <c r="H240" s="1245">
        <v>18</v>
      </c>
      <c r="I240" s="1344"/>
      <c r="J240" s="1064" t="s">
        <v>632</v>
      </c>
      <c r="K240" s="1245" t="s">
        <v>581</v>
      </c>
      <c r="L240" s="1245">
        <v>1</v>
      </c>
      <c r="M240" s="1335"/>
      <c r="N240" s="1262" t="str">
        <f t="shared" si="46"/>
        <v>Included</v>
      </c>
      <c r="O240" s="1263">
        <f t="shared" si="47"/>
        <v>0</v>
      </c>
      <c r="P240" s="1058"/>
      <c r="Q240" s="1062">
        <f t="shared" si="48"/>
        <v>0</v>
      </c>
      <c r="R240" s="1063">
        <f t="shared" si="49"/>
        <v>0</v>
      </c>
      <c r="S240" s="1058"/>
      <c r="T240" s="1059"/>
      <c r="U240" s="1058"/>
      <c r="V240" s="1060"/>
      <c r="W240" s="1058"/>
      <c r="X240" s="1058"/>
      <c r="Y240" s="1058"/>
    </row>
    <row r="241" spans="1:25" s="1022" customFormat="1" ht="16.5">
      <c r="A241" s="1245">
        <v>220</v>
      </c>
      <c r="B241" s="1064">
        <v>7000020892</v>
      </c>
      <c r="C241" s="1064">
        <v>2130</v>
      </c>
      <c r="D241" s="1064" t="s">
        <v>706</v>
      </c>
      <c r="E241" s="1064">
        <v>1000025934</v>
      </c>
      <c r="F241" s="1064">
        <v>85359090</v>
      </c>
      <c r="G241" s="1347"/>
      <c r="H241" s="1245">
        <v>18</v>
      </c>
      <c r="I241" s="1344"/>
      <c r="J241" s="1064" t="s">
        <v>949</v>
      </c>
      <c r="K241" s="1245" t="s">
        <v>581</v>
      </c>
      <c r="L241" s="1245">
        <v>1</v>
      </c>
      <c r="M241" s="1335"/>
      <c r="N241" s="1262" t="str">
        <f t="shared" si="46"/>
        <v>Included</v>
      </c>
      <c r="O241" s="1263">
        <f t="shared" si="47"/>
        <v>0</v>
      </c>
      <c r="P241" s="1058"/>
      <c r="Q241" s="1062">
        <f t="shared" si="48"/>
        <v>0</v>
      </c>
      <c r="R241" s="1063">
        <f t="shared" si="49"/>
        <v>0</v>
      </c>
      <c r="S241" s="1058"/>
      <c r="T241" s="1059"/>
      <c r="U241" s="1058"/>
      <c r="V241" s="1060"/>
      <c r="W241" s="1058"/>
      <c r="X241" s="1058"/>
      <c r="Y241" s="1058"/>
    </row>
    <row r="242" spans="1:25" s="1022" customFormat="1" ht="16.5">
      <c r="A242" s="1245">
        <v>221</v>
      </c>
      <c r="B242" s="1064">
        <v>7000020892</v>
      </c>
      <c r="C242" s="1064">
        <v>2140</v>
      </c>
      <c r="D242" s="1064" t="s">
        <v>706</v>
      </c>
      <c r="E242" s="1064">
        <v>1000019912</v>
      </c>
      <c r="F242" s="1064">
        <v>85371000</v>
      </c>
      <c r="G242" s="1347"/>
      <c r="H242" s="1245">
        <v>18</v>
      </c>
      <c r="I242" s="1344"/>
      <c r="J242" s="1064" t="s">
        <v>633</v>
      </c>
      <c r="K242" s="1245" t="s">
        <v>578</v>
      </c>
      <c r="L242" s="1245">
        <v>1</v>
      </c>
      <c r="M242" s="1335"/>
      <c r="N242" s="1262" t="str">
        <f t="shared" si="46"/>
        <v>Included</v>
      </c>
      <c r="O242" s="1263">
        <f t="shared" si="47"/>
        <v>0</v>
      </c>
      <c r="P242" s="1058"/>
      <c r="Q242" s="1062">
        <f t="shared" si="48"/>
        <v>0</v>
      </c>
      <c r="R242" s="1063">
        <f t="shared" si="49"/>
        <v>0</v>
      </c>
      <c r="S242" s="1058"/>
      <c r="T242" s="1059"/>
      <c r="U242" s="1058"/>
      <c r="V242" s="1060"/>
      <c r="W242" s="1058"/>
      <c r="X242" s="1058"/>
      <c r="Y242" s="1058"/>
    </row>
    <row r="243" spans="1:25" s="1022" customFormat="1" ht="16.5">
      <c r="A243" s="1245">
        <v>222</v>
      </c>
      <c r="B243" s="1064">
        <v>7000020892</v>
      </c>
      <c r="C243" s="1064">
        <v>2150</v>
      </c>
      <c r="D243" s="1064" t="s">
        <v>706</v>
      </c>
      <c r="E243" s="1064">
        <v>1000019927</v>
      </c>
      <c r="F243" s="1064">
        <v>85389000</v>
      </c>
      <c r="G243" s="1347"/>
      <c r="H243" s="1245">
        <v>18</v>
      </c>
      <c r="I243" s="1344"/>
      <c r="J243" s="1064" t="s">
        <v>634</v>
      </c>
      <c r="K243" s="1245" t="s">
        <v>578</v>
      </c>
      <c r="L243" s="1245">
        <v>1</v>
      </c>
      <c r="M243" s="1335"/>
      <c r="N243" s="1262" t="str">
        <f t="shared" si="46"/>
        <v>Included</v>
      </c>
      <c r="O243" s="1263">
        <f t="shared" si="47"/>
        <v>0</v>
      </c>
      <c r="P243" s="1058"/>
      <c r="Q243" s="1062">
        <f t="shared" si="48"/>
        <v>0</v>
      </c>
      <c r="R243" s="1063">
        <f t="shared" si="49"/>
        <v>0</v>
      </c>
      <c r="S243" s="1058"/>
      <c r="T243" s="1059"/>
      <c r="U243" s="1058"/>
      <c r="V243" s="1060"/>
      <c r="W243" s="1058"/>
      <c r="X243" s="1058"/>
      <c r="Y243" s="1058"/>
    </row>
    <row r="244" spans="1:25" s="1022" customFormat="1" ht="16.5">
      <c r="A244" s="1245">
        <v>223</v>
      </c>
      <c r="B244" s="1064">
        <v>7000020892</v>
      </c>
      <c r="C244" s="1064">
        <v>2160</v>
      </c>
      <c r="D244" s="1064" t="s">
        <v>706</v>
      </c>
      <c r="E244" s="1064">
        <v>1000019915</v>
      </c>
      <c r="F244" s="1064">
        <v>85030010</v>
      </c>
      <c r="G244" s="1347"/>
      <c r="H244" s="1245">
        <v>18</v>
      </c>
      <c r="I244" s="1344"/>
      <c r="J244" s="1064" t="s">
        <v>950</v>
      </c>
      <c r="K244" s="1245" t="s">
        <v>578</v>
      </c>
      <c r="L244" s="1245">
        <v>1</v>
      </c>
      <c r="M244" s="1335"/>
      <c r="N244" s="1262" t="str">
        <f t="shared" si="46"/>
        <v>Included</v>
      </c>
      <c r="O244" s="1263">
        <f t="shared" si="47"/>
        <v>0</v>
      </c>
      <c r="P244" s="1058"/>
      <c r="Q244" s="1062">
        <f t="shared" si="48"/>
        <v>0</v>
      </c>
      <c r="R244" s="1063">
        <f t="shared" si="49"/>
        <v>0</v>
      </c>
      <c r="S244" s="1058"/>
      <c r="T244" s="1059"/>
      <c r="U244" s="1058"/>
      <c r="V244" s="1060"/>
      <c r="W244" s="1058"/>
      <c r="X244" s="1058"/>
      <c r="Y244" s="1058"/>
    </row>
    <row r="245" spans="1:25" s="1022" customFormat="1" ht="16.5">
      <c r="A245" s="1245">
        <v>224</v>
      </c>
      <c r="B245" s="1064">
        <v>7000020892</v>
      </c>
      <c r="C245" s="1064">
        <v>2170</v>
      </c>
      <c r="D245" s="1064" t="s">
        <v>706</v>
      </c>
      <c r="E245" s="1064">
        <v>1000019914</v>
      </c>
      <c r="F245" s="1064">
        <v>85049090</v>
      </c>
      <c r="G245" s="1347"/>
      <c r="H245" s="1245">
        <v>18</v>
      </c>
      <c r="I245" s="1344"/>
      <c r="J245" s="1064" t="s">
        <v>951</v>
      </c>
      <c r="K245" s="1245" t="s">
        <v>578</v>
      </c>
      <c r="L245" s="1245">
        <v>1</v>
      </c>
      <c r="M245" s="1335"/>
      <c r="N245" s="1262" t="str">
        <f t="shared" si="46"/>
        <v>Included</v>
      </c>
      <c r="O245" s="1263">
        <f t="shared" si="47"/>
        <v>0</v>
      </c>
      <c r="P245" s="1058"/>
      <c r="Q245" s="1062">
        <f t="shared" si="48"/>
        <v>0</v>
      </c>
      <c r="R245" s="1063">
        <f t="shared" si="49"/>
        <v>0</v>
      </c>
      <c r="S245" s="1058"/>
      <c r="T245" s="1059"/>
      <c r="U245" s="1058"/>
      <c r="V245" s="1060"/>
      <c r="W245" s="1058"/>
      <c r="X245" s="1058"/>
      <c r="Y245" s="1058"/>
    </row>
    <row r="246" spans="1:25" s="1022" customFormat="1" ht="16.5">
      <c r="A246" s="1245">
        <v>225</v>
      </c>
      <c r="B246" s="1064">
        <v>7000020892</v>
      </c>
      <c r="C246" s="1064">
        <v>2180</v>
      </c>
      <c r="D246" s="1064" t="s">
        <v>706</v>
      </c>
      <c r="E246" s="1064">
        <v>1000019921</v>
      </c>
      <c r="F246" s="1064">
        <v>85044030</v>
      </c>
      <c r="G246" s="1347"/>
      <c r="H246" s="1245">
        <v>18</v>
      </c>
      <c r="I246" s="1344"/>
      <c r="J246" s="1064" t="s">
        <v>952</v>
      </c>
      <c r="K246" s="1245" t="s">
        <v>578</v>
      </c>
      <c r="L246" s="1245">
        <v>1</v>
      </c>
      <c r="M246" s="1335"/>
      <c r="N246" s="1262" t="str">
        <f t="shared" si="46"/>
        <v>Included</v>
      </c>
      <c r="O246" s="1263">
        <f t="shared" si="47"/>
        <v>0</v>
      </c>
      <c r="P246" s="1058"/>
      <c r="Q246" s="1062">
        <f t="shared" si="48"/>
        <v>0</v>
      </c>
      <c r="R246" s="1063">
        <f t="shared" si="49"/>
        <v>0</v>
      </c>
      <c r="S246" s="1058"/>
      <c r="T246" s="1059"/>
      <c r="U246" s="1058"/>
      <c r="V246" s="1060"/>
      <c r="W246" s="1058"/>
      <c r="X246" s="1058"/>
      <c r="Y246" s="1058"/>
    </row>
    <row r="247" spans="1:25" s="1022" customFormat="1" ht="16.5">
      <c r="A247" s="1245">
        <v>226</v>
      </c>
      <c r="B247" s="1064">
        <v>7000020892</v>
      </c>
      <c r="C247" s="1064">
        <v>2190</v>
      </c>
      <c r="D247" s="1064" t="s">
        <v>706</v>
      </c>
      <c r="E247" s="1064">
        <v>1000032289</v>
      </c>
      <c r="F247" s="1064">
        <v>84819090</v>
      </c>
      <c r="G247" s="1347"/>
      <c r="H247" s="1245">
        <v>18</v>
      </c>
      <c r="I247" s="1344"/>
      <c r="J247" s="1064" t="s">
        <v>953</v>
      </c>
      <c r="K247" s="1245" t="s">
        <v>581</v>
      </c>
      <c r="L247" s="1245">
        <v>1</v>
      </c>
      <c r="M247" s="1335"/>
      <c r="N247" s="1262" t="str">
        <f t="shared" si="46"/>
        <v>Included</v>
      </c>
      <c r="O247" s="1263">
        <f t="shared" si="47"/>
        <v>0</v>
      </c>
      <c r="P247" s="1058"/>
      <c r="Q247" s="1062">
        <f t="shared" si="48"/>
        <v>0</v>
      </c>
      <c r="R247" s="1063">
        <f t="shared" si="49"/>
        <v>0</v>
      </c>
      <c r="S247" s="1058"/>
      <c r="T247" s="1059"/>
      <c r="U247" s="1058"/>
      <c r="V247" s="1060"/>
      <c r="W247" s="1058"/>
      <c r="X247" s="1058"/>
      <c r="Y247" s="1058"/>
    </row>
    <row r="248" spans="1:25" s="1022" customFormat="1" ht="16.5">
      <c r="A248" s="1245">
        <v>227</v>
      </c>
      <c r="B248" s="1064">
        <v>7000020892</v>
      </c>
      <c r="C248" s="1064">
        <v>2200</v>
      </c>
      <c r="D248" s="1064" t="s">
        <v>706</v>
      </c>
      <c r="E248" s="1064">
        <v>1000025935</v>
      </c>
      <c r="F248" s="1064">
        <v>85389000</v>
      </c>
      <c r="G248" s="1347"/>
      <c r="H248" s="1245">
        <v>18</v>
      </c>
      <c r="I248" s="1344"/>
      <c r="J248" s="1064" t="s">
        <v>631</v>
      </c>
      <c r="K248" s="1245" t="s">
        <v>581</v>
      </c>
      <c r="L248" s="1245">
        <v>1</v>
      </c>
      <c r="M248" s="1335"/>
      <c r="N248" s="1262" t="str">
        <f t="shared" si="46"/>
        <v>Included</v>
      </c>
      <c r="O248" s="1263">
        <f t="shared" si="47"/>
        <v>0</v>
      </c>
      <c r="P248" s="1058"/>
      <c r="Q248" s="1062">
        <f t="shared" si="48"/>
        <v>0</v>
      </c>
      <c r="R248" s="1063">
        <f t="shared" si="49"/>
        <v>0</v>
      </c>
      <c r="S248" s="1058"/>
      <c r="T248" s="1059"/>
      <c r="U248" s="1058"/>
      <c r="V248" s="1060"/>
      <c r="W248" s="1058"/>
      <c r="X248" s="1058"/>
      <c r="Y248" s="1058"/>
    </row>
    <row r="249" spans="1:25" s="1022" customFormat="1" ht="16.5">
      <c r="A249" s="1245">
        <v>228</v>
      </c>
      <c r="B249" s="1064">
        <v>7000020892</v>
      </c>
      <c r="C249" s="1064">
        <v>2210</v>
      </c>
      <c r="D249" s="1064" t="s">
        <v>706</v>
      </c>
      <c r="E249" s="1064">
        <v>1000024186</v>
      </c>
      <c r="F249" s="1064">
        <v>85354010</v>
      </c>
      <c r="G249" s="1347"/>
      <c r="H249" s="1245">
        <v>18</v>
      </c>
      <c r="I249" s="1344"/>
      <c r="J249" s="1064" t="s">
        <v>622</v>
      </c>
      <c r="K249" s="1245" t="s">
        <v>578</v>
      </c>
      <c r="L249" s="1245">
        <v>1</v>
      </c>
      <c r="M249" s="1335"/>
      <c r="N249" s="1262" t="str">
        <f t="shared" si="46"/>
        <v>Included</v>
      </c>
      <c r="O249" s="1263">
        <f t="shared" si="47"/>
        <v>0</v>
      </c>
      <c r="P249" s="1058"/>
      <c r="Q249" s="1062">
        <f t="shared" si="48"/>
        <v>0</v>
      </c>
      <c r="R249" s="1063">
        <f t="shared" si="49"/>
        <v>0</v>
      </c>
      <c r="S249" s="1058"/>
      <c r="T249" s="1059"/>
      <c r="U249" s="1058"/>
      <c r="V249" s="1060"/>
      <c r="W249" s="1058"/>
      <c r="X249" s="1058"/>
      <c r="Y249" s="1058"/>
    </row>
    <row r="250" spans="1:25" s="1022" customFormat="1" ht="16.5">
      <c r="A250" s="1245">
        <v>229</v>
      </c>
      <c r="B250" s="1064">
        <v>7000020892</v>
      </c>
      <c r="C250" s="1064">
        <v>2220</v>
      </c>
      <c r="D250" s="1064" t="s">
        <v>706</v>
      </c>
      <c r="E250" s="1064">
        <v>1000025941</v>
      </c>
      <c r="F250" s="1064">
        <v>85389000</v>
      </c>
      <c r="G250" s="1347"/>
      <c r="H250" s="1245">
        <v>18</v>
      </c>
      <c r="I250" s="1344"/>
      <c r="J250" s="1064" t="s">
        <v>621</v>
      </c>
      <c r="K250" s="1245" t="s">
        <v>581</v>
      </c>
      <c r="L250" s="1245">
        <v>1</v>
      </c>
      <c r="M250" s="1335"/>
      <c r="N250" s="1262" t="str">
        <f t="shared" si="46"/>
        <v>Included</v>
      </c>
      <c r="O250" s="1263">
        <f t="shared" si="47"/>
        <v>0</v>
      </c>
      <c r="P250" s="1058"/>
      <c r="Q250" s="1062">
        <f t="shared" si="48"/>
        <v>0</v>
      </c>
      <c r="R250" s="1063">
        <f t="shared" si="49"/>
        <v>0</v>
      </c>
      <c r="S250" s="1058"/>
      <c r="T250" s="1059"/>
      <c r="U250" s="1058"/>
      <c r="V250" s="1060"/>
      <c r="W250" s="1058"/>
      <c r="X250" s="1058"/>
      <c r="Y250" s="1058"/>
    </row>
    <row r="251" spans="1:25" s="1022" customFormat="1" ht="16.5">
      <c r="A251" s="1245">
        <v>230</v>
      </c>
      <c r="B251" s="1064">
        <v>7000020892</v>
      </c>
      <c r="C251" s="1064">
        <v>2230</v>
      </c>
      <c r="D251" s="1064" t="s">
        <v>706</v>
      </c>
      <c r="E251" s="1064">
        <v>1000025943</v>
      </c>
      <c r="F251" s="1064">
        <v>85359090</v>
      </c>
      <c r="G251" s="1347"/>
      <c r="H251" s="1245">
        <v>18</v>
      </c>
      <c r="I251" s="1344"/>
      <c r="J251" s="1064" t="s">
        <v>746</v>
      </c>
      <c r="K251" s="1245" t="s">
        <v>581</v>
      </c>
      <c r="L251" s="1245">
        <v>1</v>
      </c>
      <c r="M251" s="1335"/>
      <c r="N251" s="1262" t="str">
        <f t="shared" si="46"/>
        <v>Included</v>
      </c>
      <c r="O251" s="1263">
        <f t="shared" si="47"/>
        <v>0</v>
      </c>
      <c r="P251" s="1058"/>
      <c r="Q251" s="1062">
        <f t="shared" si="48"/>
        <v>0</v>
      </c>
      <c r="R251" s="1063">
        <f t="shared" si="49"/>
        <v>0</v>
      </c>
      <c r="S251" s="1058"/>
      <c r="T251" s="1059"/>
      <c r="U251" s="1058"/>
      <c r="V251" s="1060"/>
      <c r="W251" s="1058"/>
      <c r="X251" s="1058"/>
      <c r="Y251" s="1058"/>
    </row>
    <row r="252" spans="1:25" s="1022" customFormat="1" ht="16.5">
      <c r="A252" s="1245">
        <v>231</v>
      </c>
      <c r="B252" s="1064">
        <v>7000020892</v>
      </c>
      <c r="C252" s="1064">
        <v>2240</v>
      </c>
      <c r="D252" s="1064" t="s">
        <v>706</v>
      </c>
      <c r="E252" s="1064">
        <v>1000024186</v>
      </c>
      <c r="F252" s="1064">
        <v>85354010</v>
      </c>
      <c r="G252" s="1347"/>
      <c r="H252" s="1245">
        <v>18</v>
      </c>
      <c r="I252" s="1344"/>
      <c r="J252" s="1064" t="s">
        <v>622</v>
      </c>
      <c r="K252" s="1245" t="s">
        <v>578</v>
      </c>
      <c r="L252" s="1245">
        <v>1</v>
      </c>
      <c r="M252" s="1335"/>
      <c r="N252" s="1262" t="str">
        <f t="shared" si="46"/>
        <v>Included</v>
      </c>
      <c r="O252" s="1263">
        <f t="shared" si="47"/>
        <v>0</v>
      </c>
      <c r="P252" s="1058"/>
      <c r="Q252" s="1062">
        <f t="shared" si="48"/>
        <v>0</v>
      </c>
      <c r="R252" s="1063">
        <f t="shared" si="49"/>
        <v>0</v>
      </c>
      <c r="S252" s="1058"/>
      <c r="T252" s="1059"/>
      <c r="U252" s="1058"/>
      <c r="V252" s="1060"/>
      <c r="W252" s="1058"/>
      <c r="X252" s="1058"/>
      <c r="Y252" s="1058"/>
    </row>
    <row r="253" spans="1:25" s="1022" customFormat="1" ht="16.5">
      <c r="A253" s="1245">
        <v>232</v>
      </c>
      <c r="B253" s="1064">
        <v>7000020892</v>
      </c>
      <c r="C253" s="1064">
        <v>2250</v>
      </c>
      <c r="D253" s="1064" t="s">
        <v>706</v>
      </c>
      <c r="E253" s="1064">
        <v>1000019919</v>
      </c>
      <c r="F253" s="1064">
        <v>85353090</v>
      </c>
      <c r="G253" s="1347"/>
      <c r="H253" s="1245">
        <v>18</v>
      </c>
      <c r="I253" s="1344"/>
      <c r="J253" s="1064" t="s">
        <v>619</v>
      </c>
      <c r="K253" s="1245" t="s">
        <v>578</v>
      </c>
      <c r="L253" s="1245">
        <v>1</v>
      </c>
      <c r="M253" s="1335"/>
      <c r="N253" s="1262" t="str">
        <f t="shared" si="46"/>
        <v>Included</v>
      </c>
      <c r="O253" s="1263">
        <f t="shared" si="47"/>
        <v>0</v>
      </c>
      <c r="P253" s="1058"/>
      <c r="Q253" s="1062">
        <f t="shared" si="48"/>
        <v>0</v>
      </c>
      <c r="R253" s="1063">
        <f t="shared" si="49"/>
        <v>0</v>
      </c>
      <c r="S253" s="1058"/>
      <c r="T253" s="1059"/>
      <c r="U253" s="1058"/>
      <c r="V253" s="1060"/>
      <c r="W253" s="1058"/>
      <c r="X253" s="1058"/>
      <c r="Y253" s="1058"/>
    </row>
    <row r="254" spans="1:25" s="1022" customFormat="1" ht="16.5">
      <c r="A254" s="1245">
        <v>233</v>
      </c>
      <c r="B254" s="1064">
        <v>7000020892</v>
      </c>
      <c r="C254" s="1064">
        <v>2260</v>
      </c>
      <c r="D254" s="1064" t="s">
        <v>706</v>
      </c>
      <c r="E254" s="1064">
        <v>1000019918</v>
      </c>
      <c r="F254" s="1064">
        <v>85359090</v>
      </c>
      <c r="G254" s="1347"/>
      <c r="H254" s="1245">
        <v>18</v>
      </c>
      <c r="I254" s="1344"/>
      <c r="J254" s="1064" t="s">
        <v>620</v>
      </c>
      <c r="K254" s="1245" t="s">
        <v>578</v>
      </c>
      <c r="L254" s="1245">
        <v>1</v>
      </c>
      <c r="M254" s="1335"/>
      <c r="N254" s="1262" t="str">
        <f t="shared" si="46"/>
        <v>Included</v>
      </c>
      <c r="O254" s="1263">
        <f t="shared" si="47"/>
        <v>0</v>
      </c>
      <c r="P254" s="1058"/>
      <c r="Q254" s="1062">
        <f t="shared" si="48"/>
        <v>0</v>
      </c>
      <c r="R254" s="1063">
        <f t="shared" si="49"/>
        <v>0</v>
      </c>
      <c r="S254" s="1058"/>
      <c r="T254" s="1059"/>
      <c r="U254" s="1058"/>
      <c r="V254" s="1060"/>
      <c r="W254" s="1058"/>
      <c r="X254" s="1058"/>
      <c r="Y254" s="1058"/>
    </row>
    <row r="255" spans="1:25" s="1022" customFormat="1" ht="16.5">
      <c r="A255" s="1245">
        <v>234</v>
      </c>
      <c r="B255" s="1064">
        <v>7000020892</v>
      </c>
      <c r="C255" s="1064">
        <v>2270</v>
      </c>
      <c r="D255" s="1064" t="s">
        <v>706</v>
      </c>
      <c r="E255" s="1064">
        <v>1000028372</v>
      </c>
      <c r="F255" s="1064">
        <v>85354010</v>
      </c>
      <c r="G255" s="1347"/>
      <c r="H255" s="1245">
        <v>18</v>
      </c>
      <c r="I255" s="1344"/>
      <c r="J255" s="1064" t="s">
        <v>740</v>
      </c>
      <c r="K255" s="1245" t="s">
        <v>578</v>
      </c>
      <c r="L255" s="1245">
        <v>1</v>
      </c>
      <c r="M255" s="1335"/>
      <c r="N255" s="1262" t="str">
        <f t="shared" si="46"/>
        <v>Included</v>
      </c>
      <c r="O255" s="1263">
        <f t="shared" si="47"/>
        <v>0</v>
      </c>
      <c r="P255" s="1058"/>
      <c r="Q255" s="1062">
        <f t="shared" si="48"/>
        <v>0</v>
      </c>
      <c r="R255" s="1063">
        <f t="shared" si="49"/>
        <v>0</v>
      </c>
      <c r="S255" s="1058"/>
      <c r="T255" s="1059"/>
      <c r="U255" s="1058"/>
      <c r="V255" s="1060"/>
      <c r="W255" s="1058"/>
      <c r="X255" s="1058"/>
      <c r="Y255" s="1058"/>
    </row>
    <row r="256" spans="1:25" s="1022" customFormat="1" ht="16.5">
      <c r="A256" s="1245">
        <v>235</v>
      </c>
      <c r="B256" s="1064">
        <v>7000020892</v>
      </c>
      <c r="C256" s="1064">
        <v>2280</v>
      </c>
      <c r="D256" s="1064" t="s">
        <v>706</v>
      </c>
      <c r="E256" s="1064">
        <v>1000054977</v>
      </c>
      <c r="F256" s="1064">
        <v>85352919</v>
      </c>
      <c r="G256" s="1347"/>
      <c r="H256" s="1245">
        <v>18</v>
      </c>
      <c r="I256" s="1344"/>
      <c r="J256" s="1064" t="s">
        <v>954</v>
      </c>
      <c r="K256" s="1245" t="s">
        <v>650</v>
      </c>
      <c r="L256" s="1245">
        <v>1</v>
      </c>
      <c r="M256" s="1335"/>
      <c r="N256" s="1262" t="str">
        <f t="shared" si="46"/>
        <v>Included</v>
      </c>
      <c r="O256" s="1263">
        <f t="shared" si="47"/>
        <v>0</v>
      </c>
      <c r="P256" s="1058"/>
      <c r="Q256" s="1062">
        <f t="shared" si="48"/>
        <v>0</v>
      </c>
      <c r="R256" s="1063">
        <f t="shared" si="49"/>
        <v>0</v>
      </c>
      <c r="S256" s="1058"/>
      <c r="T256" s="1059"/>
      <c r="U256" s="1058"/>
      <c r="V256" s="1060"/>
      <c r="W256" s="1058"/>
      <c r="X256" s="1058"/>
      <c r="Y256" s="1058"/>
    </row>
    <row r="257" spans="1:25" s="1022" customFormat="1" ht="16.5">
      <c r="A257" s="1245">
        <v>236</v>
      </c>
      <c r="B257" s="1064">
        <v>7000020892</v>
      </c>
      <c r="C257" s="1064">
        <v>2290</v>
      </c>
      <c r="D257" s="1064" t="s">
        <v>706</v>
      </c>
      <c r="E257" s="1064">
        <v>1000054976</v>
      </c>
      <c r="F257" s="1064">
        <v>85352919</v>
      </c>
      <c r="G257" s="1347"/>
      <c r="H257" s="1245">
        <v>18</v>
      </c>
      <c r="I257" s="1344"/>
      <c r="J257" s="1064" t="s">
        <v>741</v>
      </c>
      <c r="K257" s="1245" t="s">
        <v>650</v>
      </c>
      <c r="L257" s="1245">
        <v>1</v>
      </c>
      <c r="M257" s="1335"/>
      <c r="N257" s="1262" t="str">
        <f t="shared" si="46"/>
        <v>Included</v>
      </c>
      <c r="O257" s="1263">
        <f t="shared" si="47"/>
        <v>0</v>
      </c>
      <c r="P257" s="1058"/>
      <c r="Q257" s="1062">
        <f t="shared" si="48"/>
        <v>0</v>
      </c>
      <c r="R257" s="1063">
        <f t="shared" si="49"/>
        <v>0</v>
      </c>
      <c r="S257" s="1058"/>
      <c r="T257" s="1059"/>
      <c r="U257" s="1058"/>
      <c r="V257" s="1060"/>
      <c r="W257" s="1058"/>
      <c r="X257" s="1058"/>
      <c r="Y257" s="1058"/>
    </row>
    <row r="258" spans="1:25" s="1022" customFormat="1" ht="16.5">
      <c r="A258" s="1245">
        <v>237</v>
      </c>
      <c r="B258" s="1064">
        <v>7000020892</v>
      </c>
      <c r="C258" s="1064">
        <v>2300</v>
      </c>
      <c r="D258" s="1064" t="s">
        <v>706</v>
      </c>
      <c r="E258" s="1064">
        <v>1000028091</v>
      </c>
      <c r="F258" s="1064">
        <v>85353090</v>
      </c>
      <c r="G258" s="1347"/>
      <c r="H258" s="1245">
        <v>18</v>
      </c>
      <c r="I258" s="1344"/>
      <c r="J258" s="1064" t="s">
        <v>742</v>
      </c>
      <c r="K258" s="1245" t="s">
        <v>650</v>
      </c>
      <c r="L258" s="1245">
        <v>1</v>
      </c>
      <c r="M258" s="1335"/>
      <c r="N258" s="1262" t="str">
        <f t="shared" si="46"/>
        <v>Included</v>
      </c>
      <c r="O258" s="1263">
        <f t="shared" si="47"/>
        <v>0</v>
      </c>
      <c r="P258" s="1058"/>
      <c r="Q258" s="1062">
        <f t="shared" si="48"/>
        <v>0</v>
      </c>
      <c r="R258" s="1063">
        <f t="shared" si="49"/>
        <v>0</v>
      </c>
      <c r="S258" s="1058"/>
      <c r="T258" s="1059"/>
      <c r="U258" s="1058"/>
      <c r="V258" s="1060"/>
      <c r="W258" s="1058"/>
      <c r="X258" s="1058"/>
      <c r="Y258" s="1058"/>
    </row>
    <row r="259" spans="1:25" s="1022" customFormat="1" ht="16.5">
      <c r="A259" s="1245">
        <v>238</v>
      </c>
      <c r="B259" s="1064">
        <v>7000020892</v>
      </c>
      <c r="C259" s="1064">
        <v>2310</v>
      </c>
      <c r="D259" s="1064" t="s">
        <v>706</v>
      </c>
      <c r="E259" s="1064">
        <v>1000027625</v>
      </c>
      <c r="F259" s="1064">
        <v>85352919</v>
      </c>
      <c r="G259" s="1347"/>
      <c r="H259" s="1245">
        <v>18</v>
      </c>
      <c r="I259" s="1344"/>
      <c r="J259" s="1064" t="s">
        <v>743</v>
      </c>
      <c r="K259" s="1245" t="s">
        <v>650</v>
      </c>
      <c r="L259" s="1245">
        <v>1</v>
      </c>
      <c r="M259" s="1335"/>
      <c r="N259" s="1262" t="str">
        <f t="shared" si="46"/>
        <v>Included</v>
      </c>
      <c r="O259" s="1263">
        <f t="shared" si="47"/>
        <v>0</v>
      </c>
      <c r="P259" s="1058"/>
      <c r="Q259" s="1062">
        <f t="shared" si="48"/>
        <v>0</v>
      </c>
      <c r="R259" s="1063">
        <f t="shared" si="49"/>
        <v>0</v>
      </c>
      <c r="S259" s="1058"/>
      <c r="T259" s="1059"/>
      <c r="U259" s="1058"/>
      <c r="V259" s="1060"/>
      <c r="W259" s="1058"/>
      <c r="X259" s="1058"/>
      <c r="Y259" s="1058"/>
    </row>
    <row r="260" spans="1:25" s="1022" customFormat="1" ht="132">
      <c r="A260" s="1245">
        <v>239</v>
      </c>
      <c r="B260" s="1064">
        <v>7000020892</v>
      </c>
      <c r="C260" s="1064">
        <v>2720</v>
      </c>
      <c r="D260" s="1064" t="s">
        <v>795</v>
      </c>
      <c r="E260" s="1064">
        <v>1000031367</v>
      </c>
      <c r="F260" s="1064">
        <v>85176260</v>
      </c>
      <c r="G260" s="1347"/>
      <c r="H260" s="1245">
        <v>18</v>
      </c>
      <c r="I260" s="1344"/>
      <c r="J260" s="1064" t="s">
        <v>664</v>
      </c>
      <c r="K260" s="1245" t="s">
        <v>575</v>
      </c>
      <c r="L260" s="1245">
        <v>1</v>
      </c>
      <c r="M260" s="1335"/>
      <c r="N260" s="1262" t="str">
        <f t="shared" si="46"/>
        <v>Included</v>
      </c>
      <c r="O260" s="1263">
        <f t="shared" si="47"/>
        <v>0</v>
      </c>
      <c r="P260" s="1058"/>
      <c r="Q260" s="1062">
        <f t="shared" si="48"/>
        <v>0</v>
      </c>
      <c r="R260" s="1063">
        <f t="shared" si="49"/>
        <v>0</v>
      </c>
      <c r="S260" s="1058"/>
      <c r="T260" s="1059"/>
      <c r="U260" s="1058"/>
      <c r="V260" s="1060"/>
      <c r="W260" s="1058"/>
      <c r="X260" s="1058"/>
      <c r="Y260" s="1058"/>
    </row>
    <row r="261" spans="1:25" s="1022" customFormat="1" ht="33">
      <c r="A261" s="1245">
        <v>240</v>
      </c>
      <c r="B261" s="1064">
        <v>7000020892</v>
      </c>
      <c r="C261" s="1064">
        <v>2730</v>
      </c>
      <c r="D261" s="1064" t="s">
        <v>795</v>
      </c>
      <c r="E261" s="1064">
        <v>1000019315</v>
      </c>
      <c r="F261" s="1064">
        <v>85176290</v>
      </c>
      <c r="G261" s="1347"/>
      <c r="H261" s="1245">
        <v>18</v>
      </c>
      <c r="I261" s="1344"/>
      <c r="J261" s="1064" t="s">
        <v>955</v>
      </c>
      <c r="K261" s="1245" t="s">
        <v>575</v>
      </c>
      <c r="L261" s="1245">
        <v>6</v>
      </c>
      <c r="M261" s="1335"/>
      <c r="N261" s="1262" t="str">
        <f t="shared" si="46"/>
        <v>Included</v>
      </c>
      <c r="O261" s="1263">
        <f t="shared" si="47"/>
        <v>0</v>
      </c>
      <c r="P261" s="1058"/>
      <c r="Q261" s="1062">
        <f t="shared" si="48"/>
        <v>0</v>
      </c>
      <c r="R261" s="1063">
        <f t="shared" si="49"/>
        <v>0</v>
      </c>
      <c r="S261" s="1058"/>
      <c r="T261" s="1059"/>
      <c r="U261" s="1058"/>
      <c r="V261" s="1060"/>
      <c r="W261" s="1058"/>
      <c r="X261" s="1058"/>
      <c r="Y261" s="1058"/>
    </row>
    <row r="262" spans="1:25" s="1022" customFormat="1" ht="33">
      <c r="A262" s="1245">
        <v>241</v>
      </c>
      <c r="B262" s="1064">
        <v>7000020892</v>
      </c>
      <c r="C262" s="1064">
        <v>2740</v>
      </c>
      <c r="D262" s="1064" t="s">
        <v>795</v>
      </c>
      <c r="E262" s="1064">
        <v>1000019317</v>
      </c>
      <c r="F262" s="1064">
        <v>85176290</v>
      </c>
      <c r="G262" s="1347"/>
      <c r="H262" s="1245">
        <v>18</v>
      </c>
      <c r="I262" s="1344"/>
      <c r="J262" s="1064" t="s">
        <v>956</v>
      </c>
      <c r="K262" s="1245" t="s">
        <v>575</v>
      </c>
      <c r="L262" s="1245">
        <v>2</v>
      </c>
      <c r="M262" s="1335"/>
      <c r="N262" s="1262" t="str">
        <f t="shared" si="46"/>
        <v>Included</v>
      </c>
      <c r="O262" s="1263">
        <f t="shared" si="47"/>
        <v>0</v>
      </c>
      <c r="P262" s="1058"/>
      <c r="Q262" s="1062">
        <f t="shared" si="48"/>
        <v>0</v>
      </c>
      <c r="R262" s="1063">
        <f t="shared" si="49"/>
        <v>0</v>
      </c>
      <c r="S262" s="1058"/>
      <c r="T262" s="1059"/>
      <c r="U262" s="1058"/>
      <c r="V262" s="1060"/>
      <c r="W262" s="1058"/>
      <c r="X262" s="1058"/>
      <c r="Y262" s="1058"/>
    </row>
    <row r="263" spans="1:25" s="1022" customFormat="1" ht="33">
      <c r="A263" s="1245">
        <v>242</v>
      </c>
      <c r="B263" s="1064">
        <v>7000020892</v>
      </c>
      <c r="C263" s="1064">
        <v>2750</v>
      </c>
      <c r="D263" s="1064" t="s">
        <v>795</v>
      </c>
      <c r="E263" s="1064">
        <v>1000031374</v>
      </c>
      <c r="F263" s="1064">
        <v>85176290</v>
      </c>
      <c r="G263" s="1347"/>
      <c r="H263" s="1245">
        <v>18</v>
      </c>
      <c r="I263" s="1344"/>
      <c r="J263" s="1064" t="s">
        <v>665</v>
      </c>
      <c r="K263" s="1245" t="s">
        <v>581</v>
      </c>
      <c r="L263" s="1245">
        <v>2</v>
      </c>
      <c r="M263" s="1335"/>
      <c r="N263" s="1262" t="str">
        <f t="shared" si="46"/>
        <v>Included</v>
      </c>
      <c r="O263" s="1263">
        <f t="shared" si="47"/>
        <v>0</v>
      </c>
      <c r="P263" s="1058"/>
      <c r="Q263" s="1062">
        <f t="shared" si="48"/>
        <v>0</v>
      </c>
      <c r="R263" s="1063">
        <f t="shared" si="49"/>
        <v>0</v>
      </c>
      <c r="S263" s="1058"/>
      <c r="T263" s="1059"/>
      <c r="U263" s="1058"/>
      <c r="V263" s="1060"/>
      <c r="W263" s="1058"/>
      <c r="X263" s="1058"/>
      <c r="Y263" s="1058"/>
    </row>
    <row r="264" spans="1:25" s="1022" customFormat="1" ht="33">
      <c r="A264" s="1245">
        <v>243</v>
      </c>
      <c r="B264" s="1064">
        <v>7000020892</v>
      </c>
      <c r="C264" s="1064">
        <v>2760</v>
      </c>
      <c r="D264" s="1064" t="s">
        <v>795</v>
      </c>
      <c r="E264" s="1064">
        <v>1000034950</v>
      </c>
      <c r="F264" s="1064">
        <v>85176990</v>
      </c>
      <c r="G264" s="1347"/>
      <c r="H264" s="1245">
        <v>18</v>
      </c>
      <c r="I264" s="1344"/>
      <c r="J264" s="1064" t="s">
        <v>666</v>
      </c>
      <c r="K264" s="1245" t="s">
        <v>575</v>
      </c>
      <c r="L264" s="1245">
        <v>2</v>
      </c>
      <c r="M264" s="1335"/>
      <c r="N264" s="1262" t="str">
        <f t="shared" si="46"/>
        <v>Included</v>
      </c>
      <c r="O264" s="1263">
        <f t="shared" si="47"/>
        <v>0</v>
      </c>
      <c r="P264" s="1058"/>
      <c r="Q264" s="1062">
        <f t="shared" si="48"/>
        <v>0</v>
      </c>
      <c r="R264" s="1063">
        <f t="shared" si="49"/>
        <v>0</v>
      </c>
      <c r="S264" s="1058"/>
      <c r="T264" s="1059"/>
      <c r="U264" s="1058"/>
      <c r="V264" s="1060"/>
      <c r="W264" s="1058"/>
      <c r="X264" s="1058"/>
      <c r="Y264" s="1058"/>
    </row>
    <row r="265" spans="1:25" s="1022" customFormat="1" ht="49.5">
      <c r="A265" s="1245">
        <v>244</v>
      </c>
      <c r="B265" s="1064">
        <v>7000020892</v>
      </c>
      <c r="C265" s="1064">
        <v>2770</v>
      </c>
      <c r="D265" s="1064" t="s">
        <v>795</v>
      </c>
      <c r="E265" s="1064">
        <v>1000031381</v>
      </c>
      <c r="F265" s="1064">
        <v>85176290</v>
      </c>
      <c r="G265" s="1347"/>
      <c r="H265" s="1245">
        <v>18</v>
      </c>
      <c r="I265" s="1344"/>
      <c r="J265" s="1064" t="s">
        <v>667</v>
      </c>
      <c r="K265" s="1245" t="s">
        <v>581</v>
      </c>
      <c r="L265" s="1245">
        <v>1</v>
      </c>
      <c r="M265" s="1335"/>
      <c r="N265" s="1262" t="str">
        <f t="shared" si="46"/>
        <v>Included</v>
      </c>
      <c r="O265" s="1263">
        <f t="shared" si="47"/>
        <v>0</v>
      </c>
      <c r="P265" s="1058"/>
      <c r="Q265" s="1062">
        <f t="shared" si="48"/>
        <v>0</v>
      </c>
      <c r="R265" s="1063">
        <f t="shared" si="49"/>
        <v>0</v>
      </c>
      <c r="S265" s="1058"/>
      <c r="T265" s="1059"/>
      <c r="U265" s="1058"/>
      <c r="V265" s="1060"/>
      <c r="W265" s="1058"/>
      <c r="X265" s="1058"/>
      <c r="Y265" s="1058"/>
    </row>
    <row r="266" spans="1:25" s="1022" customFormat="1" ht="33">
      <c r="A266" s="1245">
        <v>245</v>
      </c>
      <c r="B266" s="1064">
        <v>7000020892</v>
      </c>
      <c r="C266" s="1064">
        <v>2780</v>
      </c>
      <c r="D266" s="1064" t="s">
        <v>795</v>
      </c>
      <c r="E266" s="1064">
        <v>1000026228</v>
      </c>
      <c r="F266" s="1064">
        <v>85176290</v>
      </c>
      <c r="G266" s="1347"/>
      <c r="H266" s="1245">
        <v>18</v>
      </c>
      <c r="I266" s="1344"/>
      <c r="J266" s="1064" t="s">
        <v>668</v>
      </c>
      <c r="K266" s="1245" t="s">
        <v>575</v>
      </c>
      <c r="L266" s="1245">
        <v>1</v>
      </c>
      <c r="M266" s="1335"/>
      <c r="N266" s="1262" t="str">
        <f t="shared" si="46"/>
        <v>Included</v>
      </c>
      <c r="O266" s="1263">
        <f t="shared" si="47"/>
        <v>0</v>
      </c>
      <c r="P266" s="1058"/>
      <c r="Q266" s="1062">
        <f t="shared" si="48"/>
        <v>0</v>
      </c>
      <c r="R266" s="1063">
        <f t="shared" si="49"/>
        <v>0</v>
      </c>
      <c r="S266" s="1058"/>
      <c r="T266" s="1059"/>
      <c r="U266" s="1058"/>
      <c r="V266" s="1060"/>
      <c r="W266" s="1058"/>
      <c r="X266" s="1058"/>
      <c r="Y266" s="1058"/>
    </row>
    <row r="267" spans="1:25" s="1022" customFormat="1" ht="33">
      <c r="A267" s="1245">
        <v>246</v>
      </c>
      <c r="B267" s="1064">
        <v>7000020892</v>
      </c>
      <c r="C267" s="1064">
        <v>2790</v>
      </c>
      <c r="D267" s="1064" t="s">
        <v>795</v>
      </c>
      <c r="E267" s="1064">
        <v>1000028495</v>
      </c>
      <c r="F267" s="1064">
        <v>84715000</v>
      </c>
      <c r="G267" s="1347"/>
      <c r="H267" s="1245">
        <v>18</v>
      </c>
      <c r="I267" s="1344"/>
      <c r="J267" s="1064" t="s">
        <v>957</v>
      </c>
      <c r="K267" s="1245" t="s">
        <v>575</v>
      </c>
      <c r="L267" s="1245">
        <v>1</v>
      </c>
      <c r="M267" s="1335"/>
      <c r="N267" s="1262" t="str">
        <f t="shared" si="46"/>
        <v>Included</v>
      </c>
      <c r="O267" s="1263">
        <f t="shared" si="47"/>
        <v>0</v>
      </c>
      <c r="P267" s="1058"/>
      <c r="Q267" s="1062">
        <f t="shared" si="48"/>
        <v>0</v>
      </c>
      <c r="R267" s="1063">
        <f t="shared" si="49"/>
        <v>0</v>
      </c>
      <c r="S267" s="1058"/>
      <c r="T267" s="1059"/>
      <c r="U267" s="1058"/>
      <c r="V267" s="1060"/>
      <c r="W267" s="1058"/>
      <c r="X267" s="1058"/>
      <c r="Y267" s="1058"/>
    </row>
    <row r="268" spans="1:25" s="1022" customFormat="1" ht="33">
      <c r="A268" s="1245">
        <v>247</v>
      </c>
      <c r="B268" s="1064">
        <v>7000020892</v>
      </c>
      <c r="C268" s="1064">
        <v>2800</v>
      </c>
      <c r="D268" s="1064" t="s">
        <v>795</v>
      </c>
      <c r="E268" s="1064">
        <v>1000028265</v>
      </c>
      <c r="F268" s="1064">
        <v>85238020</v>
      </c>
      <c r="G268" s="1347"/>
      <c r="H268" s="1245">
        <v>18</v>
      </c>
      <c r="I268" s="1344"/>
      <c r="J268" s="1064" t="s">
        <v>958</v>
      </c>
      <c r="K268" s="1245" t="s">
        <v>575</v>
      </c>
      <c r="L268" s="1245">
        <v>1</v>
      </c>
      <c r="M268" s="1335"/>
      <c r="N268" s="1262" t="str">
        <f t="shared" si="46"/>
        <v>Included</v>
      </c>
      <c r="O268" s="1263">
        <f t="shared" si="47"/>
        <v>0</v>
      </c>
      <c r="P268" s="1058"/>
      <c r="Q268" s="1062">
        <f t="shared" si="48"/>
        <v>0</v>
      </c>
      <c r="R268" s="1063">
        <f t="shared" si="49"/>
        <v>0</v>
      </c>
      <c r="S268" s="1058"/>
      <c r="T268" s="1059"/>
      <c r="U268" s="1058"/>
      <c r="V268" s="1060"/>
      <c r="W268" s="1058"/>
      <c r="X268" s="1058"/>
      <c r="Y268" s="1058"/>
    </row>
    <row r="269" spans="1:25" s="1022" customFormat="1" ht="33">
      <c r="A269" s="1245">
        <v>248</v>
      </c>
      <c r="B269" s="1064">
        <v>7000020892</v>
      </c>
      <c r="C269" s="1064">
        <v>2810</v>
      </c>
      <c r="D269" s="1064" t="s">
        <v>795</v>
      </c>
      <c r="E269" s="1064">
        <v>1000034998</v>
      </c>
      <c r="F269" s="1064">
        <v>85171890</v>
      </c>
      <c r="G269" s="1347"/>
      <c r="H269" s="1245">
        <v>18</v>
      </c>
      <c r="I269" s="1344"/>
      <c r="J269" s="1064" t="s">
        <v>669</v>
      </c>
      <c r="K269" s="1245" t="s">
        <v>575</v>
      </c>
      <c r="L269" s="1245">
        <v>4</v>
      </c>
      <c r="M269" s="1335"/>
      <c r="N269" s="1262" t="str">
        <f t="shared" si="46"/>
        <v>Included</v>
      </c>
      <c r="O269" s="1263">
        <f t="shared" si="47"/>
        <v>0</v>
      </c>
      <c r="P269" s="1058"/>
      <c r="Q269" s="1062">
        <f t="shared" si="48"/>
        <v>0</v>
      </c>
      <c r="R269" s="1063">
        <f t="shared" si="49"/>
        <v>0</v>
      </c>
      <c r="S269" s="1058"/>
      <c r="T269" s="1059"/>
      <c r="U269" s="1058"/>
      <c r="V269" s="1060"/>
      <c r="W269" s="1058"/>
      <c r="X269" s="1058"/>
      <c r="Y269" s="1058"/>
    </row>
    <row r="270" spans="1:25" s="1022" customFormat="1" ht="82.5">
      <c r="A270" s="1245">
        <v>249</v>
      </c>
      <c r="B270" s="1064">
        <v>7000020892</v>
      </c>
      <c r="C270" s="1064">
        <v>2830</v>
      </c>
      <c r="D270" s="1064" t="s">
        <v>796</v>
      </c>
      <c r="E270" s="1064">
        <v>1000031369</v>
      </c>
      <c r="F270" s="1064">
        <v>85176260</v>
      </c>
      <c r="G270" s="1347"/>
      <c r="H270" s="1245">
        <v>18</v>
      </c>
      <c r="I270" s="1344"/>
      <c r="J270" s="1064" t="s">
        <v>670</v>
      </c>
      <c r="K270" s="1245" t="s">
        <v>581</v>
      </c>
      <c r="L270" s="1245">
        <v>1</v>
      </c>
      <c r="M270" s="1335"/>
      <c r="N270" s="1262" t="str">
        <f t="shared" si="46"/>
        <v>Included</v>
      </c>
      <c r="O270" s="1263">
        <f t="shared" si="47"/>
        <v>0</v>
      </c>
      <c r="P270" s="1058"/>
      <c r="Q270" s="1062">
        <f t="shared" si="48"/>
        <v>0</v>
      </c>
      <c r="R270" s="1063">
        <f t="shared" si="49"/>
        <v>0</v>
      </c>
      <c r="S270" s="1058"/>
      <c r="T270" s="1059"/>
      <c r="U270" s="1058"/>
      <c r="V270" s="1060"/>
      <c r="W270" s="1058"/>
      <c r="X270" s="1058"/>
      <c r="Y270" s="1058"/>
    </row>
    <row r="271" spans="1:25" s="1022" customFormat="1" ht="33">
      <c r="A271" s="1245">
        <v>250</v>
      </c>
      <c r="B271" s="1064">
        <v>7000020892</v>
      </c>
      <c r="C271" s="1064">
        <v>2840</v>
      </c>
      <c r="D271" s="1064" t="s">
        <v>796</v>
      </c>
      <c r="E271" s="1064">
        <v>1000019315</v>
      </c>
      <c r="F271" s="1064">
        <v>85176290</v>
      </c>
      <c r="G271" s="1347"/>
      <c r="H271" s="1245">
        <v>18</v>
      </c>
      <c r="I271" s="1344"/>
      <c r="J271" s="1064" t="s">
        <v>955</v>
      </c>
      <c r="K271" s="1245" t="s">
        <v>575</v>
      </c>
      <c r="L271" s="1245">
        <v>1</v>
      </c>
      <c r="M271" s="1335"/>
      <c r="N271" s="1262" t="str">
        <f t="shared" si="46"/>
        <v>Included</v>
      </c>
      <c r="O271" s="1263">
        <f t="shared" si="47"/>
        <v>0</v>
      </c>
      <c r="P271" s="1058"/>
      <c r="Q271" s="1062">
        <f t="shared" si="48"/>
        <v>0</v>
      </c>
      <c r="R271" s="1063">
        <f t="shared" si="49"/>
        <v>0</v>
      </c>
      <c r="S271" s="1058"/>
      <c r="T271" s="1059"/>
      <c r="U271" s="1058"/>
      <c r="V271" s="1060"/>
      <c r="W271" s="1058"/>
      <c r="X271" s="1058"/>
      <c r="Y271" s="1058"/>
    </row>
    <row r="272" spans="1:25" s="1022" customFormat="1" ht="33">
      <c r="A272" s="1245">
        <v>251</v>
      </c>
      <c r="B272" s="1064">
        <v>7000020892</v>
      </c>
      <c r="C272" s="1064">
        <v>2850</v>
      </c>
      <c r="D272" s="1064" t="s">
        <v>796</v>
      </c>
      <c r="E272" s="1064">
        <v>1000019317</v>
      </c>
      <c r="F272" s="1064">
        <v>85176290</v>
      </c>
      <c r="G272" s="1347"/>
      <c r="H272" s="1245">
        <v>18</v>
      </c>
      <c r="I272" s="1344"/>
      <c r="J272" s="1064" t="s">
        <v>956</v>
      </c>
      <c r="K272" s="1245" t="s">
        <v>575</v>
      </c>
      <c r="L272" s="1245">
        <v>1</v>
      </c>
      <c r="M272" s="1335"/>
      <c r="N272" s="1262" t="str">
        <f t="shared" si="46"/>
        <v>Included</v>
      </c>
      <c r="O272" s="1263">
        <f t="shared" si="47"/>
        <v>0</v>
      </c>
      <c r="P272" s="1058"/>
      <c r="Q272" s="1062">
        <f t="shared" si="48"/>
        <v>0</v>
      </c>
      <c r="R272" s="1063">
        <f t="shared" si="49"/>
        <v>0</v>
      </c>
      <c r="S272" s="1058"/>
      <c r="T272" s="1059"/>
      <c r="U272" s="1058"/>
      <c r="V272" s="1060"/>
      <c r="W272" s="1058"/>
      <c r="X272" s="1058"/>
      <c r="Y272" s="1058"/>
    </row>
    <row r="273" spans="1:25" s="1022" customFormat="1" ht="33">
      <c r="A273" s="1245">
        <v>252</v>
      </c>
      <c r="B273" s="1064">
        <v>7000020892</v>
      </c>
      <c r="C273" s="1064">
        <v>2860</v>
      </c>
      <c r="D273" s="1064" t="s">
        <v>796</v>
      </c>
      <c r="E273" s="1064">
        <v>1000031374</v>
      </c>
      <c r="F273" s="1064">
        <v>85176290</v>
      </c>
      <c r="G273" s="1347"/>
      <c r="H273" s="1245">
        <v>18</v>
      </c>
      <c r="I273" s="1344"/>
      <c r="J273" s="1064" t="s">
        <v>665</v>
      </c>
      <c r="K273" s="1245" t="s">
        <v>581</v>
      </c>
      <c r="L273" s="1245">
        <v>1</v>
      </c>
      <c r="M273" s="1335"/>
      <c r="N273" s="1262" t="str">
        <f t="shared" si="46"/>
        <v>Included</v>
      </c>
      <c r="O273" s="1263">
        <f t="shared" si="47"/>
        <v>0</v>
      </c>
      <c r="P273" s="1058"/>
      <c r="Q273" s="1062">
        <f t="shared" si="48"/>
        <v>0</v>
      </c>
      <c r="R273" s="1063">
        <f t="shared" si="49"/>
        <v>0</v>
      </c>
      <c r="S273" s="1058"/>
      <c r="T273" s="1059"/>
      <c r="U273" s="1058"/>
      <c r="V273" s="1060"/>
      <c r="W273" s="1058"/>
      <c r="X273" s="1058"/>
      <c r="Y273" s="1058"/>
    </row>
    <row r="274" spans="1:25" s="1022" customFormat="1" ht="33">
      <c r="A274" s="1245">
        <v>253</v>
      </c>
      <c r="B274" s="1064">
        <v>7000020892</v>
      </c>
      <c r="C274" s="1064">
        <v>2870</v>
      </c>
      <c r="D274" s="1064" t="s">
        <v>796</v>
      </c>
      <c r="E274" s="1064">
        <v>1000034950</v>
      </c>
      <c r="F274" s="1064">
        <v>85176990</v>
      </c>
      <c r="G274" s="1347"/>
      <c r="H274" s="1245">
        <v>18</v>
      </c>
      <c r="I274" s="1344"/>
      <c r="J274" s="1064" t="s">
        <v>666</v>
      </c>
      <c r="K274" s="1245" t="s">
        <v>575</v>
      </c>
      <c r="L274" s="1245">
        <v>1</v>
      </c>
      <c r="M274" s="1335"/>
      <c r="N274" s="1262" t="str">
        <f t="shared" si="46"/>
        <v>Included</v>
      </c>
      <c r="O274" s="1263">
        <f t="shared" si="47"/>
        <v>0</v>
      </c>
      <c r="P274" s="1058"/>
      <c r="Q274" s="1062">
        <f t="shared" si="48"/>
        <v>0</v>
      </c>
      <c r="R274" s="1063">
        <f t="shared" si="49"/>
        <v>0</v>
      </c>
      <c r="S274" s="1058"/>
      <c r="T274" s="1059"/>
      <c r="U274" s="1058"/>
      <c r="V274" s="1060"/>
      <c r="W274" s="1058"/>
      <c r="X274" s="1058"/>
      <c r="Y274" s="1058"/>
    </row>
    <row r="275" spans="1:25" s="1022" customFormat="1" ht="49.5">
      <c r="A275" s="1245">
        <v>254</v>
      </c>
      <c r="B275" s="1064">
        <v>7000020892</v>
      </c>
      <c r="C275" s="1064">
        <v>2880</v>
      </c>
      <c r="D275" s="1064" t="s">
        <v>796</v>
      </c>
      <c r="E275" s="1064">
        <v>1000031381</v>
      </c>
      <c r="F275" s="1064">
        <v>85176290</v>
      </c>
      <c r="G275" s="1347"/>
      <c r="H275" s="1245">
        <v>18</v>
      </c>
      <c r="I275" s="1344"/>
      <c r="J275" s="1064" t="s">
        <v>667</v>
      </c>
      <c r="K275" s="1245" t="s">
        <v>581</v>
      </c>
      <c r="L275" s="1245">
        <v>1</v>
      </c>
      <c r="M275" s="1335"/>
      <c r="N275" s="1262" t="str">
        <f t="shared" si="46"/>
        <v>Included</v>
      </c>
      <c r="O275" s="1263">
        <f t="shared" si="47"/>
        <v>0</v>
      </c>
      <c r="P275" s="1058"/>
      <c r="Q275" s="1062">
        <f t="shared" si="48"/>
        <v>0</v>
      </c>
      <c r="R275" s="1063">
        <f t="shared" si="49"/>
        <v>0</v>
      </c>
      <c r="S275" s="1058"/>
      <c r="T275" s="1059"/>
      <c r="U275" s="1058"/>
      <c r="V275" s="1060"/>
      <c r="W275" s="1058"/>
      <c r="X275" s="1058"/>
      <c r="Y275" s="1058"/>
    </row>
    <row r="276" spans="1:25" s="1022" customFormat="1" ht="33">
      <c r="A276" s="1245">
        <v>255</v>
      </c>
      <c r="B276" s="1064">
        <v>7000020892</v>
      </c>
      <c r="C276" s="1064">
        <v>2890</v>
      </c>
      <c r="D276" s="1064" t="s">
        <v>796</v>
      </c>
      <c r="E276" s="1064">
        <v>1000034998</v>
      </c>
      <c r="F276" s="1064">
        <v>85171890</v>
      </c>
      <c r="G276" s="1347"/>
      <c r="H276" s="1245">
        <v>18</v>
      </c>
      <c r="I276" s="1344"/>
      <c r="J276" s="1064" t="s">
        <v>669</v>
      </c>
      <c r="K276" s="1245" t="s">
        <v>575</v>
      </c>
      <c r="L276" s="1245">
        <v>1</v>
      </c>
      <c r="M276" s="1335"/>
      <c r="N276" s="1262" t="str">
        <f t="shared" si="46"/>
        <v>Included</v>
      </c>
      <c r="O276" s="1263">
        <f t="shared" si="47"/>
        <v>0</v>
      </c>
      <c r="P276" s="1058"/>
      <c r="Q276" s="1062">
        <f t="shared" si="48"/>
        <v>0</v>
      </c>
      <c r="R276" s="1063">
        <f t="shared" si="49"/>
        <v>0</v>
      </c>
      <c r="S276" s="1058"/>
      <c r="T276" s="1059"/>
      <c r="U276" s="1058"/>
      <c r="V276" s="1060"/>
      <c r="W276" s="1058"/>
      <c r="X276" s="1058"/>
      <c r="Y276" s="1058"/>
    </row>
    <row r="277" spans="1:25" s="1022" customFormat="1" ht="33">
      <c r="A277" s="1245">
        <v>256</v>
      </c>
      <c r="B277" s="1064">
        <v>7000020892</v>
      </c>
      <c r="C277" s="1064">
        <v>2900</v>
      </c>
      <c r="D277" s="1064" t="s">
        <v>796</v>
      </c>
      <c r="E277" s="1064">
        <v>1000031398</v>
      </c>
      <c r="F277" s="1064">
        <v>85171890</v>
      </c>
      <c r="G277" s="1347"/>
      <c r="H277" s="1245">
        <v>18</v>
      </c>
      <c r="I277" s="1344"/>
      <c r="J277" s="1064" t="s">
        <v>671</v>
      </c>
      <c r="K277" s="1245" t="s">
        <v>581</v>
      </c>
      <c r="L277" s="1245">
        <v>1</v>
      </c>
      <c r="M277" s="1335"/>
      <c r="N277" s="1262" t="str">
        <f t="shared" si="46"/>
        <v>Included</v>
      </c>
      <c r="O277" s="1263">
        <f t="shared" si="47"/>
        <v>0</v>
      </c>
      <c r="P277" s="1058"/>
      <c r="Q277" s="1062">
        <f t="shared" si="48"/>
        <v>0</v>
      </c>
      <c r="R277" s="1063">
        <f t="shared" si="49"/>
        <v>0</v>
      </c>
      <c r="S277" s="1058"/>
      <c r="T277" s="1059"/>
      <c r="U277" s="1058"/>
      <c r="V277" s="1060"/>
      <c r="W277" s="1058"/>
      <c r="X277" s="1058"/>
      <c r="Y277" s="1058"/>
    </row>
    <row r="278" spans="1:25" s="1022" customFormat="1" ht="132">
      <c r="A278" s="1245">
        <v>257</v>
      </c>
      <c r="B278" s="1064">
        <v>7000020892</v>
      </c>
      <c r="C278" s="1064">
        <v>2910</v>
      </c>
      <c r="D278" s="1064" t="s">
        <v>797</v>
      </c>
      <c r="E278" s="1064">
        <v>1000031367</v>
      </c>
      <c r="F278" s="1064">
        <v>85176260</v>
      </c>
      <c r="G278" s="1347"/>
      <c r="H278" s="1245">
        <v>18</v>
      </c>
      <c r="I278" s="1344"/>
      <c r="J278" s="1064" t="s">
        <v>664</v>
      </c>
      <c r="K278" s="1245" t="s">
        <v>575</v>
      </c>
      <c r="L278" s="1245">
        <v>1</v>
      </c>
      <c r="M278" s="1335"/>
      <c r="N278" s="1262" t="str">
        <f t="shared" si="46"/>
        <v>Included</v>
      </c>
      <c r="O278" s="1263">
        <f t="shared" si="47"/>
        <v>0</v>
      </c>
      <c r="P278" s="1058"/>
      <c r="Q278" s="1062">
        <f t="shared" si="48"/>
        <v>0</v>
      </c>
      <c r="R278" s="1063">
        <f t="shared" si="49"/>
        <v>0</v>
      </c>
      <c r="S278" s="1058"/>
      <c r="T278" s="1059"/>
      <c r="U278" s="1058"/>
      <c r="V278" s="1060"/>
      <c r="W278" s="1058"/>
      <c r="X278" s="1058"/>
      <c r="Y278" s="1058"/>
    </row>
    <row r="279" spans="1:25" s="1022" customFormat="1" ht="33">
      <c r="A279" s="1245">
        <v>258</v>
      </c>
      <c r="B279" s="1064">
        <v>7000020892</v>
      </c>
      <c r="C279" s="1064">
        <v>2920</v>
      </c>
      <c r="D279" s="1064" t="s">
        <v>797</v>
      </c>
      <c r="E279" s="1064">
        <v>1000019315</v>
      </c>
      <c r="F279" s="1064">
        <v>85176290</v>
      </c>
      <c r="G279" s="1347"/>
      <c r="H279" s="1245">
        <v>18</v>
      </c>
      <c r="I279" s="1344"/>
      <c r="J279" s="1064" t="s">
        <v>955</v>
      </c>
      <c r="K279" s="1245" t="s">
        <v>575</v>
      </c>
      <c r="L279" s="1245">
        <v>2</v>
      </c>
      <c r="M279" s="1335"/>
      <c r="N279" s="1262" t="str">
        <f t="shared" si="46"/>
        <v>Included</v>
      </c>
      <c r="O279" s="1263">
        <f t="shared" si="47"/>
        <v>0</v>
      </c>
      <c r="P279" s="1058"/>
      <c r="Q279" s="1062">
        <f t="shared" si="48"/>
        <v>0</v>
      </c>
      <c r="R279" s="1063">
        <f t="shared" si="49"/>
        <v>0</v>
      </c>
      <c r="S279" s="1058"/>
      <c r="T279" s="1059"/>
      <c r="U279" s="1058"/>
      <c r="V279" s="1060"/>
      <c r="W279" s="1058"/>
      <c r="X279" s="1058"/>
      <c r="Y279" s="1058"/>
    </row>
    <row r="280" spans="1:25" s="1022" customFormat="1" ht="33">
      <c r="A280" s="1245">
        <v>259</v>
      </c>
      <c r="B280" s="1064">
        <v>7000020892</v>
      </c>
      <c r="C280" s="1064">
        <v>2930</v>
      </c>
      <c r="D280" s="1064" t="s">
        <v>797</v>
      </c>
      <c r="E280" s="1064">
        <v>1000019317</v>
      </c>
      <c r="F280" s="1064">
        <v>85176290</v>
      </c>
      <c r="G280" s="1347"/>
      <c r="H280" s="1245">
        <v>18</v>
      </c>
      <c r="I280" s="1344"/>
      <c r="J280" s="1064" t="s">
        <v>956</v>
      </c>
      <c r="K280" s="1245" t="s">
        <v>575</v>
      </c>
      <c r="L280" s="1245">
        <v>2</v>
      </c>
      <c r="M280" s="1335"/>
      <c r="N280" s="1262" t="str">
        <f t="shared" si="46"/>
        <v>Included</v>
      </c>
      <c r="O280" s="1263">
        <f t="shared" si="47"/>
        <v>0</v>
      </c>
      <c r="P280" s="1058"/>
      <c r="Q280" s="1062">
        <f t="shared" si="48"/>
        <v>0</v>
      </c>
      <c r="R280" s="1063">
        <f t="shared" si="49"/>
        <v>0</v>
      </c>
      <c r="S280" s="1058"/>
      <c r="T280" s="1059"/>
      <c r="U280" s="1058"/>
      <c r="V280" s="1060"/>
      <c r="W280" s="1058"/>
      <c r="X280" s="1058"/>
      <c r="Y280" s="1058"/>
    </row>
    <row r="281" spans="1:25" s="1022" customFormat="1" ht="33">
      <c r="A281" s="1245">
        <v>260</v>
      </c>
      <c r="B281" s="1064">
        <v>7000020892</v>
      </c>
      <c r="C281" s="1064">
        <v>2940</v>
      </c>
      <c r="D281" s="1064" t="s">
        <v>797</v>
      </c>
      <c r="E281" s="1064">
        <v>1000031374</v>
      </c>
      <c r="F281" s="1064">
        <v>85176290</v>
      </c>
      <c r="G281" s="1347"/>
      <c r="H281" s="1245">
        <v>18</v>
      </c>
      <c r="I281" s="1344"/>
      <c r="J281" s="1064" t="s">
        <v>665</v>
      </c>
      <c r="K281" s="1245" t="s">
        <v>581</v>
      </c>
      <c r="L281" s="1245">
        <v>2</v>
      </c>
      <c r="M281" s="1335"/>
      <c r="N281" s="1262" t="str">
        <f t="shared" ref="N281:N292" si="50">IF(M281=0, "Included",IF(ISERROR(L281*M281), M281, L281*M281))</f>
        <v>Included</v>
      </c>
      <c r="O281" s="1263">
        <f t="shared" ref="O281:O292" si="51">R281</f>
        <v>0</v>
      </c>
      <c r="P281" s="1058"/>
      <c r="Q281" s="1062">
        <f t="shared" ref="Q281:Q292" si="52">IF(N281="Included",0,N281)</f>
        <v>0</v>
      </c>
      <c r="R281" s="1063">
        <f t="shared" si="49"/>
        <v>0</v>
      </c>
      <c r="S281" s="1058"/>
      <c r="T281" s="1059"/>
      <c r="U281" s="1058"/>
      <c r="V281" s="1060"/>
      <c r="W281" s="1058"/>
      <c r="X281" s="1058"/>
      <c r="Y281" s="1058"/>
    </row>
    <row r="282" spans="1:25" s="1022" customFormat="1" ht="33">
      <c r="A282" s="1245">
        <v>261</v>
      </c>
      <c r="B282" s="1064">
        <v>7000020892</v>
      </c>
      <c r="C282" s="1064">
        <v>2950</v>
      </c>
      <c r="D282" s="1064" t="s">
        <v>797</v>
      </c>
      <c r="E282" s="1064">
        <v>1000034950</v>
      </c>
      <c r="F282" s="1064">
        <v>85176990</v>
      </c>
      <c r="G282" s="1347"/>
      <c r="H282" s="1245">
        <v>18</v>
      </c>
      <c r="I282" s="1344"/>
      <c r="J282" s="1064" t="s">
        <v>666</v>
      </c>
      <c r="K282" s="1245" t="s">
        <v>575</v>
      </c>
      <c r="L282" s="1245">
        <v>2</v>
      </c>
      <c r="M282" s="1335"/>
      <c r="N282" s="1262" t="str">
        <f t="shared" si="50"/>
        <v>Included</v>
      </c>
      <c r="O282" s="1263">
        <f t="shared" si="51"/>
        <v>0</v>
      </c>
      <c r="P282" s="1058"/>
      <c r="Q282" s="1062">
        <f t="shared" si="52"/>
        <v>0</v>
      </c>
      <c r="R282" s="1063">
        <f t="shared" si="49"/>
        <v>0</v>
      </c>
      <c r="S282" s="1058"/>
      <c r="T282" s="1059"/>
      <c r="U282" s="1058"/>
      <c r="V282" s="1060"/>
      <c r="W282" s="1058"/>
      <c r="X282" s="1058"/>
      <c r="Y282" s="1058"/>
    </row>
    <row r="283" spans="1:25" s="1022" customFormat="1" ht="49.5">
      <c r="A283" s="1245">
        <v>262</v>
      </c>
      <c r="B283" s="1064">
        <v>7000020892</v>
      </c>
      <c r="C283" s="1064">
        <v>2960</v>
      </c>
      <c r="D283" s="1064" t="s">
        <v>797</v>
      </c>
      <c r="E283" s="1064">
        <v>1000031381</v>
      </c>
      <c r="F283" s="1064">
        <v>85176290</v>
      </c>
      <c r="G283" s="1347"/>
      <c r="H283" s="1245">
        <v>18</v>
      </c>
      <c r="I283" s="1344"/>
      <c r="J283" s="1064" t="s">
        <v>667</v>
      </c>
      <c r="K283" s="1245" t="s">
        <v>581</v>
      </c>
      <c r="L283" s="1245">
        <v>1</v>
      </c>
      <c r="M283" s="1335"/>
      <c r="N283" s="1262" t="str">
        <f t="shared" si="50"/>
        <v>Included</v>
      </c>
      <c r="O283" s="1263">
        <f t="shared" si="51"/>
        <v>0</v>
      </c>
      <c r="P283" s="1058"/>
      <c r="Q283" s="1062">
        <f t="shared" si="52"/>
        <v>0</v>
      </c>
      <c r="R283" s="1063">
        <f t="shared" si="49"/>
        <v>0</v>
      </c>
      <c r="S283" s="1058"/>
      <c r="T283" s="1059"/>
      <c r="U283" s="1058"/>
      <c r="V283" s="1060"/>
      <c r="W283" s="1058"/>
      <c r="X283" s="1058"/>
      <c r="Y283" s="1058"/>
    </row>
    <row r="284" spans="1:25" s="1022" customFormat="1" ht="33">
      <c r="A284" s="1245">
        <v>263</v>
      </c>
      <c r="B284" s="1064">
        <v>7000020892</v>
      </c>
      <c r="C284" s="1064">
        <v>2970</v>
      </c>
      <c r="D284" s="1064" t="s">
        <v>797</v>
      </c>
      <c r="E284" s="1064">
        <v>1000026228</v>
      </c>
      <c r="F284" s="1064">
        <v>85176290</v>
      </c>
      <c r="G284" s="1347"/>
      <c r="H284" s="1245">
        <v>18</v>
      </c>
      <c r="I284" s="1344"/>
      <c r="J284" s="1064" t="s">
        <v>668</v>
      </c>
      <c r="K284" s="1245" t="s">
        <v>575</v>
      </c>
      <c r="L284" s="1245">
        <v>1</v>
      </c>
      <c r="M284" s="1335"/>
      <c r="N284" s="1262" t="str">
        <f t="shared" si="50"/>
        <v>Included</v>
      </c>
      <c r="O284" s="1263">
        <f t="shared" si="51"/>
        <v>0</v>
      </c>
      <c r="P284" s="1058"/>
      <c r="Q284" s="1062">
        <f t="shared" si="52"/>
        <v>0</v>
      </c>
      <c r="R284" s="1063">
        <f t="shared" si="49"/>
        <v>0</v>
      </c>
      <c r="S284" s="1058"/>
      <c r="T284" s="1059"/>
      <c r="U284" s="1058"/>
      <c r="V284" s="1060"/>
      <c r="W284" s="1058"/>
      <c r="X284" s="1058"/>
      <c r="Y284" s="1058"/>
    </row>
    <row r="285" spans="1:25" s="1022" customFormat="1" ht="99">
      <c r="A285" s="1245">
        <v>264</v>
      </c>
      <c r="B285" s="1064">
        <v>7000020892</v>
      </c>
      <c r="C285" s="1064">
        <v>2980</v>
      </c>
      <c r="D285" s="1064" t="s">
        <v>797</v>
      </c>
      <c r="E285" s="1064">
        <v>1000031403</v>
      </c>
      <c r="F285" s="1064">
        <v>85437099</v>
      </c>
      <c r="G285" s="1347"/>
      <c r="H285" s="1245">
        <v>18</v>
      </c>
      <c r="I285" s="1344"/>
      <c r="J285" s="1064" t="s">
        <v>959</v>
      </c>
      <c r="K285" s="1245" t="s">
        <v>581</v>
      </c>
      <c r="L285" s="1245">
        <v>1</v>
      </c>
      <c r="M285" s="1335"/>
      <c r="N285" s="1262" t="str">
        <f t="shared" si="50"/>
        <v>Included</v>
      </c>
      <c r="O285" s="1263">
        <f t="shared" si="51"/>
        <v>0</v>
      </c>
      <c r="P285" s="1058"/>
      <c r="Q285" s="1062">
        <f t="shared" si="52"/>
        <v>0</v>
      </c>
      <c r="R285" s="1063">
        <f t="shared" si="49"/>
        <v>0</v>
      </c>
      <c r="S285" s="1058"/>
      <c r="T285" s="1059"/>
      <c r="U285" s="1058"/>
      <c r="V285" s="1060"/>
      <c r="W285" s="1058"/>
      <c r="X285" s="1058"/>
      <c r="Y285" s="1058"/>
    </row>
    <row r="286" spans="1:25" s="1022" customFormat="1" ht="33">
      <c r="A286" s="1245">
        <v>265</v>
      </c>
      <c r="B286" s="1064">
        <v>7000020892</v>
      </c>
      <c r="C286" s="1064">
        <v>3000</v>
      </c>
      <c r="D286" s="1064" t="s">
        <v>798</v>
      </c>
      <c r="E286" s="1064">
        <v>1000017518</v>
      </c>
      <c r="F286" s="1064">
        <v>85364900</v>
      </c>
      <c r="G286" s="1347"/>
      <c r="H286" s="1245">
        <v>18</v>
      </c>
      <c r="I286" s="1344"/>
      <c r="J286" s="1064" t="s">
        <v>747</v>
      </c>
      <c r="K286" s="1245" t="s">
        <v>575</v>
      </c>
      <c r="L286" s="1245">
        <v>4</v>
      </c>
      <c r="M286" s="1335"/>
      <c r="N286" s="1262" t="str">
        <f t="shared" si="50"/>
        <v>Included</v>
      </c>
      <c r="O286" s="1263">
        <f t="shared" si="51"/>
        <v>0</v>
      </c>
      <c r="P286" s="1058"/>
      <c r="Q286" s="1062">
        <f t="shared" si="52"/>
        <v>0</v>
      </c>
      <c r="R286" s="1063">
        <f t="shared" si="49"/>
        <v>0</v>
      </c>
      <c r="S286" s="1058"/>
      <c r="T286" s="1059"/>
      <c r="U286" s="1058"/>
      <c r="V286" s="1060"/>
      <c r="W286" s="1058"/>
      <c r="X286" s="1058"/>
      <c r="Y286" s="1058"/>
    </row>
    <row r="287" spans="1:25" s="1022" customFormat="1" ht="33">
      <c r="A287" s="1245">
        <v>266</v>
      </c>
      <c r="B287" s="1064">
        <v>7000020892</v>
      </c>
      <c r="C287" s="1064">
        <v>3010</v>
      </c>
      <c r="D287" s="1064" t="s">
        <v>798</v>
      </c>
      <c r="E287" s="1064">
        <v>1000022512</v>
      </c>
      <c r="F287" s="1064">
        <v>90311000</v>
      </c>
      <c r="G287" s="1347"/>
      <c r="H287" s="1245">
        <v>18</v>
      </c>
      <c r="I287" s="1344"/>
      <c r="J287" s="1064" t="s">
        <v>748</v>
      </c>
      <c r="K287" s="1245" t="s">
        <v>575</v>
      </c>
      <c r="L287" s="1245">
        <v>4</v>
      </c>
      <c r="M287" s="1335"/>
      <c r="N287" s="1262" t="str">
        <f t="shared" si="50"/>
        <v>Included</v>
      </c>
      <c r="O287" s="1263">
        <f t="shared" si="51"/>
        <v>0</v>
      </c>
      <c r="P287" s="1058"/>
      <c r="Q287" s="1062">
        <f t="shared" si="52"/>
        <v>0</v>
      </c>
      <c r="R287" s="1063">
        <f t="shared" ref="R287:R292" si="53">IF(I287="", H287*Q287/100,I287*Q287)</f>
        <v>0</v>
      </c>
      <c r="S287" s="1058"/>
      <c r="T287" s="1059"/>
      <c r="U287" s="1058"/>
      <c r="V287" s="1060"/>
      <c r="W287" s="1058"/>
      <c r="X287" s="1058"/>
      <c r="Y287" s="1058"/>
    </row>
    <row r="288" spans="1:25" s="1022" customFormat="1" ht="49.5">
      <c r="A288" s="1245">
        <v>267</v>
      </c>
      <c r="B288" s="1064">
        <v>7000020892</v>
      </c>
      <c r="C288" s="1064">
        <v>3020</v>
      </c>
      <c r="D288" s="1064" t="s">
        <v>798</v>
      </c>
      <c r="E288" s="1064">
        <v>1000022510</v>
      </c>
      <c r="F288" s="1064">
        <v>85176290</v>
      </c>
      <c r="G288" s="1347"/>
      <c r="H288" s="1245">
        <v>18</v>
      </c>
      <c r="I288" s="1344"/>
      <c r="J288" s="1064" t="s">
        <v>749</v>
      </c>
      <c r="K288" s="1245" t="s">
        <v>575</v>
      </c>
      <c r="L288" s="1245">
        <v>5</v>
      </c>
      <c r="M288" s="1335"/>
      <c r="N288" s="1262" t="str">
        <f t="shared" si="50"/>
        <v>Included</v>
      </c>
      <c r="O288" s="1263">
        <f t="shared" si="51"/>
        <v>0</v>
      </c>
      <c r="P288" s="1058"/>
      <c r="Q288" s="1062">
        <f t="shared" si="52"/>
        <v>0</v>
      </c>
      <c r="R288" s="1063">
        <f t="shared" si="53"/>
        <v>0</v>
      </c>
      <c r="S288" s="1058"/>
      <c r="T288" s="1059"/>
      <c r="U288" s="1058"/>
      <c r="V288" s="1060"/>
      <c r="W288" s="1058"/>
      <c r="X288" s="1058"/>
      <c r="Y288" s="1058"/>
    </row>
    <row r="289" spans="1:51" s="1022" customFormat="1" ht="49.5">
      <c r="A289" s="1245">
        <v>268</v>
      </c>
      <c r="B289" s="1064">
        <v>7000020892</v>
      </c>
      <c r="C289" s="1064">
        <v>3030</v>
      </c>
      <c r="D289" s="1064" t="s">
        <v>798</v>
      </c>
      <c r="E289" s="1064">
        <v>1000022487</v>
      </c>
      <c r="F289" s="1064">
        <v>85447090</v>
      </c>
      <c r="G289" s="1347"/>
      <c r="H289" s="1245">
        <v>18</v>
      </c>
      <c r="I289" s="1344"/>
      <c r="J289" s="1064" t="s">
        <v>750</v>
      </c>
      <c r="K289" s="1245" t="s">
        <v>575</v>
      </c>
      <c r="L289" s="1245">
        <v>1</v>
      </c>
      <c r="M289" s="1335"/>
      <c r="N289" s="1262" t="str">
        <f t="shared" si="50"/>
        <v>Included</v>
      </c>
      <c r="O289" s="1263">
        <f t="shared" si="51"/>
        <v>0</v>
      </c>
      <c r="P289" s="1058"/>
      <c r="Q289" s="1062">
        <f t="shared" si="52"/>
        <v>0</v>
      </c>
      <c r="R289" s="1063">
        <f t="shared" si="53"/>
        <v>0</v>
      </c>
      <c r="S289" s="1058"/>
      <c r="T289" s="1059"/>
      <c r="U289" s="1058"/>
      <c r="V289" s="1060"/>
      <c r="W289" s="1058"/>
      <c r="X289" s="1058"/>
      <c r="Y289" s="1058"/>
    </row>
    <row r="290" spans="1:51" s="1022" customFormat="1" ht="33">
      <c r="A290" s="1245">
        <v>269</v>
      </c>
      <c r="B290" s="1064">
        <v>7000020892</v>
      </c>
      <c r="C290" s="1064">
        <v>3050</v>
      </c>
      <c r="D290" s="1064" t="s">
        <v>799</v>
      </c>
      <c r="E290" s="1064">
        <v>1000028770</v>
      </c>
      <c r="F290" s="1064">
        <v>73181500</v>
      </c>
      <c r="G290" s="1347"/>
      <c r="H290" s="1245">
        <v>18</v>
      </c>
      <c r="I290" s="1344"/>
      <c r="J290" s="1064" t="s">
        <v>960</v>
      </c>
      <c r="K290" s="1245" t="s">
        <v>575</v>
      </c>
      <c r="L290" s="1245">
        <v>52</v>
      </c>
      <c r="M290" s="1335"/>
      <c r="N290" s="1262" t="str">
        <f t="shared" si="50"/>
        <v>Included</v>
      </c>
      <c r="O290" s="1263">
        <f t="shared" si="51"/>
        <v>0</v>
      </c>
      <c r="P290" s="1058"/>
      <c r="Q290" s="1062">
        <f t="shared" si="52"/>
        <v>0</v>
      </c>
      <c r="R290" s="1063">
        <f t="shared" si="53"/>
        <v>0</v>
      </c>
      <c r="S290" s="1058"/>
      <c r="T290" s="1059"/>
      <c r="U290" s="1058"/>
      <c r="V290" s="1060"/>
      <c r="W290" s="1058"/>
      <c r="X290" s="1058"/>
      <c r="Y290" s="1058"/>
    </row>
    <row r="291" spans="1:51" s="1022" customFormat="1" ht="33">
      <c r="A291" s="1245">
        <v>270</v>
      </c>
      <c r="B291" s="1064">
        <v>7000020892</v>
      </c>
      <c r="C291" s="1064">
        <v>3060</v>
      </c>
      <c r="D291" s="1064" t="s">
        <v>799</v>
      </c>
      <c r="E291" s="1064">
        <v>1000012366</v>
      </c>
      <c r="F291" s="1064">
        <v>73082011</v>
      </c>
      <c r="G291" s="1347"/>
      <c r="H291" s="1245">
        <v>18</v>
      </c>
      <c r="I291" s="1344"/>
      <c r="J291" s="1064" t="s">
        <v>961</v>
      </c>
      <c r="K291" s="1245" t="s">
        <v>575</v>
      </c>
      <c r="L291" s="1245">
        <v>7900</v>
      </c>
      <c r="M291" s="1335"/>
      <c r="N291" s="1262" t="str">
        <f t="shared" si="50"/>
        <v>Included</v>
      </c>
      <c r="O291" s="1263">
        <f t="shared" si="51"/>
        <v>0</v>
      </c>
      <c r="P291" s="1058"/>
      <c r="Q291" s="1062">
        <f t="shared" si="52"/>
        <v>0</v>
      </c>
      <c r="R291" s="1063">
        <f t="shared" si="53"/>
        <v>0</v>
      </c>
      <c r="S291" s="1058"/>
      <c r="T291" s="1059"/>
      <c r="U291" s="1058"/>
      <c r="V291" s="1060"/>
      <c r="W291" s="1058"/>
      <c r="X291" s="1058"/>
      <c r="Y291" s="1058"/>
    </row>
    <row r="292" spans="1:51" s="1022" customFormat="1" ht="33">
      <c r="A292" s="1245">
        <v>271</v>
      </c>
      <c r="B292" s="1064">
        <v>7000020892</v>
      </c>
      <c r="C292" s="1064">
        <v>3070</v>
      </c>
      <c r="D292" s="1064" t="s">
        <v>799</v>
      </c>
      <c r="E292" s="1064">
        <v>1000012367</v>
      </c>
      <c r="F292" s="1064">
        <v>73082011</v>
      </c>
      <c r="G292" s="1347"/>
      <c r="H292" s="1245">
        <v>18</v>
      </c>
      <c r="I292" s="1344"/>
      <c r="J292" s="1064" t="s">
        <v>962</v>
      </c>
      <c r="K292" s="1245" t="s">
        <v>575</v>
      </c>
      <c r="L292" s="1245">
        <v>5556</v>
      </c>
      <c r="M292" s="1335"/>
      <c r="N292" s="1262" t="str">
        <f t="shared" si="50"/>
        <v>Included</v>
      </c>
      <c r="O292" s="1263">
        <f t="shared" si="51"/>
        <v>0</v>
      </c>
      <c r="P292" s="1058"/>
      <c r="Q292" s="1062">
        <f t="shared" si="52"/>
        <v>0</v>
      </c>
      <c r="R292" s="1063">
        <f t="shared" si="53"/>
        <v>0</v>
      </c>
      <c r="S292" s="1058"/>
      <c r="T292" s="1059"/>
      <c r="U292" s="1058"/>
      <c r="V292" s="1060"/>
      <c r="W292" s="1058"/>
      <c r="X292" s="1058"/>
      <c r="Y292" s="1058"/>
    </row>
    <row r="293" spans="1:51" ht="25.5" customHeight="1">
      <c r="A293" s="1066"/>
      <c r="B293" s="1067"/>
      <c r="C293" s="1067"/>
      <c r="D293" s="1067"/>
      <c r="E293" s="1067"/>
      <c r="F293" s="1067"/>
      <c r="G293" s="1067"/>
      <c r="H293" s="1422" t="s">
        <v>594</v>
      </c>
      <c r="I293" s="1422"/>
      <c r="J293" s="1422"/>
      <c r="K293" s="1422"/>
      <c r="L293" s="1422"/>
      <c r="M293" s="1423"/>
      <c r="N293" s="1316">
        <f>SUM(N22:N292)</f>
        <v>0</v>
      </c>
      <c r="O293" s="1316">
        <f>SUM(O22:O292)</f>
        <v>0</v>
      </c>
      <c r="S293" s="1011"/>
      <c r="Z293" s="1068"/>
      <c r="AA293" s="1068"/>
      <c r="AC293" s="1068"/>
      <c r="AD293" s="1068"/>
      <c r="AF293" s="1029"/>
      <c r="AG293" s="1020"/>
      <c r="AH293" s="1020"/>
      <c r="AI293" s="1020"/>
      <c r="AJ293" s="1020"/>
      <c r="AK293" s="1020"/>
      <c r="AL293" s="1020"/>
      <c r="AM293" s="1020"/>
      <c r="AN293" s="1020"/>
      <c r="AO293" s="1020"/>
      <c r="AP293" s="1020"/>
      <c r="AQ293" s="1020"/>
      <c r="AR293" s="1020"/>
      <c r="AS293" s="1020"/>
      <c r="AT293" s="1020"/>
      <c r="AU293" s="1020"/>
      <c r="AV293" s="1020"/>
      <c r="AW293" s="1020"/>
      <c r="AX293" s="1020"/>
      <c r="AY293" s="1020"/>
    </row>
    <row r="294" spans="1:51">
      <c r="A294" s="1069"/>
      <c r="B294" s="1070"/>
      <c r="C294" s="1070"/>
      <c r="D294" s="1070"/>
      <c r="E294" s="1070"/>
      <c r="F294" s="1070"/>
      <c r="G294" s="1070"/>
      <c r="H294" s="1417" t="s">
        <v>505</v>
      </c>
      <c r="I294" s="1417"/>
      <c r="J294" s="1417"/>
      <c r="K294" s="1417"/>
      <c r="L294" s="1417"/>
      <c r="M294" s="1418"/>
      <c r="N294" s="1264">
        <f>'Sch-7'!M20</f>
        <v>0</v>
      </c>
      <c r="O294" s="1265"/>
      <c r="Z294" s="1023"/>
      <c r="AA294" s="1068"/>
      <c r="AC294" s="1023"/>
      <c r="AD294" s="1068"/>
      <c r="AG294" s="1020"/>
      <c r="AH294" s="1020"/>
      <c r="AI294" s="1020"/>
      <c r="AJ294" s="1020"/>
      <c r="AK294" s="1020"/>
      <c r="AL294" s="1020"/>
      <c r="AM294" s="1020"/>
      <c r="AN294" s="1020"/>
      <c r="AO294" s="1020"/>
      <c r="AP294" s="1020"/>
      <c r="AQ294" s="1020"/>
      <c r="AR294" s="1020"/>
      <c r="AS294" s="1020"/>
      <c r="AT294" s="1020"/>
      <c r="AU294" s="1020"/>
      <c r="AV294" s="1020"/>
      <c r="AW294" s="1020"/>
      <c r="AX294" s="1020"/>
      <c r="AY294" s="1020"/>
    </row>
    <row r="295" spans="1:51" ht="15.75" thickBot="1">
      <c r="A295" s="1071"/>
      <c r="B295" s="1072"/>
      <c r="C295" s="1072"/>
      <c r="D295" s="1072"/>
      <c r="E295" s="1072"/>
      <c r="F295" s="1072"/>
      <c r="G295" s="1072"/>
      <c r="H295" s="1419" t="s">
        <v>423</v>
      </c>
      <c r="I295" s="1419"/>
      <c r="J295" s="1419"/>
      <c r="K295" s="1419"/>
      <c r="L295" s="1419"/>
      <c r="M295" s="1419"/>
      <c r="N295" s="1317">
        <f>N294+N293</f>
        <v>0</v>
      </c>
      <c r="O295" s="1267"/>
      <c r="Z295" s="1023"/>
      <c r="AA295" s="1065"/>
      <c r="AB295" s="1055"/>
      <c r="AC295" s="1073"/>
      <c r="AD295" s="1065"/>
      <c r="AF295" s="1074"/>
      <c r="AG295" s="1020"/>
      <c r="AH295" s="1020"/>
      <c r="AI295" s="1020"/>
      <c r="AJ295" s="1020"/>
      <c r="AK295" s="1020"/>
      <c r="AL295" s="1020"/>
      <c r="AM295" s="1020"/>
      <c r="AN295" s="1020"/>
      <c r="AO295" s="1020"/>
      <c r="AP295" s="1020"/>
      <c r="AQ295" s="1020"/>
      <c r="AR295" s="1020"/>
      <c r="AS295" s="1020"/>
      <c r="AT295" s="1020"/>
      <c r="AU295" s="1020"/>
      <c r="AV295" s="1020"/>
      <c r="AW295" s="1020"/>
      <c r="AX295" s="1020"/>
      <c r="AY295" s="1020"/>
    </row>
    <row r="296" spans="1:51">
      <c r="A296" s="1075"/>
      <c r="B296" s="1075"/>
      <c r="C296" s="1075"/>
      <c r="D296" s="1075"/>
      <c r="E296" s="1075"/>
      <c r="F296" s="1075"/>
      <c r="G296" s="1075"/>
      <c r="H296" s="1425" t="s">
        <v>510</v>
      </c>
      <c r="I296" s="1426"/>
      <c r="J296" s="1426"/>
      <c r="K296" s="1426"/>
      <c r="L296" s="1426"/>
      <c r="M296" s="1427"/>
      <c r="N296" s="1266">
        <f>O293</f>
        <v>0</v>
      </c>
      <c r="O296" s="1267"/>
      <c r="Z296" s="1023"/>
      <c r="AA296" s="1065"/>
      <c r="AB296" s="1055"/>
      <c r="AC296" s="1073"/>
      <c r="AD296" s="1065"/>
      <c r="AF296" s="1074"/>
      <c r="AG296" s="1020"/>
      <c r="AH296" s="1020"/>
      <c r="AI296" s="1020"/>
      <c r="AJ296" s="1020"/>
      <c r="AK296" s="1020"/>
      <c r="AL296" s="1020"/>
      <c r="AM296" s="1020"/>
      <c r="AN296" s="1020"/>
      <c r="AO296" s="1020"/>
      <c r="AP296" s="1020"/>
      <c r="AQ296" s="1020"/>
      <c r="AR296" s="1020"/>
      <c r="AS296" s="1020"/>
      <c r="AT296" s="1020"/>
      <c r="AU296" s="1020"/>
      <c r="AV296" s="1020"/>
      <c r="AW296" s="1020"/>
      <c r="AX296" s="1020"/>
      <c r="AY296" s="1020"/>
    </row>
    <row r="297" spans="1:51">
      <c r="A297" s="1424"/>
      <c r="B297" s="1424"/>
      <c r="C297" s="1424"/>
      <c r="D297" s="1424"/>
      <c r="E297" s="1424"/>
      <c r="F297" s="1424"/>
      <c r="G297" s="1424"/>
      <c r="H297" s="1424"/>
      <c r="I297" s="1424"/>
      <c r="J297" s="1424"/>
      <c r="K297" s="1424"/>
      <c r="L297" s="1424"/>
      <c r="M297" s="1424"/>
      <c r="N297" s="1424"/>
      <c r="O297" s="1424"/>
      <c r="Z297" s="1076"/>
      <c r="AA297" s="1068"/>
      <c r="AC297" s="1076"/>
      <c r="AD297" s="1068"/>
      <c r="AG297" s="1020"/>
      <c r="AH297" s="1020"/>
      <c r="AI297" s="1020"/>
      <c r="AJ297" s="1020"/>
      <c r="AK297" s="1020"/>
      <c r="AL297" s="1020"/>
      <c r="AM297" s="1020"/>
      <c r="AN297" s="1020"/>
      <c r="AO297" s="1020"/>
      <c r="AP297" s="1020"/>
      <c r="AQ297" s="1020"/>
      <c r="AR297" s="1020"/>
      <c r="AS297" s="1020"/>
      <c r="AT297" s="1020"/>
      <c r="AU297" s="1020"/>
      <c r="AV297" s="1020"/>
      <c r="AW297" s="1020"/>
      <c r="AX297" s="1020"/>
      <c r="AY297" s="1020"/>
    </row>
    <row r="298" spans="1:51" ht="15" customHeight="1">
      <c r="A298" s="1077" t="s">
        <v>410</v>
      </c>
      <c r="B298" s="1430" t="s">
        <v>486</v>
      </c>
      <c r="C298" s="1430"/>
      <c r="D298" s="1430"/>
      <c r="E298" s="1430"/>
      <c r="F298" s="1430"/>
      <c r="G298" s="1430"/>
      <c r="H298" s="1430"/>
      <c r="I298" s="1430"/>
      <c r="J298" s="1430"/>
      <c r="K298" s="1430"/>
      <c r="L298" s="1430"/>
      <c r="M298" s="1430"/>
      <c r="N298" s="1430"/>
      <c r="O298" s="1430"/>
      <c r="AG298" s="1020"/>
      <c r="AH298" s="1020"/>
      <c r="AI298" s="1020"/>
      <c r="AJ298" s="1020"/>
      <c r="AK298" s="1020"/>
      <c r="AL298" s="1020"/>
      <c r="AM298" s="1020"/>
      <c r="AN298" s="1020"/>
      <c r="AO298" s="1020"/>
      <c r="AP298" s="1020"/>
      <c r="AQ298" s="1020"/>
      <c r="AR298" s="1020"/>
      <c r="AS298" s="1020"/>
      <c r="AT298" s="1020"/>
      <c r="AU298" s="1020"/>
      <c r="AV298" s="1020"/>
      <c r="AW298" s="1020"/>
      <c r="AX298" s="1020"/>
      <c r="AY298" s="1020"/>
    </row>
    <row r="299" spans="1:51" ht="15" customHeight="1">
      <c r="A299" s="1078" t="s">
        <v>488</v>
      </c>
      <c r="B299" s="1428" t="s">
        <v>487</v>
      </c>
      <c r="C299" s="1428"/>
      <c r="D299" s="1428"/>
      <c r="E299" s="1428"/>
      <c r="F299" s="1428"/>
      <c r="G299" s="1428"/>
      <c r="H299" s="1428"/>
      <c r="I299" s="1428"/>
      <c r="J299" s="1428"/>
      <c r="K299" s="1428"/>
      <c r="L299" s="1428"/>
      <c r="M299" s="1428"/>
      <c r="N299" s="1428"/>
      <c r="O299" s="1428"/>
      <c r="AG299" s="1020"/>
      <c r="AH299" s="1020"/>
      <c r="AI299" s="1020"/>
      <c r="AJ299" s="1020"/>
      <c r="AK299" s="1020"/>
      <c r="AL299" s="1020"/>
      <c r="AM299" s="1020"/>
      <c r="AN299" s="1020"/>
      <c r="AO299" s="1020"/>
      <c r="AP299" s="1020"/>
      <c r="AQ299" s="1020"/>
      <c r="AR299" s="1020"/>
      <c r="AS299" s="1020"/>
      <c r="AT299" s="1020"/>
      <c r="AU299" s="1020"/>
      <c r="AV299" s="1020"/>
      <c r="AW299" s="1020"/>
      <c r="AX299" s="1020"/>
      <c r="AY299" s="1020"/>
    </row>
    <row r="300" spans="1:51">
      <c r="A300" s="1078"/>
      <c r="B300" s="1078"/>
      <c r="C300" s="1078"/>
      <c r="D300" s="1078"/>
      <c r="E300" s="1078"/>
      <c r="F300" s="1428"/>
      <c r="G300" s="1428"/>
      <c r="H300" s="1428"/>
      <c r="I300" s="1428"/>
      <c r="J300" s="1428"/>
      <c r="K300" s="1428"/>
      <c r="L300" s="1428"/>
      <c r="M300" s="1428"/>
      <c r="N300" s="1428"/>
      <c r="O300" s="1428"/>
      <c r="AG300" s="1020"/>
      <c r="AH300" s="1020"/>
      <c r="AI300" s="1020"/>
      <c r="AJ300" s="1020"/>
      <c r="AK300" s="1020"/>
      <c r="AL300" s="1020"/>
      <c r="AM300" s="1020"/>
      <c r="AN300" s="1020"/>
      <c r="AO300" s="1020"/>
      <c r="AP300" s="1020"/>
      <c r="AQ300" s="1020"/>
      <c r="AR300" s="1020"/>
      <c r="AS300" s="1020"/>
      <c r="AT300" s="1020"/>
      <c r="AU300" s="1020"/>
      <c r="AV300" s="1020"/>
      <c r="AW300" s="1020"/>
      <c r="AX300" s="1020"/>
      <c r="AY300" s="1020"/>
    </row>
    <row r="301" spans="1:51" ht="28.5">
      <c r="A301" s="1079" t="s">
        <v>406</v>
      </c>
      <c r="B301" s="1080" t="str">
        <f>'Names of Bidder'!D31&amp;"-"&amp; 'Names of Bidder'!E31&amp;"-" &amp;'Names of Bidder'!F31</f>
        <v>--</v>
      </c>
      <c r="C301" s="1079"/>
      <c r="D301" s="1079"/>
      <c r="E301" s="1079"/>
      <c r="F301" s="1020"/>
      <c r="G301" s="1079"/>
      <c r="H301" s="1079"/>
      <c r="I301" s="1039"/>
      <c r="K301" s="1081"/>
      <c r="L301" s="1253"/>
      <c r="O301" s="1247"/>
      <c r="AG301" s="1020"/>
      <c r="AH301" s="1020"/>
      <c r="AI301" s="1020"/>
      <c r="AJ301" s="1020"/>
      <c r="AK301" s="1020"/>
      <c r="AL301" s="1020"/>
      <c r="AM301" s="1020"/>
      <c r="AN301" s="1020"/>
      <c r="AO301" s="1020"/>
      <c r="AP301" s="1020"/>
      <c r="AQ301" s="1020"/>
      <c r="AR301" s="1020"/>
      <c r="AS301" s="1020"/>
      <c r="AT301" s="1020"/>
      <c r="AU301" s="1020"/>
      <c r="AV301" s="1020"/>
      <c r="AW301" s="1020"/>
      <c r="AX301" s="1020"/>
      <c r="AY301" s="1020"/>
    </row>
    <row r="302" spans="1:51" ht="28.5">
      <c r="A302" s="1079" t="s">
        <v>407</v>
      </c>
      <c r="B302" s="1080" t="str">
        <f>IF('Names of Bidder'!D32=0, "", 'Names of Bidder'!D32)</f>
        <v/>
      </c>
      <c r="C302" s="1079"/>
      <c r="D302" s="1079"/>
      <c r="E302" s="1079"/>
      <c r="F302" s="1020"/>
      <c r="G302" s="1079"/>
      <c r="H302" s="1079"/>
      <c r="I302" s="1039"/>
      <c r="L302" s="1253" t="s">
        <v>408</v>
      </c>
      <c r="M302" s="1082" t="str">
        <f>IF('Names of Bidder'!D24=0, "", 'Names of Bidder'!D24)</f>
        <v/>
      </c>
      <c r="O302" s="1247"/>
      <c r="AG302" s="1020"/>
      <c r="AH302" s="1020"/>
      <c r="AI302" s="1020"/>
      <c r="AJ302" s="1020"/>
      <c r="AK302" s="1020"/>
      <c r="AL302" s="1020"/>
      <c r="AM302" s="1020"/>
      <c r="AN302" s="1020"/>
      <c r="AO302" s="1020"/>
      <c r="AP302" s="1020"/>
      <c r="AQ302" s="1020"/>
      <c r="AR302" s="1020"/>
      <c r="AS302" s="1020"/>
      <c r="AT302" s="1020"/>
      <c r="AU302" s="1020"/>
      <c r="AV302" s="1020"/>
      <c r="AW302" s="1020"/>
      <c r="AX302" s="1020"/>
      <c r="AY302" s="1020"/>
    </row>
    <row r="303" spans="1:51">
      <c r="A303" s="1083"/>
      <c r="B303" s="1083"/>
      <c r="C303" s="1083"/>
      <c r="D303" s="1083"/>
      <c r="E303" s="1083"/>
      <c r="F303" s="1083"/>
      <c r="G303" s="1083"/>
      <c r="H303" s="1083"/>
      <c r="I303" s="1084"/>
      <c r="J303" s="1058"/>
      <c r="K303" s="1083"/>
      <c r="L303" s="1253" t="s">
        <v>409</v>
      </c>
      <c r="M303" s="1082" t="str">
        <f>IF('Names of Bidder'!D25=0, "", 'Names of Bidder'!D25)</f>
        <v/>
      </c>
      <c r="N303" s="1083"/>
      <c r="AG303" s="1020"/>
      <c r="AH303" s="1020"/>
      <c r="AI303" s="1020"/>
      <c r="AJ303" s="1020"/>
      <c r="AK303" s="1020"/>
      <c r="AL303" s="1020"/>
      <c r="AM303" s="1020"/>
      <c r="AN303" s="1020"/>
      <c r="AO303" s="1020"/>
      <c r="AP303" s="1020"/>
      <c r="AQ303" s="1020"/>
      <c r="AR303" s="1020"/>
      <c r="AS303" s="1020"/>
      <c r="AT303" s="1020"/>
      <c r="AU303" s="1020"/>
      <c r="AV303" s="1020"/>
      <c r="AW303" s="1020"/>
      <c r="AX303" s="1020"/>
      <c r="AY303" s="1020"/>
    </row>
    <row r="304" spans="1:51">
      <c r="A304" s="1085"/>
      <c r="B304" s="1085"/>
      <c r="C304" s="1085"/>
      <c r="D304" s="1085"/>
      <c r="E304" s="1085"/>
      <c r="F304" s="1085"/>
      <c r="G304" s="1085"/>
      <c r="H304" s="1085"/>
      <c r="I304" s="1086"/>
      <c r="J304" s="1087"/>
      <c r="K304" s="1085"/>
      <c r="L304" s="1253"/>
      <c r="M304" s="1088"/>
      <c r="N304" s="1268"/>
      <c r="O304" s="1269"/>
      <c r="AG304" s="1020"/>
      <c r="AH304" s="1020"/>
      <c r="AI304" s="1020"/>
      <c r="AJ304" s="1020"/>
      <c r="AK304" s="1020"/>
      <c r="AL304" s="1020"/>
      <c r="AM304" s="1020"/>
      <c r="AN304" s="1020"/>
      <c r="AO304" s="1020"/>
      <c r="AP304" s="1020"/>
      <c r="AQ304" s="1020"/>
      <c r="AR304" s="1020"/>
      <c r="AS304" s="1020"/>
      <c r="AT304" s="1020"/>
      <c r="AU304" s="1020"/>
      <c r="AV304" s="1020"/>
      <c r="AW304" s="1020"/>
      <c r="AX304" s="1020"/>
      <c r="AY304" s="1020"/>
    </row>
    <row r="305" spans="1:51">
      <c r="A305" s="1085"/>
      <c r="B305" s="1085"/>
      <c r="C305" s="1085"/>
      <c r="D305" s="1085"/>
      <c r="E305" s="1085"/>
      <c r="F305" s="1085"/>
      <c r="G305" s="1085"/>
      <c r="H305" s="1085"/>
      <c r="I305" s="1086"/>
      <c r="J305" s="1087"/>
      <c r="K305" s="1085"/>
      <c r="L305" s="1085"/>
      <c r="M305" s="1087"/>
      <c r="N305" s="1085"/>
      <c r="O305" s="1104"/>
      <c r="AG305" s="1020"/>
      <c r="AH305" s="1020"/>
      <c r="AI305" s="1020"/>
      <c r="AJ305" s="1020"/>
      <c r="AK305" s="1020"/>
      <c r="AL305" s="1020"/>
      <c r="AM305" s="1020"/>
      <c r="AN305" s="1020"/>
      <c r="AO305" s="1020"/>
      <c r="AP305" s="1020"/>
      <c r="AQ305" s="1020"/>
      <c r="AR305" s="1020"/>
      <c r="AS305" s="1020"/>
      <c r="AT305" s="1020"/>
      <c r="AU305" s="1020"/>
      <c r="AV305" s="1020"/>
      <c r="AW305" s="1020"/>
      <c r="AX305" s="1020"/>
      <c r="AY305" s="1020"/>
    </row>
    <row r="306" spans="1:51">
      <c r="A306" s="1085"/>
      <c r="B306" s="1085"/>
      <c r="C306" s="1085"/>
      <c r="D306" s="1085"/>
      <c r="E306" s="1085"/>
      <c r="F306" s="1085"/>
      <c r="G306" s="1085"/>
      <c r="H306" s="1085"/>
      <c r="I306" s="1086"/>
      <c r="J306" s="1087"/>
      <c r="K306" s="1085"/>
      <c r="L306" s="1085"/>
      <c r="M306" s="1087"/>
      <c r="N306" s="1085"/>
      <c r="O306" s="1104"/>
      <c r="AG306" s="1020"/>
      <c r="AH306" s="1020"/>
      <c r="AI306" s="1020"/>
      <c r="AJ306" s="1020"/>
      <c r="AK306" s="1020"/>
      <c r="AL306" s="1020"/>
      <c r="AM306" s="1020"/>
      <c r="AN306" s="1020"/>
      <c r="AO306" s="1020"/>
      <c r="AP306" s="1020"/>
      <c r="AQ306" s="1020"/>
      <c r="AR306" s="1020"/>
      <c r="AS306" s="1020"/>
      <c r="AT306" s="1020"/>
      <c r="AU306" s="1020"/>
      <c r="AV306" s="1020"/>
      <c r="AW306" s="1020"/>
      <c r="AX306" s="1020"/>
      <c r="AY306" s="1020"/>
    </row>
    <row r="307" spans="1:51">
      <c r="A307" s="1085"/>
      <c r="B307" s="1085"/>
      <c r="C307" s="1085"/>
      <c r="D307" s="1085"/>
      <c r="E307" s="1085"/>
      <c r="F307" s="1085"/>
      <c r="G307" s="1085"/>
      <c r="H307" s="1085"/>
      <c r="I307" s="1086"/>
      <c r="J307" s="1087"/>
      <c r="K307" s="1085"/>
      <c r="L307" s="1085"/>
      <c r="M307" s="1087"/>
      <c r="N307" s="1085"/>
      <c r="O307" s="1104"/>
      <c r="AG307" s="1020"/>
      <c r="AH307" s="1020"/>
      <c r="AI307" s="1020"/>
      <c r="AJ307" s="1020"/>
      <c r="AK307" s="1020"/>
      <c r="AL307" s="1020"/>
      <c r="AM307" s="1020"/>
      <c r="AN307" s="1020"/>
      <c r="AO307" s="1020"/>
      <c r="AP307" s="1020"/>
      <c r="AQ307" s="1020"/>
      <c r="AR307" s="1020"/>
      <c r="AS307" s="1020"/>
      <c r="AT307" s="1020"/>
      <c r="AU307" s="1020"/>
      <c r="AV307" s="1020"/>
      <c r="AW307" s="1020"/>
      <c r="AX307" s="1020"/>
      <c r="AY307" s="1020"/>
    </row>
    <row r="308" spans="1:51">
      <c r="A308" s="1085"/>
      <c r="B308" s="1085"/>
      <c r="C308" s="1085"/>
      <c r="D308" s="1085"/>
      <c r="E308" s="1085"/>
      <c r="F308" s="1085"/>
      <c r="G308" s="1085"/>
      <c r="H308" s="1085"/>
      <c r="I308" s="1086"/>
      <c r="J308" s="1087"/>
      <c r="K308" s="1085"/>
      <c r="L308" s="1085"/>
      <c r="M308" s="1087"/>
      <c r="N308" s="1085"/>
      <c r="O308" s="1104"/>
      <c r="AG308" s="1020"/>
      <c r="AH308" s="1020"/>
      <c r="AI308" s="1020"/>
      <c r="AJ308" s="1020"/>
      <c r="AK308" s="1020"/>
      <c r="AL308" s="1020"/>
      <c r="AM308" s="1020"/>
      <c r="AN308" s="1020"/>
      <c r="AO308" s="1020"/>
      <c r="AP308" s="1020"/>
      <c r="AQ308" s="1020"/>
      <c r="AR308" s="1020"/>
      <c r="AS308" s="1020"/>
      <c r="AT308" s="1020"/>
      <c r="AU308" s="1020"/>
      <c r="AV308" s="1020"/>
      <c r="AW308" s="1020"/>
      <c r="AX308" s="1020"/>
      <c r="AY308" s="1020"/>
    </row>
    <row r="309" spans="1:51">
      <c r="A309" s="1085"/>
      <c r="B309" s="1085"/>
      <c r="C309" s="1085"/>
      <c r="D309" s="1085"/>
      <c r="E309" s="1085"/>
      <c r="F309" s="1085"/>
      <c r="G309" s="1085"/>
      <c r="H309" s="1085"/>
      <c r="I309" s="1086"/>
      <c r="J309" s="1087"/>
      <c r="K309" s="1085"/>
      <c r="L309" s="1085"/>
      <c r="M309" s="1087"/>
      <c r="N309" s="1085"/>
      <c r="O309" s="1104"/>
      <c r="AG309" s="1020"/>
      <c r="AH309" s="1020"/>
      <c r="AI309" s="1020"/>
      <c r="AJ309" s="1020"/>
      <c r="AK309" s="1020"/>
      <c r="AL309" s="1020"/>
      <c r="AM309" s="1020"/>
      <c r="AN309" s="1020"/>
      <c r="AO309" s="1020"/>
      <c r="AP309" s="1020"/>
      <c r="AQ309" s="1020"/>
      <c r="AR309" s="1020"/>
      <c r="AS309" s="1020"/>
      <c r="AT309" s="1020"/>
      <c r="AU309" s="1020"/>
      <c r="AV309" s="1020"/>
      <c r="AW309" s="1020"/>
      <c r="AX309" s="1020"/>
      <c r="AY309" s="1020"/>
    </row>
    <row r="310" spans="1:51">
      <c r="A310" s="1085"/>
      <c r="B310" s="1085"/>
      <c r="C310" s="1085"/>
      <c r="D310" s="1085"/>
      <c r="E310" s="1085"/>
      <c r="F310" s="1085"/>
      <c r="G310" s="1085"/>
      <c r="H310" s="1085"/>
      <c r="I310" s="1086"/>
      <c r="J310" s="1087"/>
      <c r="K310" s="1085"/>
      <c r="L310" s="1085"/>
      <c r="M310" s="1087"/>
      <c r="N310" s="1085"/>
      <c r="O310" s="1104"/>
      <c r="AG310" s="1020"/>
      <c r="AH310" s="1020"/>
      <c r="AI310" s="1020"/>
      <c r="AJ310" s="1020"/>
      <c r="AK310" s="1020"/>
      <c r="AL310" s="1020"/>
      <c r="AM310" s="1020"/>
      <c r="AN310" s="1020"/>
      <c r="AO310" s="1020"/>
      <c r="AP310" s="1020"/>
      <c r="AQ310" s="1020"/>
      <c r="AR310" s="1020"/>
      <c r="AS310" s="1020"/>
      <c r="AT310" s="1020"/>
      <c r="AU310" s="1020"/>
      <c r="AV310" s="1020"/>
      <c r="AW310" s="1020"/>
      <c r="AX310" s="1020"/>
      <c r="AY310" s="1020"/>
    </row>
    <row r="311" spans="1:51">
      <c r="A311" s="1085"/>
      <c r="B311" s="1085"/>
      <c r="C311" s="1085"/>
      <c r="D311" s="1085"/>
      <c r="E311" s="1085"/>
      <c r="F311" s="1085"/>
      <c r="G311" s="1085"/>
      <c r="H311" s="1085"/>
      <c r="I311" s="1086"/>
      <c r="J311" s="1087"/>
      <c r="K311" s="1085"/>
      <c r="L311" s="1085"/>
      <c r="M311" s="1087"/>
      <c r="N311" s="1085"/>
      <c r="O311" s="1104"/>
      <c r="P311" s="1020"/>
      <c r="Q311" s="1020"/>
      <c r="R311" s="1020"/>
      <c r="S311" s="1020"/>
      <c r="T311" s="1020"/>
      <c r="U311" s="1020"/>
      <c r="V311" s="1020"/>
      <c r="W311" s="1020"/>
      <c r="X311" s="1020"/>
      <c r="Y311" s="1020"/>
      <c r="Z311" s="1020"/>
      <c r="AA311" s="1020"/>
      <c r="AB311" s="1020"/>
      <c r="AC311" s="1020"/>
      <c r="AD311" s="1020"/>
      <c r="AE311" s="1020"/>
      <c r="AF311" s="1020"/>
      <c r="AG311" s="1020"/>
      <c r="AH311" s="1020"/>
      <c r="AI311" s="1020"/>
      <c r="AJ311" s="1020"/>
      <c r="AK311" s="1020"/>
      <c r="AL311" s="1020"/>
      <c r="AM311" s="1020"/>
      <c r="AN311" s="1020"/>
      <c r="AO311" s="1020"/>
      <c r="AP311" s="1020"/>
      <c r="AQ311" s="1020"/>
      <c r="AR311" s="1020"/>
      <c r="AS311" s="1020"/>
      <c r="AT311" s="1020"/>
      <c r="AU311" s="1020"/>
      <c r="AV311" s="1020"/>
      <c r="AW311" s="1020"/>
      <c r="AX311" s="1020"/>
      <c r="AY311" s="1020"/>
    </row>
    <row r="312" spans="1:51">
      <c r="A312" s="1085"/>
      <c r="B312" s="1085"/>
      <c r="C312" s="1085"/>
      <c r="D312" s="1085"/>
      <c r="E312" s="1085"/>
      <c r="F312" s="1085"/>
      <c r="G312" s="1085"/>
      <c r="H312" s="1085"/>
      <c r="I312" s="1086"/>
      <c r="J312" s="1087"/>
      <c r="K312" s="1085"/>
      <c r="L312" s="1085"/>
      <c r="M312" s="1087"/>
      <c r="N312" s="1085"/>
      <c r="O312" s="1104"/>
      <c r="P312" s="1020"/>
      <c r="Q312" s="1020"/>
      <c r="R312" s="1020"/>
      <c r="S312" s="1020"/>
      <c r="T312" s="1020"/>
      <c r="U312" s="1020"/>
      <c r="V312" s="1020"/>
      <c r="W312" s="1020"/>
      <c r="X312" s="1020"/>
      <c r="Y312" s="1020"/>
      <c r="Z312" s="1020"/>
      <c r="AA312" s="1020"/>
      <c r="AB312" s="1020"/>
      <c r="AC312" s="1020"/>
      <c r="AD312" s="1020"/>
      <c r="AE312" s="1020"/>
      <c r="AF312" s="1020"/>
      <c r="AG312" s="1020"/>
      <c r="AH312" s="1020"/>
      <c r="AI312" s="1020"/>
      <c r="AJ312" s="1020"/>
      <c r="AK312" s="1020"/>
      <c r="AL312" s="1020"/>
      <c r="AM312" s="1020"/>
      <c r="AN312" s="1020"/>
      <c r="AO312" s="1020"/>
      <c r="AP312" s="1020"/>
      <c r="AQ312" s="1020"/>
      <c r="AR312" s="1020"/>
      <c r="AS312" s="1020"/>
      <c r="AT312" s="1020"/>
      <c r="AU312" s="1020"/>
      <c r="AV312" s="1020"/>
      <c r="AW312" s="1020"/>
      <c r="AX312" s="1020"/>
      <c r="AY312" s="1020"/>
    </row>
    <row r="313" spans="1:51">
      <c r="A313" s="1085"/>
      <c r="B313" s="1085"/>
      <c r="C313" s="1085"/>
      <c r="D313" s="1085"/>
      <c r="E313" s="1085"/>
      <c r="F313" s="1085"/>
      <c r="G313" s="1085"/>
      <c r="H313" s="1085"/>
      <c r="I313" s="1086"/>
      <c r="J313" s="1087"/>
      <c r="K313" s="1085"/>
      <c r="L313" s="1085"/>
      <c r="M313" s="1087"/>
      <c r="N313" s="1085"/>
      <c r="O313" s="1104"/>
      <c r="P313" s="1020"/>
      <c r="Q313" s="1020"/>
      <c r="R313" s="1020"/>
      <c r="S313" s="1020"/>
      <c r="T313" s="1020"/>
      <c r="U313" s="1020"/>
      <c r="V313" s="1020"/>
      <c r="W313" s="1020"/>
      <c r="X313" s="1020"/>
      <c r="Y313" s="1020"/>
      <c r="Z313" s="1020"/>
      <c r="AA313" s="1020"/>
      <c r="AB313" s="1020"/>
      <c r="AC313" s="1020"/>
      <c r="AD313" s="1020"/>
      <c r="AE313" s="1020"/>
      <c r="AF313" s="1020"/>
      <c r="AG313" s="1020"/>
      <c r="AH313" s="1020"/>
      <c r="AI313" s="1020"/>
      <c r="AJ313" s="1020"/>
      <c r="AK313" s="1020"/>
      <c r="AL313" s="1020"/>
      <c r="AM313" s="1020"/>
      <c r="AN313" s="1020"/>
      <c r="AO313" s="1020"/>
      <c r="AP313" s="1020"/>
      <c r="AQ313" s="1020"/>
      <c r="AR313" s="1020"/>
      <c r="AS313" s="1020"/>
      <c r="AT313" s="1020"/>
      <c r="AU313" s="1020"/>
      <c r="AV313" s="1020"/>
      <c r="AW313" s="1020"/>
      <c r="AX313" s="1020"/>
      <c r="AY313" s="1020"/>
    </row>
    <row r="314" spans="1:51">
      <c r="A314" s="1085"/>
      <c r="B314" s="1085"/>
      <c r="C314" s="1085"/>
      <c r="D314" s="1085"/>
      <c r="E314" s="1085"/>
      <c r="F314" s="1085"/>
      <c r="G314" s="1085"/>
      <c r="H314" s="1085"/>
      <c r="I314" s="1086"/>
      <c r="J314" s="1087"/>
      <c r="K314" s="1085"/>
      <c r="L314" s="1085"/>
      <c r="M314" s="1087"/>
      <c r="N314" s="1085"/>
      <c r="O314" s="1104"/>
      <c r="P314" s="1020"/>
      <c r="Q314" s="1020"/>
      <c r="R314" s="1020"/>
      <c r="S314" s="1020"/>
      <c r="T314" s="1020"/>
      <c r="U314" s="1020"/>
      <c r="V314" s="1020"/>
      <c r="W314" s="1020"/>
      <c r="X314" s="1020"/>
      <c r="Y314" s="1020"/>
      <c r="Z314" s="1020"/>
      <c r="AA314" s="1020"/>
      <c r="AB314" s="1020"/>
      <c r="AC314" s="1020"/>
      <c r="AD314" s="1020"/>
      <c r="AE314" s="1020"/>
      <c r="AF314" s="1020"/>
      <c r="AG314" s="1020"/>
      <c r="AH314" s="1020"/>
      <c r="AI314" s="1020"/>
      <c r="AJ314" s="1020"/>
      <c r="AK314" s="1020"/>
      <c r="AL314" s="1020"/>
      <c r="AM314" s="1020"/>
      <c r="AN314" s="1020"/>
      <c r="AO314" s="1020"/>
      <c r="AP314" s="1020"/>
      <c r="AQ314" s="1020"/>
      <c r="AR314" s="1020"/>
      <c r="AS314" s="1020"/>
      <c r="AT314" s="1020"/>
      <c r="AU314" s="1020"/>
      <c r="AV314" s="1020"/>
      <c r="AW314" s="1020"/>
      <c r="AX314" s="1020"/>
      <c r="AY314" s="1020"/>
    </row>
    <row r="315" spans="1:51">
      <c r="A315" s="1085"/>
      <c r="B315" s="1085"/>
      <c r="C315" s="1085"/>
      <c r="D315" s="1085"/>
      <c r="E315" s="1085"/>
      <c r="F315" s="1085"/>
      <c r="G315" s="1085"/>
      <c r="H315" s="1085"/>
      <c r="I315" s="1086"/>
      <c r="J315" s="1087"/>
      <c r="K315" s="1085"/>
      <c r="L315" s="1085"/>
      <c r="M315" s="1087"/>
      <c r="N315" s="1085"/>
      <c r="O315" s="1104"/>
      <c r="P315" s="1020"/>
      <c r="Q315" s="1020"/>
      <c r="R315" s="1020"/>
      <c r="S315" s="1020"/>
      <c r="T315" s="1020"/>
      <c r="U315" s="1020"/>
      <c r="V315" s="1020"/>
      <c r="W315" s="1020"/>
      <c r="X315" s="1020"/>
      <c r="Y315" s="1020"/>
      <c r="Z315" s="1020"/>
      <c r="AA315" s="1020"/>
      <c r="AB315" s="1020"/>
      <c r="AC315" s="1020"/>
      <c r="AD315" s="1020"/>
      <c r="AE315" s="1020"/>
      <c r="AF315" s="1020"/>
      <c r="AG315" s="1020"/>
      <c r="AH315" s="1020"/>
      <c r="AI315" s="1020"/>
      <c r="AJ315" s="1020"/>
      <c r="AK315" s="1020"/>
      <c r="AL315" s="1020"/>
      <c r="AM315" s="1020"/>
      <c r="AN315" s="1020"/>
      <c r="AO315" s="1020"/>
      <c r="AP315" s="1020"/>
      <c r="AQ315" s="1020"/>
      <c r="AR315" s="1020"/>
      <c r="AS315" s="1020"/>
      <c r="AT315" s="1020"/>
      <c r="AU315" s="1020"/>
      <c r="AV315" s="1020"/>
      <c r="AW315" s="1020"/>
      <c r="AX315" s="1020"/>
      <c r="AY315" s="1020"/>
    </row>
    <row r="316" spans="1:51">
      <c r="A316" s="1085"/>
      <c r="B316" s="1085"/>
      <c r="C316" s="1085"/>
      <c r="D316" s="1085"/>
      <c r="E316" s="1085"/>
      <c r="F316" s="1085"/>
      <c r="G316" s="1085"/>
      <c r="H316" s="1085"/>
      <c r="I316" s="1086"/>
      <c r="J316" s="1087"/>
      <c r="K316" s="1085"/>
      <c r="L316" s="1085"/>
      <c r="M316" s="1087"/>
      <c r="N316" s="1085"/>
      <c r="O316" s="1104"/>
      <c r="P316" s="1020"/>
      <c r="Q316" s="1020"/>
      <c r="R316" s="1020"/>
      <c r="S316" s="1020"/>
      <c r="T316" s="1020"/>
      <c r="U316" s="1020"/>
      <c r="V316" s="1020"/>
      <c r="W316" s="1020"/>
      <c r="X316" s="1020"/>
      <c r="Y316" s="1020"/>
      <c r="Z316" s="1020"/>
      <c r="AA316" s="1020"/>
      <c r="AB316" s="1020"/>
      <c r="AC316" s="1020"/>
      <c r="AD316" s="1020"/>
      <c r="AE316" s="1020"/>
      <c r="AF316" s="1020"/>
      <c r="AG316" s="1020"/>
      <c r="AH316" s="1020"/>
      <c r="AI316" s="1020"/>
      <c r="AJ316" s="1020"/>
      <c r="AK316" s="1020"/>
      <c r="AL316" s="1020"/>
      <c r="AM316" s="1020"/>
      <c r="AN316" s="1020"/>
      <c r="AO316" s="1020"/>
      <c r="AP316" s="1020"/>
      <c r="AQ316" s="1020"/>
      <c r="AR316" s="1020"/>
      <c r="AS316" s="1020"/>
      <c r="AT316" s="1020"/>
      <c r="AU316" s="1020"/>
      <c r="AV316" s="1020"/>
      <c r="AW316" s="1020"/>
      <c r="AX316" s="1020"/>
      <c r="AY316" s="1020"/>
    </row>
    <row r="317" spans="1:51">
      <c r="A317" s="1085"/>
      <c r="B317" s="1085"/>
      <c r="C317" s="1085"/>
      <c r="D317" s="1085"/>
      <c r="E317" s="1085"/>
      <c r="F317" s="1085"/>
      <c r="G317" s="1085"/>
      <c r="H317" s="1085"/>
      <c r="I317" s="1086"/>
      <c r="J317" s="1087"/>
      <c r="K317" s="1085"/>
      <c r="L317" s="1085"/>
      <c r="M317" s="1087"/>
      <c r="N317" s="1085"/>
      <c r="O317" s="1104"/>
      <c r="P317" s="1020"/>
      <c r="Q317" s="1020"/>
      <c r="R317" s="1020"/>
      <c r="S317" s="1020"/>
      <c r="T317" s="1020"/>
      <c r="U317" s="1020"/>
      <c r="V317" s="1020"/>
      <c r="W317" s="1020"/>
      <c r="X317" s="1020"/>
      <c r="Y317" s="1020"/>
      <c r="Z317" s="1020"/>
      <c r="AA317" s="1020"/>
      <c r="AB317" s="1020"/>
      <c r="AC317" s="1020"/>
      <c r="AD317" s="1020"/>
      <c r="AE317" s="1020"/>
      <c r="AF317" s="1020"/>
      <c r="AG317" s="1020"/>
      <c r="AH317" s="1020"/>
      <c r="AI317" s="1020"/>
      <c r="AJ317" s="1020"/>
      <c r="AK317" s="1020"/>
      <c r="AL317" s="1020"/>
      <c r="AM317" s="1020"/>
      <c r="AN317" s="1020"/>
      <c r="AO317" s="1020"/>
      <c r="AP317" s="1020"/>
      <c r="AQ317" s="1020"/>
      <c r="AR317" s="1020"/>
      <c r="AS317" s="1020"/>
      <c r="AT317" s="1020"/>
      <c r="AU317" s="1020"/>
      <c r="AV317" s="1020"/>
      <c r="AW317" s="1020"/>
      <c r="AX317" s="1020"/>
      <c r="AY317" s="1020"/>
    </row>
    <row r="318" spans="1:51">
      <c r="A318" s="1085"/>
      <c r="B318" s="1085"/>
      <c r="C318" s="1085"/>
      <c r="D318" s="1085"/>
      <c r="E318" s="1085"/>
      <c r="F318" s="1085"/>
      <c r="G318" s="1085"/>
      <c r="H318" s="1085"/>
      <c r="I318" s="1086"/>
      <c r="J318" s="1087"/>
      <c r="K318" s="1085"/>
      <c r="L318" s="1085"/>
      <c r="M318" s="1087"/>
      <c r="N318" s="1085"/>
      <c r="O318" s="1104"/>
      <c r="P318" s="1020"/>
      <c r="Q318" s="1020"/>
      <c r="R318" s="1020"/>
      <c r="S318" s="1020"/>
      <c r="T318" s="1020"/>
      <c r="U318" s="1020"/>
      <c r="V318" s="1020"/>
      <c r="W318" s="1020"/>
      <c r="X318" s="1020"/>
      <c r="Y318" s="1020"/>
      <c r="Z318" s="1020"/>
      <c r="AA318" s="1020"/>
      <c r="AB318" s="1020"/>
      <c r="AC318" s="1020"/>
      <c r="AD318" s="1020"/>
      <c r="AE318" s="1020"/>
      <c r="AF318" s="1020"/>
      <c r="AG318" s="1020"/>
      <c r="AH318" s="1020"/>
      <c r="AI318" s="1020"/>
      <c r="AJ318" s="1020"/>
      <c r="AK318" s="1020"/>
      <c r="AL318" s="1020"/>
      <c r="AM318" s="1020"/>
      <c r="AN318" s="1020"/>
      <c r="AO318" s="1020"/>
      <c r="AP318" s="1020"/>
      <c r="AQ318" s="1020"/>
      <c r="AR318" s="1020"/>
      <c r="AS318" s="1020"/>
      <c r="AT318" s="1020"/>
      <c r="AU318" s="1020"/>
      <c r="AV318" s="1020"/>
      <c r="AW318" s="1020"/>
      <c r="AX318" s="1020"/>
      <c r="AY318" s="1020"/>
    </row>
    <row r="319" spans="1:51">
      <c r="A319" s="1085"/>
      <c r="B319" s="1085"/>
      <c r="C319" s="1085"/>
      <c r="D319" s="1085"/>
      <c r="E319" s="1085"/>
      <c r="F319" s="1085"/>
      <c r="G319" s="1085"/>
      <c r="H319" s="1085"/>
      <c r="I319" s="1086"/>
      <c r="J319" s="1087"/>
      <c r="K319" s="1085"/>
      <c r="L319" s="1085"/>
      <c r="M319" s="1087"/>
      <c r="N319" s="1085"/>
      <c r="O319" s="1104"/>
      <c r="P319" s="1020"/>
      <c r="Q319" s="1020"/>
      <c r="R319" s="1020"/>
      <c r="S319" s="1020"/>
      <c r="T319" s="1020"/>
      <c r="U319" s="1020"/>
      <c r="V319" s="1020"/>
      <c r="W319" s="1020"/>
      <c r="X319" s="1020"/>
      <c r="Y319" s="1020"/>
      <c r="Z319" s="1020"/>
      <c r="AA319" s="1020"/>
      <c r="AB319" s="1020"/>
      <c r="AC319" s="1020"/>
      <c r="AD319" s="1020"/>
      <c r="AE319" s="1020"/>
      <c r="AF319" s="1020"/>
      <c r="AG319" s="1020"/>
      <c r="AH319" s="1020"/>
      <c r="AI319" s="1020"/>
      <c r="AJ319" s="1020"/>
      <c r="AK319" s="1020"/>
      <c r="AL319" s="1020"/>
      <c r="AM319" s="1020"/>
      <c r="AN319" s="1020"/>
      <c r="AO319" s="1020"/>
      <c r="AP319" s="1020"/>
      <c r="AQ319" s="1020"/>
      <c r="AR319" s="1020"/>
      <c r="AS319" s="1020"/>
      <c r="AT319" s="1020"/>
      <c r="AU319" s="1020"/>
      <c r="AV319" s="1020"/>
      <c r="AW319" s="1020"/>
      <c r="AX319" s="1020"/>
      <c r="AY319" s="1020"/>
    </row>
    <row r="320" spans="1:51">
      <c r="A320" s="1085"/>
      <c r="B320" s="1085"/>
      <c r="C320" s="1085"/>
      <c r="D320" s="1085"/>
      <c r="E320" s="1085"/>
      <c r="F320" s="1085"/>
      <c r="G320" s="1085"/>
      <c r="H320" s="1085"/>
      <c r="I320" s="1086"/>
      <c r="J320" s="1087"/>
      <c r="K320" s="1085"/>
      <c r="L320" s="1085"/>
      <c r="M320" s="1087"/>
      <c r="N320" s="1085"/>
      <c r="O320" s="1104"/>
      <c r="P320" s="1020"/>
      <c r="Q320" s="1020"/>
      <c r="R320" s="1020"/>
      <c r="S320" s="1020"/>
      <c r="T320" s="1020"/>
      <c r="U320" s="1020"/>
      <c r="V320" s="1020"/>
      <c r="W320" s="1020"/>
      <c r="X320" s="1020"/>
      <c r="Y320" s="1020"/>
      <c r="Z320" s="1020"/>
      <c r="AA320" s="1020"/>
      <c r="AB320" s="1020"/>
      <c r="AC320" s="1020"/>
      <c r="AD320" s="1020"/>
      <c r="AE320" s="1020"/>
      <c r="AF320" s="1020"/>
      <c r="AG320" s="1020"/>
      <c r="AH320" s="1020"/>
      <c r="AI320" s="1020"/>
      <c r="AJ320" s="1020"/>
      <c r="AK320" s="1020"/>
      <c r="AL320" s="1020"/>
      <c r="AM320" s="1020"/>
      <c r="AN320" s="1020"/>
      <c r="AO320" s="1020"/>
      <c r="AP320" s="1020"/>
      <c r="AQ320" s="1020"/>
      <c r="AR320" s="1020"/>
      <c r="AS320" s="1020"/>
      <c r="AT320" s="1020"/>
      <c r="AU320" s="1020"/>
      <c r="AV320" s="1020"/>
      <c r="AW320" s="1020"/>
      <c r="AX320" s="1020"/>
      <c r="AY320" s="1020"/>
    </row>
    <row r="321" spans="1:51">
      <c r="A321" s="1085"/>
      <c r="B321" s="1085"/>
      <c r="C321" s="1085"/>
      <c r="D321" s="1085"/>
      <c r="E321" s="1085"/>
      <c r="F321" s="1085"/>
      <c r="G321" s="1085"/>
      <c r="H321" s="1085"/>
      <c r="I321" s="1086"/>
      <c r="J321" s="1087"/>
      <c r="K321" s="1085"/>
      <c r="L321" s="1085"/>
      <c r="M321" s="1087"/>
      <c r="N321" s="1085"/>
      <c r="O321" s="1104"/>
      <c r="P321" s="1020"/>
      <c r="Q321" s="1020"/>
      <c r="R321" s="1020"/>
      <c r="S321" s="1020"/>
      <c r="T321" s="1020"/>
      <c r="U321" s="1020"/>
      <c r="V321" s="1020"/>
      <c r="W321" s="1020"/>
      <c r="X321" s="1020"/>
      <c r="Y321" s="1020"/>
      <c r="Z321" s="1020"/>
      <c r="AA321" s="1020"/>
      <c r="AB321" s="1020"/>
      <c r="AC321" s="1020"/>
      <c r="AD321" s="1020"/>
      <c r="AE321" s="1020"/>
      <c r="AF321" s="1020"/>
      <c r="AG321" s="1020"/>
      <c r="AH321" s="1020"/>
      <c r="AI321" s="1020"/>
      <c r="AJ321" s="1020"/>
      <c r="AK321" s="1020"/>
      <c r="AL321" s="1020"/>
      <c r="AM321" s="1020"/>
      <c r="AN321" s="1020"/>
      <c r="AO321" s="1020"/>
      <c r="AP321" s="1020"/>
      <c r="AQ321" s="1020"/>
      <c r="AR321" s="1020"/>
      <c r="AS321" s="1020"/>
      <c r="AT321" s="1020"/>
      <c r="AU321" s="1020"/>
      <c r="AV321" s="1020"/>
      <c r="AW321" s="1020"/>
      <c r="AX321" s="1020"/>
      <c r="AY321" s="1020"/>
    </row>
    <row r="322" spans="1:51">
      <c r="A322" s="1085"/>
      <c r="B322" s="1085"/>
      <c r="C322" s="1085"/>
      <c r="D322" s="1085"/>
      <c r="E322" s="1085"/>
      <c r="F322" s="1085"/>
      <c r="G322" s="1085"/>
      <c r="H322" s="1085"/>
      <c r="I322" s="1086"/>
      <c r="J322" s="1087"/>
      <c r="K322" s="1085"/>
      <c r="L322" s="1085"/>
      <c r="M322" s="1087"/>
      <c r="N322" s="1085"/>
      <c r="O322" s="1104"/>
      <c r="P322" s="1020"/>
      <c r="Q322" s="1020"/>
      <c r="R322" s="1020"/>
      <c r="S322" s="1020"/>
      <c r="T322" s="1020"/>
      <c r="U322" s="1020"/>
      <c r="V322" s="1020"/>
      <c r="W322" s="1020"/>
      <c r="X322" s="1020"/>
      <c r="Y322" s="1020"/>
      <c r="Z322" s="1020"/>
      <c r="AA322" s="1020"/>
      <c r="AB322" s="1020"/>
      <c r="AC322" s="1020"/>
      <c r="AD322" s="1020"/>
      <c r="AE322" s="1020"/>
      <c r="AF322" s="1020"/>
      <c r="AG322" s="1020"/>
      <c r="AH322" s="1020"/>
      <c r="AI322" s="1020"/>
      <c r="AJ322" s="1020"/>
      <c r="AK322" s="1020"/>
      <c r="AL322" s="1020"/>
      <c r="AM322" s="1020"/>
      <c r="AN322" s="1020"/>
      <c r="AO322" s="1020"/>
      <c r="AP322" s="1020"/>
      <c r="AQ322" s="1020"/>
      <c r="AR322" s="1020"/>
      <c r="AS322" s="1020"/>
      <c r="AT322" s="1020"/>
      <c r="AU322" s="1020"/>
      <c r="AV322" s="1020"/>
      <c r="AW322" s="1020"/>
      <c r="AX322" s="1020"/>
      <c r="AY322" s="1020"/>
    </row>
    <row r="323" spans="1:51">
      <c r="A323" s="1085"/>
      <c r="B323" s="1085"/>
      <c r="C323" s="1085"/>
      <c r="D323" s="1085"/>
      <c r="E323" s="1085"/>
      <c r="F323" s="1085"/>
      <c r="G323" s="1085"/>
      <c r="H323" s="1085"/>
      <c r="I323" s="1086"/>
      <c r="J323" s="1087"/>
      <c r="K323" s="1085"/>
      <c r="L323" s="1085"/>
      <c r="M323" s="1087"/>
      <c r="N323" s="1085"/>
      <c r="O323" s="1104"/>
      <c r="P323" s="1020"/>
      <c r="Q323" s="1020"/>
      <c r="R323" s="1020"/>
      <c r="S323" s="1020"/>
      <c r="T323" s="1020"/>
      <c r="U323" s="1020"/>
      <c r="V323" s="1020"/>
      <c r="W323" s="1020"/>
      <c r="X323" s="1020"/>
      <c r="Y323" s="1020"/>
      <c r="Z323" s="1020"/>
      <c r="AA323" s="1020"/>
      <c r="AB323" s="1020"/>
      <c r="AC323" s="1020"/>
      <c r="AD323" s="1020"/>
      <c r="AE323" s="1020"/>
      <c r="AF323" s="1020"/>
      <c r="AG323" s="1020"/>
      <c r="AH323" s="1020"/>
      <c r="AI323" s="1020"/>
      <c r="AJ323" s="1020"/>
      <c r="AK323" s="1020"/>
      <c r="AL323" s="1020"/>
      <c r="AM323" s="1020"/>
      <c r="AN323" s="1020"/>
      <c r="AO323" s="1020"/>
      <c r="AP323" s="1020"/>
      <c r="AQ323" s="1020"/>
      <c r="AR323" s="1020"/>
      <c r="AS323" s="1020"/>
      <c r="AT323" s="1020"/>
      <c r="AU323" s="1020"/>
      <c r="AV323" s="1020"/>
      <c r="AW323" s="1020"/>
      <c r="AX323" s="1020"/>
      <c r="AY323" s="1020"/>
    </row>
    <row r="324" spans="1:51">
      <c r="A324" s="1085"/>
      <c r="B324" s="1085"/>
      <c r="C324" s="1085"/>
      <c r="D324" s="1085"/>
      <c r="E324" s="1085"/>
      <c r="F324" s="1085"/>
      <c r="G324" s="1085"/>
      <c r="H324" s="1085"/>
      <c r="I324" s="1086"/>
      <c r="J324" s="1087"/>
      <c r="K324" s="1085"/>
      <c r="L324" s="1085"/>
      <c r="M324" s="1087"/>
      <c r="N324" s="1085"/>
      <c r="O324" s="1104"/>
      <c r="P324" s="1020"/>
      <c r="Q324" s="1020"/>
      <c r="R324" s="1020"/>
      <c r="S324" s="1020"/>
      <c r="T324" s="1020"/>
      <c r="U324" s="1020"/>
      <c r="V324" s="1020"/>
      <c r="W324" s="1020"/>
      <c r="X324" s="1020"/>
      <c r="Y324" s="1020"/>
      <c r="Z324" s="1020"/>
      <c r="AA324" s="1020"/>
      <c r="AB324" s="1020"/>
      <c r="AC324" s="1020"/>
      <c r="AD324" s="1020"/>
      <c r="AE324" s="1020"/>
      <c r="AF324" s="1020"/>
      <c r="AG324" s="1020"/>
      <c r="AH324" s="1020"/>
      <c r="AI324" s="1020"/>
      <c r="AJ324" s="1020"/>
      <c r="AK324" s="1020"/>
      <c r="AL324" s="1020"/>
      <c r="AM324" s="1020"/>
      <c r="AN324" s="1020"/>
      <c r="AO324" s="1020"/>
      <c r="AP324" s="1020"/>
      <c r="AQ324" s="1020"/>
      <c r="AR324" s="1020"/>
      <c r="AS324" s="1020"/>
      <c r="AT324" s="1020"/>
      <c r="AU324" s="1020"/>
      <c r="AV324" s="1020"/>
      <c r="AW324" s="1020"/>
      <c r="AX324" s="1020"/>
      <c r="AY324" s="1020"/>
    </row>
    <row r="325" spans="1:51">
      <c r="A325" s="1085"/>
      <c r="B325" s="1085"/>
      <c r="C325" s="1085"/>
      <c r="D325" s="1085"/>
      <c r="E325" s="1085"/>
      <c r="F325" s="1085"/>
      <c r="G325" s="1085"/>
      <c r="H325" s="1085"/>
      <c r="I325" s="1086"/>
      <c r="J325" s="1087"/>
      <c r="K325" s="1085"/>
      <c r="L325" s="1085"/>
      <c r="M325" s="1087"/>
      <c r="N325" s="1085"/>
      <c r="O325" s="1104"/>
      <c r="P325" s="1020"/>
      <c r="Q325" s="1020"/>
      <c r="R325" s="1020"/>
      <c r="S325" s="1020"/>
      <c r="T325" s="1020"/>
      <c r="U325" s="1020"/>
      <c r="V325" s="1020"/>
      <c r="W325" s="1020"/>
      <c r="X325" s="1020"/>
      <c r="Y325" s="1020"/>
      <c r="Z325" s="1020"/>
      <c r="AA325" s="1020"/>
      <c r="AB325" s="1020"/>
      <c r="AC325" s="1020"/>
      <c r="AD325" s="1020"/>
      <c r="AE325" s="1020"/>
      <c r="AF325" s="1020"/>
      <c r="AG325" s="1020"/>
      <c r="AH325" s="1020"/>
      <c r="AI325" s="1020"/>
      <c r="AJ325" s="1020"/>
      <c r="AK325" s="1020"/>
      <c r="AL325" s="1020"/>
      <c r="AM325" s="1020"/>
      <c r="AN325" s="1020"/>
      <c r="AO325" s="1020"/>
      <c r="AP325" s="1020"/>
      <c r="AQ325" s="1020"/>
      <c r="AR325" s="1020"/>
      <c r="AS325" s="1020"/>
      <c r="AT325" s="1020"/>
      <c r="AU325" s="1020"/>
      <c r="AV325" s="1020"/>
      <c r="AW325" s="1020"/>
      <c r="AX325" s="1020"/>
      <c r="AY325" s="1020"/>
    </row>
    <row r="326" spans="1:51">
      <c r="A326" s="1085"/>
      <c r="B326" s="1085"/>
      <c r="C326" s="1085"/>
      <c r="D326" s="1085"/>
      <c r="E326" s="1085"/>
      <c r="F326" s="1085"/>
      <c r="G326" s="1085"/>
      <c r="H326" s="1085"/>
      <c r="I326" s="1086"/>
      <c r="J326" s="1087"/>
      <c r="K326" s="1085"/>
      <c r="L326" s="1085"/>
      <c r="M326" s="1087"/>
      <c r="N326" s="1085"/>
      <c r="O326" s="1104"/>
      <c r="P326" s="1020"/>
      <c r="Q326" s="1020"/>
      <c r="R326" s="1020"/>
      <c r="S326" s="1020"/>
      <c r="T326" s="1020"/>
      <c r="U326" s="1020"/>
      <c r="V326" s="1020"/>
      <c r="W326" s="1020"/>
      <c r="X326" s="1020"/>
      <c r="Y326" s="1020"/>
      <c r="Z326" s="1020"/>
      <c r="AA326" s="1020"/>
      <c r="AB326" s="1020"/>
      <c r="AC326" s="1020"/>
      <c r="AD326" s="1020"/>
      <c r="AE326" s="1020"/>
      <c r="AF326" s="1020"/>
      <c r="AG326" s="1020"/>
      <c r="AH326" s="1020"/>
      <c r="AI326" s="1020"/>
      <c r="AJ326" s="1020"/>
      <c r="AK326" s="1020"/>
      <c r="AL326" s="1020"/>
      <c r="AM326" s="1020"/>
      <c r="AN326" s="1020"/>
      <c r="AO326" s="1020"/>
      <c r="AP326" s="1020"/>
      <c r="AQ326" s="1020"/>
      <c r="AR326" s="1020"/>
      <c r="AS326" s="1020"/>
      <c r="AT326" s="1020"/>
      <c r="AU326" s="1020"/>
      <c r="AV326" s="1020"/>
      <c r="AW326" s="1020"/>
      <c r="AX326" s="1020"/>
      <c r="AY326" s="1020"/>
    </row>
    <row r="327" spans="1:51">
      <c r="A327" s="1085"/>
      <c r="B327" s="1085"/>
      <c r="C327" s="1085"/>
      <c r="D327" s="1085"/>
      <c r="E327" s="1085"/>
      <c r="F327" s="1085"/>
      <c r="G327" s="1085"/>
      <c r="H327" s="1085"/>
      <c r="I327" s="1086"/>
      <c r="J327" s="1087"/>
      <c r="K327" s="1085"/>
      <c r="L327" s="1085"/>
      <c r="M327" s="1087"/>
      <c r="N327" s="1085"/>
      <c r="O327" s="1104"/>
      <c r="AL327" s="1020"/>
      <c r="AM327" s="1020"/>
      <c r="AN327" s="1020"/>
      <c r="AO327" s="1020"/>
      <c r="AP327" s="1020"/>
      <c r="AQ327" s="1020"/>
      <c r="AR327" s="1020"/>
      <c r="AS327" s="1020"/>
      <c r="AT327" s="1020"/>
      <c r="AU327" s="1020"/>
      <c r="AV327" s="1020"/>
      <c r="AW327" s="1020"/>
      <c r="AX327" s="1020"/>
      <c r="AY327" s="1020"/>
    </row>
    <row r="328" spans="1:51">
      <c r="A328" s="1085"/>
      <c r="B328" s="1085"/>
      <c r="C328" s="1085"/>
      <c r="D328" s="1085"/>
      <c r="E328" s="1085"/>
      <c r="F328" s="1085"/>
      <c r="G328" s="1085"/>
      <c r="H328" s="1085"/>
      <c r="I328" s="1086"/>
      <c r="J328" s="1087"/>
      <c r="K328" s="1085"/>
      <c r="L328" s="1085"/>
      <c r="M328" s="1087"/>
      <c r="N328" s="1085"/>
      <c r="O328" s="1104"/>
      <c r="AL328" s="1020"/>
      <c r="AM328" s="1020"/>
      <c r="AN328" s="1020"/>
      <c r="AO328" s="1020"/>
      <c r="AP328" s="1020"/>
      <c r="AQ328" s="1020"/>
      <c r="AR328" s="1020"/>
      <c r="AS328" s="1020"/>
      <c r="AT328" s="1020"/>
      <c r="AU328" s="1020"/>
      <c r="AV328" s="1020"/>
      <c r="AW328" s="1020"/>
      <c r="AX328" s="1020"/>
      <c r="AY328" s="1020"/>
    </row>
    <row r="329" spans="1:51">
      <c r="A329" s="1089"/>
      <c r="B329" s="1089"/>
      <c r="C329" s="1089"/>
      <c r="D329" s="1089"/>
      <c r="E329" s="1089"/>
      <c r="F329" s="1089"/>
      <c r="G329" s="1089"/>
      <c r="H329" s="1089"/>
      <c r="I329" s="1103"/>
      <c r="J329" s="1087"/>
      <c r="K329" s="1090"/>
      <c r="L329" s="1090"/>
      <c r="M329" s="1091"/>
      <c r="N329" s="1090"/>
      <c r="O329" s="1104"/>
      <c r="AD329" s="1028"/>
      <c r="AK329" s="1015"/>
      <c r="AL329" s="1020"/>
      <c r="AM329" s="1020"/>
      <c r="AN329" s="1020"/>
      <c r="AO329" s="1020"/>
      <c r="AP329" s="1020"/>
      <c r="AQ329" s="1020"/>
      <c r="AR329" s="1020"/>
      <c r="AS329" s="1020"/>
      <c r="AT329" s="1020"/>
      <c r="AU329" s="1020"/>
      <c r="AV329" s="1020"/>
      <c r="AW329" s="1020"/>
      <c r="AX329" s="1020"/>
      <c r="AY329" s="1020"/>
    </row>
    <row r="330" spans="1:51">
      <c r="A330" s="1092"/>
      <c r="B330" s="1092"/>
      <c r="C330" s="1092"/>
      <c r="D330" s="1092"/>
      <c r="E330" s="1092"/>
      <c r="F330" s="1092"/>
      <c r="G330" s="1092"/>
      <c r="H330" s="1092"/>
      <c r="I330" s="1086"/>
      <c r="J330" s="1087"/>
      <c r="K330" s="1085"/>
      <c r="L330" s="1085"/>
      <c r="M330" s="1087"/>
      <c r="N330" s="1085"/>
      <c r="O330" s="1104"/>
      <c r="AA330" s="1016"/>
      <c r="AD330" s="1028"/>
      <c r="AL330" s="1020"/>
      <c r="AM330" s="1020"/>
      <c r="AN330" s="1020"/>
      <c r="AO330" s="1020"/>
      <c r="AP330" s="1020"/>
      <c r="AQ330" s="1020"/>
      <c r="AR330" s="1020"/>
      <c r="AS330" s="1020"/>
      <c r="AT330" s="1020"/>
      <c r="AU330" s="1020"/>
      <c r="AV330" s="1020"/>
      <c r="AW330" s="1020"/>
      <c r="AX330" s="1020"/>
      <c r="AY330" s="1020"/>
    </row>
    <row r="331" spans="1:51">
      <c r="A331" s="1421"/>
      <c r="B331" s="1421"/>
      <c r="C331" s="1421"/>
      <c r="D331" s="1421"/>
      <c r="E331" s="1421"/>
      <c r="F331" s="1421"/>
      <c r="G331" s="1421"/>
      <c r="H331" s="1421"/>
      <c r="I331" s="1421"/>
      <c r="J331" s="1421"/>
      <c r="K331" s="1421"/>
      <c r="L331" s="1421"/>
      <c r="M331" s="1421"/>
      <c r="N331" s="1421"/>
      <c r="O331" s="1421"/>
      <c r="Y331" s="1026"/>
      <c r="Z331" s="1027"/>
      <c r="AA331" s="1027"/>
      <c r="AB331" s="1027"/>
      <c r="AD331" s="1028"/>
      <c r="AG331" s="1412"/>
      <c r="AH331" s="1412"/>
      <c r="AL331" s="1020"/>
      <c r="AM331" s="1020"/>
      <c r="AN331" s="1020"/>
      <c r="AO331" s="1020"/>
      <c r="AP331" s="1020"/>
      <c r="AQ331" s="1020"/>
      <c r="AR331" s="1020"/>
      <c r="AS331" s="1020"/>
      <c r="AT331" s="1020"/>
      <c r="AU331" s="1020"/>
      <c r="AV331" s="1020"/>
      <c r="AW331" s="1020"/>
      <c r="AX331" s="1020"/>
      <c r="AY331" s="1020"/>
    </row>
    <row r="332" spans="1:51">
      <c r="A332" s="1429"/>
      <c r="B332" s="1429"/>
      <c r="C332" s="1429"/>
      <c r="D332" s="1429"/>
      <c r="E332" s="1429"/>
      <c r="F332" s="1429"/>
      <c r="G332" s="1429"/>
      <c r="H332" s="1429"/>
      <c r="I332" s="1429"/>
      <c r="J332" s="1429"/>
      <c r="K332" s="1429"/>
      <c r="L332" s="1429"/>
      <c r="M332" s="1429"/>
      <c r="N332" s="1429"/>
      <c r="O332" s="1429"/>
      <c r="Y332" s="1026"/>
      <c r="Z332" s="1030"/>
      <c r="AA332" s="1027"/>
      <c r="AB332" s="1027"/>
      <c r="AD332" s="1028"/>
      <c r="AL332" s="1020"/>
      <c r="AM332" s="1020"/>
      <c r="AN332" s="1020"/>
      <c r="AO332" s="1020"/>
      <c r="AP332" s="1020"/>
      <c r="AQ332" s="1020"/>
      <c r="AR332" s="1020"/>
      <c r="AS332" s="1020"/>
      <c r="AT332" s="1020"/>
      <c r="AU332" s="1020"/>
      <c r="AV332" s="1020"/>
      <c r="AW332" s="1020"/>
      <c r="AX332" s="1020"/>
      <c r="AY332" s="1020"/>
    </row>
    <row r="333" spans="1:51">
      <c r="A333" s="1085"/>
      <c r="B333" s="1085"/>
      <c r="C333" s="1085"/>
      <c r="D333" s="1085"/>
      <c r="E333" s="1085"/>
      <c r="F333" s="1085"/>
      <c r="G333" s="1085"/>
      <c r="H333" s="1085"/>
      <c r="I333" s="1086"/>
      <c r="J333" s="1087"/>
      <c r="K333" s="1085"/>
      <c r="L333" s="1085"/>
      <c r="M333" s="1087"/>
      <c r="N333" s="1085"/>
      <c r="O333" s="1104"/>
      <c r="Y333" s="1026"/>
      <c r="Z333" s="1030"/>
      <c r="AA333" s="1027"/>
      <c r="AB333" s="1027"/>
      <c r="AL333" s="1020"/>
      <c r="AM333" s="1020"/>
      <c r="AN333" s="1020"/>
      <c r="AO333" s="1020"/>
      <c r="AP333" s="1020"/>
      <c r="AQ333" s="1020"/>
      <c r="AR333" s="1020"/>
      <c r="AS333" s="1020"/>
      <c r="AT333" s="1020"/>
      <c r="AU333" s="1020"/>
      <c r="AV333" s="1020"/>
      <c r="AW333" s="1020"/>
      <c r="AX333" s="1020"/>
      <c r="AY333" s="1020"/>
    </row>
    <row r="334" spans="1:51">
      <c r="A334" s="1094"/>
      <c r="B334" s="1094"/>
      <c r="C334" s="1094"/>
      <c r="D334" s="1094"/>
      <c r="E334" s="1094"/>
      <c r="F334" s="1094"/>
      <c r="G334" s="1094"/>
      <c r="H334" s="1094"/>
      <c r="I334" s="1345"/>
      <c r="J334" s="1095"/>
      <c r="K334" s="1096"/>
      <c r="L334" s="1096"/>
      <c r="M334" s="1092"/>
      <c r="N334" s="1085"/>
      <c r="O334" s="1048"/>
      <c r="Y334" s="1026"/>
      <c r="Z334" s="1030"/>
      <c r="AA334" s="1027"/>
      <c r="AB334" s="1027"/>
      <c r="AL334" s="1020"/>
      <c r="AM334" s="1020"/>
      <c r="AN334" s="1020"/>
      <c r="AO334" s="1020"/>
      <c r="AP334" s="1020"/>
      <c r="AQ334" s="1020"/>
      <c r="AR334" s="1020"/>
      <c r="AS334" s="1020"/>
      <c r="AT334" s="1020"/>
      <c r="AU334" s="1020"/>
      <c r="AV334" s="1020"/>
      <c r="AW334" s="1020"/>
      <c r="AX334" s="1020"/>
      <c r="AY334" s="1020"/>
    </row>
    <row r="335" spans="1:51">
      <c r="A335" s="1420"/>
      <c r="B335" s="1420"/>
      <c r="C335" s="1420"/>
      <c r="D335" s="1420"/>
      <c r="E335" s="1420"/>
      <c r="F335" s="1420"/>
      <c r="G335" s="1420"/>
      <c r="H335" s="1420"/>
      <c r="I335" s="1420"/>
      <c r="J335" s="1420"/>
      <c r="K335" s="1420"/>
      <c r="L335" s="1420"/>
      <c r="M335" s="1097"/>
      <c r="N335" s="1085"/>
      <c r="O335" s="1048"/>
      <c r="Y335" s="1038"/>
      <c r="Z335" s="1039"/>
      <c r="AA335" s="1039"/>
      <c r="AB335" s="1039"/>
      <c r="AG335" s="1412"/>
      <c r="AH335" s="1412"/>
      <c r="AL335" s="1020"/>
      <c r="AM335" s="1020"/>
      <c r="AN335" s="1020"/>
      <c r="AO335" s="1020"/>
      <c r="AP335" s="1020"/>
      <c r="AQ335" s="1020"/>
      <c r="AR335" s="1020"/>
      <c r="AS335" s="1020"/>
      <c r="AT335" s="1020"/>
      <c r="AU335" s="1020"/>
      <c r="AV335" s="1020"/>
      <c r="AW335" s="1020"/>
      <c r="AX335" s="1020"/>
      <c r="AY335" s="1020"/>
    </row>
    <row r="336" spans="1:51">
      <c r="A336" s="1094"/>
      <c r="B336" s="1094"/>
      <c r="C336" s="1094"/>
      <c r="D336" s="1094"/>
      <c r="E336" s="1094"/>
      <c r="F336" s="1094"/>
      <c r="G336" s="1094"/>
      <c r="H336" s="1094"/>
      <c r="I336" s="1345"/>
      <c r="J336" s="1433"/>
      <c r="K336" s="1433"/>
      <c r="L336" s="1433"/>
      <c r="M336" s="1097"/>
      <c r="N336" s="1085"/>
      <c r="O336" s="1048"/>
      <c r="Y336" s="1026"/>
      <c r="Z336" s="1041"/>
      <c r="AA336" s="1042"/>
      <c r="AB336" s="1042"/>
      <c r="AL336" s="1020"/>
      <c r="AM336" s="1020"/>
      <c r="AN336" s="1020"/>
      <c r="AO336" s="1020"/>
      <c r="AP336" s="1020"/>
      <c r="AQ336" s="1020"/>
      <c r="AR336" s="1020"/>
      <c r="AS336" s="1020"/>
      <c r="AT336" s="1020"/>
      <c r="AU336" s="1020"/>
      <c r="AV336" s="1020"/>
      <c r="AW336" s="1020"/>
      <c r="AX336" s="1020"/>
      <c r="AY336" s="1020"/>
    </row>
    <row r="337" spans="1:51">
      <c r="A337" s="1094"/>
      <c r="B337" s="1094"/>
      <c r="C337" s="1094"/>
      <c r="D337" s="1094"/>
      <c r="E337" s="1094"/>
      <c r="F337" s="1094"/>
      <c r="G337" s="1094"/>
      <c r="H337" s="1094"/>
      <c r="I337" s="1345"/>
      <c r="J337" s="1433"/>
      <c r="K337" s="1433"/>
      <c r="L337" s="1433"/>
      <c r="M337" s="1097"/>
      <c r="N337" s="1085"/>
      <c r="O337" s="1048"/>
      <c r="Y337" s="1026"/>
      <c r="Z337" s="1041"/>
      <c r="AA337" s="1042"/>
      <c r="AB337" s="1042"/>
      <c r="AL337" s="1020"/>
      <c r="AM337" s="1020"/>
      <c r="AN337" s="1020"/>
      <c r="AO337" s="1020"/>
      <c r="AP337" s="1020"/>
      <c r="AQ337" s="1020"/>
      <c r="AR337" s="1020"/>
      <c r="AS337" s="1020"/>
      <c r="AT337" s="1020"/>
      <c r="AU337" s="1020"/>
      <c r="AV337" s="1020"/>
      <c r="AW337" s="1020"/>
      <c r="AX337" s="1020"/>
      <c r="AY337" s="1020"/>
    </row>
    <row r="338" spans="1:51">
      <c r="A338" s="1095"/>
      <c r="B338" s="1095"/>
      <c r="C338" s="1095"/>
      <c r="D338" s="1095"/>
      <c r="E338" s="1095"/>
      <c r="F338" s="1095"/>
      <c r="G338" s="1095"/>
      <c r="H338" s="1095"/>
      <c r="I338" s="1346"/>
      <c r="J338" s="1433"/>
      <c r="K338" s="1433"/>
      <c r="L338" s="1433"/>
      <c r="M338" s="1097"/>
      <c r="N338" s="1085"/>
      <c r="O338" s="1048"/>
      <c r="Y338" s="1044"/>
      <c r="Z338" s="1065"/>
      <c r="AA338" s="1098"/>
      <c r="AB338" s="1046"/>
      <c r="AL338" s="1020"/>
      <c r="AM338" s="1020"/>
      <c r="AN338" s="1020"/>
      <c r="AO338" s="1020"/>
      <c r="AP338" s="1020"/>
      <c r="AQ338" s="1020"/>
      <c r="AR338" s="1020"/>
      <c r="AS338" s="1020"/>
      <c r="AT338" s="1020"/>
      <c r="AU338" s="1020"/>
      <c r="AV338" s="1020"/>
      <c r="AW338" s="1020"/>
      <c r="AX338" s="1020"/>
      <c r="AY338" s="1020"/>
    </row>
    <row r="339" spans="1:51">
      <c r="A339" s="1095"/>
      <c r="B339" s="1095"/>
      <c r="C339" s="1095"/>
      <c r="D339" s="1095"/>
      <c r="E339" s="1095"/>
      <c r="F339" s="1095"/>
      <c r="G339" s="1095"/>
      <c r="H339" s="1095"/>
      <c r="I339" s="1346"/>
      <c r="J339" s="1433"/>
      <c r="K339" s="1433"/>
      <c r="L339" s="1433"/>
      <c r="M339" s="1097"/>
      <c r="N339" s="1085"/>
      <c r="O339" s="1048"/>
      <c r="AG339" s="1412"/>
      <c r="AH339" s="1412"/>
      <c r="AL339" s="1020"/>
      <c r="AM339" s="1020"/>
      <c r="AN339" s="1020"/>
      <c r="AO339" s="1020"/>
      <c r="AP339" s="1020"/>
      <c r="AQ339" s="1020"/>
      <c r="AR339" s="1020"/>
      <c r="AS339" s="1020"/>
      <c r="AT339" s="1020"/>
      <c r="AU339" s="1020"/>
      <c r="AV339" s="1020"/>
      <c r="AW339" s="1020"/>
      <c r="AX339" s="1020"/>
      <c r="AY339" s="1020"/>
    </row>
    <row r="340" spans="1:51">
      <c r="A340" s="1095"/>
      <c r="B340" s="1095"/>
      <c r="C340" s="1095"/>
      <c r="D340" s="1095"/>
      <c r="E340" s="1095"/>
      <c r="F340" s="1095"/>
      <c r="G340" s="1095"/>
      <c r="H340" s="1095"/>
      <c r="I340" s="1346"/>
      <c r="J340" s="1095"/>
      <c r="K340" s="1099"/>
      <c r="L340" s="1099"/>
      <c r="M340" s="1094"/>
      <c r="N340" s="1268"/>
      <c r="O340" s="1269"/>
      <c r="AI340" s="1050"/>
      <c r="AL340" s="1020"/>
      <c r="AM340" s="1020"/>
      <c r="AN340" s="1020"/>
      <c r="AO340" s="1020"/>
      <c r="AP340" s="1020"/>
      <c r="AQ340" s="1020"/>
      <c r="AR340" s="1020"/>
      <c r="AS340" s="1020"/>
      <c r="AT340" s="1020"/>
      <c r="AU340" s="1020"/>
      <c r="AV340" s="1020"/>
      <c r="AW340" s="1020"/>
      <c r="AX340" s="1020"/>
      <c r="AY340" s="1020"/>
    </row>
    <row r="341" spans="1:51">
      <c r="A341" s="1435"/>
      <c r="B341" s="1435"/>
      <c r="C341" s="1435"/>
      <c r="D341" s="1435"/>
      <c r="E341" s="1435"/>
      <c r="F341" s="1435"/>
      <c r="G341" s="1435"/>
      <c r="H341" s="1435"/>
      <c r="I341" s="1435"/>
      <c r="J341" s="1435"/>
      <c r="K341" s="1435"/>
      <c r="L341" s="1435"/>
      <c r="M341" s="1435"/>
      <c r="N341" s="1435"/>
      <c r="O341" s="1435"/>
      <c r="P341" s="1051"/>
      <c r="Q341" s="1051"/>
      <c r="R341" s="1051"/>
      <c r="S341" s="1052"/>
      <c r="T341" s="1053"/>
      <c r="U341" s="1053"/>
      <c r="V341" s="1053"/>
      <c r="W341" s="1053"/>
      <c r="AA341" s="1016"/>
      <c r="AI341" s="1050"/>
      <c r="AL341" s="1020"/>
      <c r="AM341" s="1020"/>
      <c r="AN341" s="1020"/>
      <c r="AO341" s="1020"/>
      <c r="AP341" s="1020"/>
      <c r="AQ341" s="1020"/>
      <c r="AR341" s="1020"/>
      <c r="AS341" s="1020"/>
      <c r="AT341" s="1020"/>
      <c r="AU341" s="1020"/>
      <c r="AV341" s="1020"/>
      <c r="AW341" s="1020"/>
      <c r="AX341" s="1020"/>
      <c r="AY341" s="1020"/>
    </row>
    <row r="342" spans="1:51">
      <c r="A342" s="1085"/>
      <c r="B342" s="1085"/>
      <c r="C342" s="1085"/>
      <c r="D342" s="1085"/>
      <c r="E342" s="1085"/>
      <c r="F342" s="1085"/>
      <c r="G342" s="1085"/>
      <c r="H342" s="1085"/>
      <c r="I342" s="1086"/>
      <c r="J342" s="1087"/>
      <c r="K342" s="1085"/>
      <c r="L342" s="1085"/>
      <c r="M342" s="1091"/>
      <c r="N342" s="1090"/>
      <c r="O342" s="1104"/>
      <c r="Z342" s="1410"/>
      <c r="AA342" s="1410"/>
      <c r="AC342" s="1411"/>
      <c r="AD342" s="1411"/>
      <c r="AG342" s="1412"/>
      <c r="AH342" s="1412"/>
      <c r="AL342" s="1020"/>
      <c r="AM342" s="1020"/>
      <c r="AN342" s="1020"/>
      <c r="AO342" s="1020"/>
      <c r="AP342" s="1020"/>
      <c r="AQ342" s="1020"/>
      <c r="AR342" s="1020"/>
      <c r="AS342" s="1020"/>
      <c r="AT342" s="1020"/>
      <c r="AU342" s="1020"/>
      <c r="AV342" s="1020"/>
      <c r="AW342" s="1020"/>
      <c r="AX342" s="1020"/>
      <c r="AY342" s="1020"/>
    </row>
    <row r="343" spans="1:51">
      <c r="A343" s="1093"/>
      <c r="B343" s="1093"/>
      <c r="C343" s="1093"/>
      <c r="D343" s="1093"/>
      <c r="E343" s="1093"/>
      <c r="F343" s="1093"/>
      <c r="G343" s="1093"/>
      <c r="H343" s="1093"/>
      <c r="I343" s="1100"/>
      <c r="J343" s="1101"/>
      <c r="K343" s="1090"/>
      <c r="L343" s="1090"/>
      <c r="M343" s="1093"/>
      <c r="N343" s="1248"/>
      <c r="O343" s="1102"/>
      <c r="Z343" s="1056"/>
      <c r="AA343" s="1056"/>
      <c r="AC343" s="1056"/>
      <c r="AD343" s="1056"/>
      <c r="AI343" s="1020"/>
      <c r="AJ343" s="1020"/>
      <c r="AK343" s="1020"/>
      <c r="AL343" s="1020"/>
      <c r="AM343" s="1020"/>
      <c r="AN343" s="1020"/>
      <c r="AO343" s="1020"/>
      <c r="AP343" s="1020"/>
      <c r="AQ343" s="1020"/>
      <c r="AR343" s="1020"/>
      <c r="AS343" s="1020"/>
      <c r="AT343" s="1020"/>
      <c r="AU343" s="1020"/>
      <c r="AV343" s="1020"/>
      <c r="AW343" s="1020"/>
      <c r="AX343" s="1020"/>
      <c r="AY343" s="1020"/>
    </row>
    <row r="344" spans="1:51">
      <c r="A344" s="1090"/>
      <c r="B344" s="1090"/>
      <c r="C344" s="1090"/>
      <c r="D344" s="1090"/>
      <c r="E344" s="1090"/>
      <c r="F344" s="1090"/>
      <c r="G344" s="1090"/>
      <c r="H344" s="1090"/>
      <c r="I344" s="1103"/>
      <c r="J344" s="1091"/>
      <c r="K344" s="1090"/>
      <c r="L344" s="1090"/>
      <c r="M344" s="1090"/>
      <c r="N344" s="1090"/>
      <c r="O344" s="1104"/>
      <c r="Z344" s="1057"/>
      <c r="AA344" s="1057"/>
      <c r="AC344" s="1057"/>
      <c r="AD344" s="1057"/>
      <c r="AI344" s="1020"/>
      <c r="AJ344" s="1020"/>
      <c r="AK344" s="1020"/>
      <c r="AL344" s="1020"/>
      <c r="AM344" s="1020"/>
      <c r="AN344" s="1020"/>
      <c r="AO344" s="1020"/>
      <c r="AP344" s="1020"/>
      <c r="AQ344" s="1020"/>
      <c r="AR344" s="1020"/>
      <c r="AS344" s="1020"/>
      <c r="AT344" s="1020"/>
      <c r="AU344" s="1020"/>
      <c r="AV344" s="1020"/>
      <c r="AW344" s="1020"/>
      <c r="AX344" s="1020"/>
      <c r="AY344" s="1020"/>
    </row>
    <row r="345" spans="1:51">
      <c r="A345" s="1105"/>
      <c r="B345" s="1105"/>
      <c r="C345" s="1105"/>
      <c r="D345" s="1105"/>
      <c r="E345" s="1105"/>
      <c r="F345" s="1105"/>
      <c r="G345" s="1105"/>
      <c r="H345" s="1105"/>
      <c r="I345" s="1106"/>
      <c r="J345" s="1107"/>
      <c r="K345" s="1108"/>
      <c r="L345" s="1108"/>
      <c r="M345" s="1109"/>
      <c r="N345" s="1270"/>
      <c r="O345" s="1104"/>
      <c r="Z345" s="1057"/>
      <c r="AA345" s="1111"/>
      <c r="AC345" s="1057"/>
      <c r="AD345" s="1111"/>
      <c r="AI345" s="1020"/>
      <c r="AJ345" s="1020"/>
      <c r="AK345" s="1020"/>
      <c r="AL345" s="1020"/>
      <c r="AM345" s="1020"/>
      <c r="AN345" s="1020"/>
      <c r="AO345" s="1020"/>
      <c r="AP345" s="1020"/>
      <c r="AQ345" s="1020"/>
      <c r="AR345" s="1020"/>
      <c r="AS345" s="1020"/>
      <c r="AT345" s="1020"/>
      <c r="AU345" s="1020"/>
      <c r="AV345" s="1020"/>
      <c r="AW345" s="1020"/>
      <c r="AX345" s="1020"/>
      <c r="AY345" s="1020"/>
    </row>
    <row r="346" spans="1:51">
      <c r="A346" s="1112"/>
      <c r="B346" s="1112"/>
      <c r="C346" s="1112"/>
      <c r="D346" s="1112"/>
      <c r="E346" s="1112"/>
      <c r="F346" s="1112"/>
      <c r="G346" s="1112"/>
      <c r="H346" s="1112"/>
      <c r="I346" s="1113"/>
      <c r="J346" s="1114"/>
      <c r="K346" s="1108"/>
      <c r="L346" s="1108"/>
      <c r="M346" s="1115"/>
      <c r="N346" s="1271"/>
      <c r="O346" s="1102"/>
      <c r="Z346" s="1116"/>
      <c r="AA346" s="1117"/>
      <c r="AC346" s="1116"/>
      <c r="AD346" s="1117"/>
      <c r="AG346" s="1412"/>
      <c r="AH346" s="1412"/>
      <c r="AI346" s="1020"/>
      <c r="AJ346" s="1020"/>
      <c r="AK346" s="1020"/>
      <c r="AL346" s="1020"/>
      <c r="AM346" s="1020"/>
      <c r="AN346" s="1020"/>
      <c r="AO346" s="1020"/>
      <c r="AP346" s="1020"/>
      <c r="AQ346" s="1020"/>
      <c r="AR346" s="1020"/>
      <c r="AS346" s="1020"/>
      <c r="AT346" s="1020"/>
      <c r="AU346" s="1020"/>
      <c r="AV346" s="1020"/>
      <c r="AW346" s="1020"/>
      <c r="AX346" s="1020"/>
      <c r="AY346" s="1020"/>
    </row>
    <row r="347" spans="1:51">
      <c r="A347" s="1112"/>
      <c r="B347" s="1112"/>
      <c r="C347" s="1112"/>
      <c r="D347" s="1112"/>
      <c r="E347" s="1112"/>
      <c r="F347" s="1112"/>
      <c r="G347" s="1112"/>
      <c r="H347" s="1112"/>
      <c r="I347" s="1113"/>
      <c r="J347" s="1118"/>
      <c r="K347" s="1108"/>
      <c r="L347" s="1108"/>
      <c r="M347" s="1119"/>
      <c r="N347" s="1270"/>
      <c r="O347" s="1104"/>
      <c r="Z347" s="1068"/>
      <c r="AA347" s="1120"/>
      <c r="AC347" s="1068"/>
      <c r="AD347" s="1120"/>
      <c r="AI347" s="1020"/>
      <c r="AJ347" s="1020"/>
      <c r="AK347" s="1020"/>
      <c r="AL347" s="1020"/>
      <c r="AM347" s="1020"/>
      <c r="AN347" s="1020"/>
      <c r="AO347" s="1020"/>
      <c r="AP347" s="1020"/>
      <c r="AQ347" s="1020"/>
      <c r="AR347" s="1020"/>
      <c r="AS347" s="1020"/>
      <c r="AT347" s="1020"/>
      <c r="AU347" s="1020"/>
      <c r="AV347" s="1020"/>
      <c r="AW347" s="1020"/>
      <c r="AX347" s="1020"/>
      <c r="AY347" s="1020"/>
    </row>
    <row r="348" spans="1:51">
      <c r="A348" s="1121"/>
      <c r="B348" s="1121"/>
      <c r="C348" s="1121"/>
      <c r="D348" s="1121"/>
      <c r="E348" s="1121"/>
      <c r="F348" s="1121"/>
      <c r="G348" s="1121"/>
      <c r="H348" s="1121"/>
      <c r="I348" s="1113"/>
      <c r="J348" s="1114"/>
      <c r="K348" s="1108"/>
      <c r="L348" s="1108"/>
      <c r="M348" s="1109"/>
      <c r="N348" s="1270"/>
      <c r="O348" s="1104"/>
      <c r="Z348" s="1068"/>
      <c r="AA348" s="1120"/>
      <c r="AC348" s="1068"/>
      <c r="AD348" s="1120"/>
      <c r="AF348" s="1029"/>
      <c r="AI348" s="1020"/>
      <c r="AJ348" s="1020"/>
      <c r="AK348" s="1020"/>
      <c r="AL348" s="1020"/>
      <c r="AM348" s="1020"/>
      <c r="AN348" s="1020"/>
      <c r="AO348" s="1020"/>
      <c r="AP348" s="1020"/>
      <c r="AQ348" s="1020"/>
      <c r="AR348" s="1020"/>
      <c r="AS348" s="1020"/>
      <c r="AT348" s="1020"/>
      <c r="AU348" s="1020"/>
      <c r="AV348" s="1020"/>
      <c r="AW348" s="1020"/>
      <c r="AX348" s="1020"/>
      <c r="AY348" s="1020"/>
    </row>
    <row r="349" spans="1:51">
      <c r="A349" s="1121"/>
      <c r="B349" s="1121"/>
      <c r="C349" s="1121"/>
      <c r="D349" s="1121"/>
      <c r="E349" s="1121"/>
      <c r="F349" s="1121"/>
      <c r="G349" s="1121"/>
      <c r="H349" s="1121"/>
      <c r="I349" s="1113"/>
      <c r="J349" s="1114"/>
      <c r="K349" s="1108"/>
      <c r="L349" s="1108"/>
      <c r="M349" s="1109"/>
      <c r="N349" s="1270"/>
      <c r="O349" s="1104"/>
      <c r="Z349" s="1068"/>
      <c r="AA349" s="1120"/>
      <c r="AC349" s="1068"/>
      <c r="AD349" s="1120"/>
      <c r="AF349" s="1029"/>
      <c r="AG349" s="1015"/>
      <c r="AH349" s="1015"/>
      <c r="AI349" s="1020"/>
      <c r="AJ349" s="1020"/>
      <c r="AK349" s="1020"/>
      <c r="AL349" s="1020"/>
      <c r="AM349" s="1020"/>
      <c r="AN349" s="1020"/>
      <c r="AO349" s="1020"/>
      <c r="AP349" s="1020"/>
      <c r="AQ349" s="1020"/>
      <c r="AR349" s="1020"/>
      <c r="AS349" s="1020"/>
      <c r="AT349" s="1020"/>
      <c r="AU349" s="1020"/>
      <c r="AV349" s="1020"/>
      <c r="AW349" s="1020"/>
      <c r="AX349" s="1020"/>
      <c r="AY349" s="1020"/>
    </row>
    <row r="350" spans="1:51">
      <c r="A350" s="1112"/>
      <c r="B350" s="1112"/>
      <c r="C350" s="1112"/>
      <c r="D350" s="1112"/>
      <c r="E350" s="1112"/>
      <c r="F350" s="1112"/>
      <c r="G350" s="1112"/>
      <c r="H350" s="1112"/>
      <c r="I350" s="1113"/>
      <c r="J350" s="1114"/>
      <c r="K350" s="1108"/>
      <c r="L350" s="1108"/>
      <c r="M350" s="1109"/>
      <c r="N350" s="1270"/>
      <c r="O350" s="1104"/>
      <c r="Z350" s="1068"/>
      <c r="AA350" s="1120"/>
      <c r="AC350" s="1068"/>
      <c r="AD350" s="1120"/>
      <c r="AF350" s="1029"/>
      <c r="AG350" s="1413"/>
      <c r="AH350" s="1413"/>
      <c r="AI350" s="1020"/>
      <c r="AJ350" s="1020"/>
      <c r="AK350" s="1020"/>
      <c r="AL350" s="1020"/>
      <c r="AM350" s="1020"/>
      <c r="AN350" s="1020"/>
      <c r="AO350" s="1020"/>
      <c r="AP350" s="1020"/>
      <c r="AQ350" s="1020"/>
      <c r="AR350" s="1020"/>
      <c r="AS350" s="1020"/>
      <c r="AT350" s="1020"/>
      <c r="AU350" s="1020"/>
      <c r="AV350" s="1020"/>
      <c r="AW350" s="1020"/>
      <c r="AX350" s="1020"/>
      <c r="AY350" s="1020"/>
    </row>
    <row r="351" spans="1:51">
      <c r="A351" s="1112"/>
      <c r="B351" s="1112"/>
      <c r="C351" s="1112"/>
      <c r="D351" s="1112"/>
      <c r="E351" s="1112"/>
      <c r="F351" s="1112"/>
      <c r="G351" s="1112"/>
      <c r="H351" s="1112"/>
      <c r="I351" s="1113"/>
      <c r="J351" s="1118"/>
      <c r="K351" s="1108"/>
      <c r="L351" s="1108"/>
      <c r="M351" s="1109"/>
      <c r="N351" s="1270"/>
      <c r="O351" s="1102"/>
      <c r="Z351" s="1068"/>
      <c r="AA351" s="1120"/>
      <c r="AC351" s="1068"/>
      <c r="AD351" s="1120"/>
      <c r="AF351" s="1029"/>
      <c r="AI351" s="1020"/>
      <c r="AJ351" s="1020"/>
      <c r="AK351" s="1020"/>
      <c r="AL351" s="1020"/>
      <c r="AM351" s="1020"/>
      <c r="AN351" s="1020"/>
      <c r="AO351" s="1020"/>
      <c r="AP351" s="1020"/>
      <c r="AQ351" s="1020"/>
      <c r="AR351" s="1020"/>
      <c r="AS351" s="1020"/>
      <c r="AT351" s="1020"/>
      <c r="AU351" s="1020"/>
      <c r="AV351" s="1020"/>
      <c r="AW351" s="1020"/>
      <c r="AX351" s="1020"/>
      <c r="AY351" s="1020"/>
    </row>
    <row r="352" spans="1:51">
      <c r="A352" s="1112"/>
      <c r="B352" s="1112"/>
      <c r="C352" s="1112"/>
      <c r="D352" s="1112"/>
      <c r="E352" s="1112"/>
      <c r="F352" s="1112"/>
      <c r="G352" s="1112"/>
      <c r="H352" s="1112"/>
      <c r="I352" s="1113"/>
      <c r="J352" s="1114"/>
      <c r="K352" s="1108"/>
      <c r="L352" s="1108"/>
      <c r="M352" s="1109"/>
      <c r="N352" s="1270"/>
      <c r="O352" s="1104"/>
      <c r="Z352" s="1068"/>
      <c r="AA352" s="1120"/>
      <c r="AC352" s="1068"/>
      <c r="AD352" s="1120"/>
      <c r="AF352" s="1029"/>
      <c r="AI352" s="1020"/>
      <c r="AJ352" s="1020"/>
      <c r="AK352" s="1020"/>
      <c r="AL352" s="1020"/>
      <c r="AM352" s="1020"/>
      <c r="AN352" s="1020"/>
      <c r="AO352" s="1020"/>
      <c r="AP352" s="1020"/>
      <c r="AQ352" s="1020"/>
      <c r="AR352" s="1020"/>
      <c r="AS352" s="1020"/>
      <c r="AT352" s="1020"/>
      <c r="AU352" s="1020"/>
      <c r="AV352" s="1020"/>
      <c r="AW352" s="1020"/>
      <c r="AX352" s="1020"/>
      <c r="AY352" s="1020"/>
    </row>
    <row r="353" spans="1:51">
      <c r="A353" s="1112"/>
      <c r="B353" s="1112"/>
      <c r="C353" s="1112"/>
      <c r="D353" s="1112"/>
      <c r="E353" s="1112"/>
      <c r="F353" s="1112"/>
      <c r="G353" s="1112"/>
      <c r="H353" s="1112"/>
      <c r="I353" s="1113"/>
      <c r="J353" s="1114"/>
      <c r="K353" s="1108"/>
      <c r="L353" s="1108"/>
      <c r="M353" s="1109"/>
      <c r="N353" s="1270"/>
      <c r="O353" s="1104"/>
      <c r="Z353" s="1068"/>
      <c r="AA353" s="1120"/>
      <c r="AC353" s="1068"/>
      <c r="AD353" s="1120"/>
      <c r="AF353" s="1029"/>
      <c r="AI353" s="1020"/>
      <c r="AJ353" s="1020"/>
      <c r="AK353" s="1020"/>
      <c r="AL353" s="1020"/>
      <c r="AM353" s="1020"/>
      <c r="AN353" s="1020"/>
      <c r="AO353" s="1020"/>
      <c r="AP353" s="1020"/>
      <c r="AQ353" s="1020"/>
      <c r="AR353" s="1020"/>
      <c r="AS353" s="1020"/>
      <c r="AT353" s="1020"/>
      <c r="AU353" s="1020"/>
      <c r="AV353" s="1020"/>
      <c r="AW353" s="1020"/>
      <c r="AX353" s="1020"/>
      <c r="AY353" s="1020"/>
    </row>
    <row r="354" spans="1:51">
      <c r="A354" s="1112"/>
      <c r="B354" s="1112"/>
      <c r="C354" s="1112"/>
      <c r="D354" s="1112"/>
      <c r="E354" s="1112"/>
      <c r="F354" s="1112"/>
      <c r="G354" s="1112"/>
      <c r="H354" s="1112"/>
      <c r="I354" s="1113"/>
      <c r="J354" s="1114"/>
      <c r="K354" s="1108"/>
      <c r="L354" s="1108"/>
      <c r="M354" s="1109"/>
      <c r="N354" s="1270"/>
      <c r="O354" s="1102"/>
      <c r="Z354" s="1068"/>
      <c r="AA354" s="1120"/>
      <c r="AC354" s="1068"/>
      <c r="AD354" s="1120"/>
      <c r="AF354" s="1029"/>
      <c r="AI354" s="1020"/>
      <c r="AJ354" s="1020"/>
      <c r="AK354" s="1020"/>
      <c r="AL354" s="1020"/>
      <c r="AM354" s="1020"/>
      <c r="AN354" s="1020"/>
      <c r="AO354" s="1020"/>
      <c r="AP354" s="1020"/>
      <c r="AQ354" s="1020"/>
      <c r="AR354" s="1020"/>
      <c r="AS354" s="1020"/>
      <c r="AT354" s="1020"/>
      <c r="AU354" s="1020"/>
      <c r="AV354" s="1020"/>
      <c r="AW354" s="1020"/>
      <c r="AX354" s="1020"/>
      <c r="AY354" s="1020"/>
    </row>
    <row r="355" spans="1:51">
      <c r="A355" s="1112"/>
      <c r="B355" s="1112"/>
      <c r="C355" s="1112"/>
      <c r="D355" s="1112"/>
      <c r="E355" s="1112"/>
      <c r="F355" s="1112"/>
      <c r="G355" s="1112"/>
      <c r="H355" s="1112"/>
      <c r="I355" s="1113"/>
      <c r="J355" s="1118"/>
      <c r="K355" s="1108"/>
      <c r="L355" s="1108"/>
      <c r="M355" s="1122"/>
      <c r="N355" s="1270"/>
      <c r="O355" s="1123"/>
      <c r="X355" s="1124"/>
      <c r="Z355" s="1068"/>
      <c r="AA355" s="1120"/>
      <c r="AC355" s="1068"/>
      <c r="AD355" s="1120"/>
      <c r="AF355" s="1029"/>
      <c r="AI355" s="1020"/>
      <c r="AJ355" s="1020"/>
      <c r="AK355" s="1020"/>
      <c r="AL355" s="1020"/>
      <c r="AM355" s="1020"/>
      <c r="AN355" s="1020"/>
      <c r="AO355" s="1020"/>
      <c r="AP355" s="1020"/>
      <c r="AQ355" s="1020"/>
      <c r="AR355" s="1020"/>
      <c r="AS355" s="1020"/>
      <c r="AT355" s="1020"/>
      <c r="AU355" s="1020"/>
      <c r="AV355" s="1020"/>
      <c r="AW355" s="1020"/>
      <c r="AX355" s="1020"/>
      <c r="AY355" s="1020"/>
    </row>
    <row r="356" spans="1:51">
      <c r="A356" s="1121"/>
      <c r="B356" s="1121"/>
      <c r="C356" s="1121"/>
      <c r="D356" s="1121"/>
      <c r="E356" s="1121"/>
      <c r="F356" s="1121"/>
      <c r="G356" s="1121"/>
      <c r="H356" s="1121"/>
      <c r="I356" s="1113"/>
      <c r="J356" s="1125"/>
      <c r="K356" s="1108"/>
      <c r="L356" s="1108"/>
      <c r="M356" s="1109"/>
      <c r="N356" s="1270"/>
      <c r="O356" s="1104"/>
      <c r="X356" s="1126"/>
      <c r="Z356" s="1068"/>
      <c r="AA356" s="1120"/>
      <c r="AC356" s="1068"/>
      <c r="AD356" s="1120"/>
      <c r="AF356" s="1029"/>
      <c r="AI356" s="1020"/>
      <c r="AJ356" s="1020"/>
      <c r="AK356" s="1020"/>
      <c r="AL356" s="1020"/>
      <c r="AM356" s="1020"/>
      <c r="AN356" s="1020"/>
      <c r="AO356" s="1020"/>
      <c r="AP356" s="1020"/>
      <c r="AQ356" s="1020"/>
      <c r="AR356" s="1020"/>
      <c r="AS356" s="1020"/>
      <c r="AT356" s="1020"/>
      <c r="AU356" s="1020"/>
      <c r="AV356" s="1020"/>
      <c r="AW356" s="1020"/>
      <c r="AX356" s="1020"/>
      <c r="AY356" s="1020"/>
    </row>
    <row r="357" spans="1:51">
      <c r="A357" s="1121"/>
      <c r="B357" s="1121"/>
      <c r="C357" s="1121"/>
      <c r="D357" s="1121"/>
      <c r="E357" s="1121"/>
      <c r="F357" s="1121"/>
      <c r="G357" s="1121"/>
      <c r="H357" s="1121"/>
      <c r="I357" s="1113"/>
      <c r="J357" s="1127"/>
      <c r="K357" s="1108"/>
      <c r="L357" s="1108"/>
      <c r="M357" s="1122"/>
      <c r="N357" s="1270"/>
      <c r="O357" s="1104"/>
      <c r="X357" s="1126"/>
      <c r="Z357" s="1068"/>
      <c r="AA357" s="1120"/>
      <c r="AC357" s="1068"/>
      <c r="AD357" s="1120"/>
      <c r="AF357" s="1029"/>
      <c r="AI357" s="1020"/>
      <c r="AJ357" s="1020"/>
      <c r="AK357" s="1020"/>
      <c r="AL357" s="1020"/>
      <c r="AM357" s="1020"/>
      <c r="AN357" s="1020"/>
      <c r="AO357" s="1020"/>
      <c r="AP357" s="1020"/>
      <c r="AQ357" s="1020"/>
      <c r="AR357" s="1020"/>
      <c r="AS357" s="1020"/>
      <c r="AT357" s="1020"/>
      <c r="AU357" s="1020"/>
      <c r="AV357" s="1020"/>
      <c r="AW357" s="1020"/>
      <c r="AX357" s="1020"/>
      <c r="AY357" s="1020"/>
    </row>
    <row r="358" spans="1:51">
      <c r="A358" s="1121"/>
      <c r="B358" s="1121"/>
      <c r="C358" s="1121"/>
      <c r="D358" s="1121"/>
      <c r="E358" s="1121"/>
      <c r="F358" s="1121"/>
      <c r="G358" s="1121"/>
      <c r="H358" s="1121"/>
      <c r="I358" s="1113"/>
      <c r="J358" s="1127"/>
      <c r="K358" s="1108"/>
      <c r="L358" s="1108"/>
      <c r="M358" s="1122"/>
      <c r="N358" s="1270"/>
      <c r="O358" s="1104"/>
      <c r="X358" s="1126"/>
      <c r="Z358" s="1068"/>
      <c r="AA358" s="1120"/>
      <c r="AC358" s="1068"/>
      <c r="AD358" s="1120"/>
      <c r="AF358" s="1029"/>
      <c r="AI358" s="1020"/>
      <c r="AJ358" s="1020"/>
      <c r="AK358" s="1020"/>
      <c r="AL358" s="1020"/>
      <c r="AM358" s="1020"/>
      <c r="AN358" s="1020"/>
      <c r="AO358" s="1020"/>
      <c r="AP358" s="1020"/>
      <c r="AQ358" s="1020"/>
      <c r="AR358" s="1020"/>
      <c r="AS358" s="1020"/>
      <c r="AT358" s="1020"/>
      <c r="AU358" s="1020"/>
      <c r="AV358" s="1020"/>
      <c r="AW358" s="1020"/>
      <c r="AX358" s="1020"/>
      <c r="AY358" s="1020"/>
    </row>
    <row r="359" spans="1:51">
      <c r="A359" s="1105"/>
      <c r="B359" s="1105"/>
      <c r="C359" s="1105"/>
      <c r="D359" s="1105"/>
      <c r="E359" s="1105"/>
      <c r="F359" s="1105"/>
      <c r="G359" s="1105"/>
      <c r="H359" s="1105"/>
      <c r="I359" s="1106"/>
      <c r="J359" s="1128"/>
      <c r="K359" s="1108"/>
      <c r="L359" s="1108"/>
      <c r="M359" s="1109"/>
      <c r="N359" s="1270"/>
      <c r="O359" s="1104"/>
      <c r="Z359" s="1068"/>
      <c r="AA359" s="1120"/>
      <c r="AC359" s="1068"/>
      <c r="AD359" s="1120"/>
      <c r="AF359" s="1029"/>
      <c r="AG359" s="1020"/>
      <c r="AH359" s="1020"/>
      <c r="AI359" s="1020"/>
      <c r="AJ359" s="1020"/>
      <c r="AK359" s="1020"/>
      <c r="AL359" s="1020"/>
      <c r="AM359" s="1020"/>
      <c r="AN359" s="1020"/>
      <c r="AO359" s="1020"/>
      <c r="AP359" s="1020"/>
      <c r="AQ359" s="1020"/>
      <c r="AR359" s="1020"/>
      <c r="AS359" s="1020"/>
      <c r="AT359" s="1020"/>
      <c r="AU359" s="1020"/>
      <c r="AV359" s="1020"/>
      <c r="AW359" s="1020"/>
      <c r="AX359" s="1020"/>
      <c r="AY359" s="1020"/>
    </row>
    <row r="360" spans="1:51">
      <c r="A360" s="1121"/>
      <c r="B360" s="1121"/>
      <c r="C360" s="1121"/>
      <c r="D360" s="1121"/>
      <c r="E360" s="1121"/>
      <c r="F360" s="1121"/>
      <c r="G360" s="1121"/>
      <c r="H360" s="1121"/>
      <c r="I360" s="1113"/>
      <c r="J360" s="1129"/>
      <c r="K360" s="1108"/>
      <c r="L360" s="1108"/>
      <c r="M360" s="1109"/>
      <c r="N360" s="1270"/>
      <c r="O360" s="1104"/>
      <c r="Z360" s="1068"/>
      <c r="AA360" s="1120"/>
      <c r="AC360" s="1068"/>
      <c r="AD360" s="1120"/>
      <c r="AF360" s="1029"/>
      <c r="AG360" s="1020"/>
      <c r="AH360" s="1020"/>
      <c r="AI360" s="1020"/>
      <c r="AJ360" s="1020"/>
      <c r="AK360" s="1020"/>
      <c r="AL360" s="1020"/>
      <c r="AM360" s="1020"/>
      <c r="AN360" s="1020"/>
      <c r="AO360" s="1020"/>
      <c r="AP360" s="1020"/>
      <c r="AQ360" s="1020"/>
      <c r="AR360" s="1020"/>
      <c r="AS360" s="1020"/>
      <c r="AT360" s="1020"/>
      <c r="AU360" s="1020"/>
      <c r="AV360" s="1020"/>
      <c r="AW360" s="1020"/>
      <c r="AX360" s="1020"/>
      <c r="AY360" s="1020"/>
    </row>
    <row r="361" spans="1:51">
      <c r="A361" s="1112"/>
      <c r="B361" s="1112"/>
      <c r="C361" s="1112"/>
      <c r="D361" s="1112"/>
      <c r="E361" s="1112"/>
      <c r="F361" s="1112"/>
      <c r="G361" s="1112"/>
      <c r="H361" s="1112"/>
      <c r="I361" s="1113"/>
      <c r="J361" s="1114"/>
      <c r="K361" s="1108"/>
      <c r="L361" s="1108"/>
      <c r="M361" s="1109"/>
      <c r="N361" s="1270"/>
      <c r="O361" s="1104"/>
      <c r="Z361" s="1068"/>
      <c r="AA361" s="1120"/>
      <c r="AC361" s="1068"/>
      <c r="AD361" s="1120"/>
      <c r="AF361" s="1029"/>
      <c r="AG361" s="1020"/>
      <c r="AH361" s="1020"/>
      <c r="AI361" s="1020"/>
      <c r="AJ361" s="1020"/>
      <c r="AK361" s="1020"/>
      <c r="AL361" s="1020"/>
      <c r="AM361" s="1020"/>
      <c r="AN361" s="1020"/>
      <c r="AO361" s="1020"/>
      <c r="AP361" s="1020"/>
      <c r="AQ361" s="1020"/>
      <c r="AR361" s="1020"/>
      <c r="AS361" s="1020"/>
      <c r="AT361" s="1020"/>
      <c r="AU361" s="1020"/>
      <c r="AV361" s="1020"/>
      <c r="AW361" s="1020"/>
      <c r="AX361" s="1020"/>
      <c r="AY361" s="1020"/>
    </row>
    <row r="362" spans="1:51">
      <c r="A362" s="1121"/>
      <c r="B362" s="1121"/>
      <c r="C362" s="1121"/>
      <c r="D362" s="1121"/>
      <c r="E362" s="1121"/>
      <c r="F362" s="1121"/>
      <c r="G362" s="1121"/>
      <c r="H362" s="1121"/>
      <c r="I362" s="1113"/>
      <c r="J362" s="1127"/>
      <c r="K362" s="1108"/>
      <c r="L362" s="1108"/>
      <c r="M362" s="1122"/>
      <c r="N362" s="1270"/>
      <c r="O362" s="1104"/>
      <c r="Z362" s="1068"/>
      <c r="AA362" s="1120"/>
      <c r="AC362" s="1068"/>
      <c r="AD362" s="1120"/>
      <c r="AF362" s="1029"/>
      <c r="AG362" s="1020"/>
      <c r="AH362" s="1020"/>
      <c r="AI362" s="1020"/>
      <c r="AJ362" s="1020"/>
      <c r="AK362" s="1020"/>
      <c r="AL362" s="1020"/>
      <c r="AM362" s="1020"/>
      <c r="AN362" s="1020"/>
      <c r="AO362" s="1020"/>
      <c r="AP362" s="1020"/>
      <c r="AQ362" s="1020"/>
      <c r="AR362" s="1020"/>
      <c r="AS362" s="1020"/>
      <c r="AT362" s="1020"/>
      <c r="AU362" s="1020"/>
      <c r="AV362" s="1020"/>
      <c r="AW362" s="1020"/>
      <c r="AX362" s="1020"/>
      <c r="AY362" s="1020"/>
    </row>
    <row r="363" spans="1:51">
      <c r="A363" s="1105"/>
      <c r="B363" s="1105"/>
      <c r="C363" s="1105"/>
      <c r="D363" s="1105"/>
      <c r="E363" s="1105"/>
      <c r="F363" s="1105"/>
      <c r="G363" s="1105"/>
      <c r="H363" s="1105"/>
      <c r="I363" s="1106"/>
      <c r="J363" s="1107"/>
      <c r="K363" s="1108"/>
      <c r="L363" s="1108"/>
      <c r="M363" s="1109"/>
      <c r="N363" s="1270"/>
      <c r="O363" s="1104"/>
      <c r="Z363" s="1068"/>
      <c r="AA363" s="1130"/>
      <c r="AC363" s="1068"/>
      <c r="AD363" s="1130"/>
      <c r="AF363" s="1029"/>
      <c r="AG363" s="1020"/>
      <c r="AH363" s="1020"/>
      <c r="AI363" s="1020"/>
      <c r="AJ363" s="1020"/>
      <c r="AK363" s="1020"/>
      <c r="AL363" s="1020"/>
      <c r="AM363" s="1020"/>
      <c r="AN363" s="1020"/>
      <c r="AO363" s="1020"/>
      <c r="AP363" s="1020"/>
      <c r="AQ363" s="1020"/>
      <c r="AR363" s="1020"/>
      <c r="AS363" s="1020"/>
      <c r="AT363" s="1020"/>
      <c r="AU363" s="1020"/>
      <c r="AV363" s="1020"/>
      <c r="AW363" s="1020"/>
      <c r="AX363" s="1020"/>
      <c r="AY363" s="1020"/>
    </row>
    <row r="364" spans="1:51">
      <c r="A364" s="1112"/>
      <c r="B364" s="1112"/>
      <c r="C364" s="1112"/>
      <c r="D364" s="1112"/>
      <c r="E364" s="1112"/>
      <c r="F364" s="1112"/>
      <c r="G364" s="1112"/>
      <c r="H364" s="1112"/>
      <c r="I364" s="1113"/>
      <c r="J364" s="1114"/>
      <c r="K364" s="1108"/>
      <c r="L364" s="1108"/>
      <c r="M364" s="1122"/>
      <c r="N364" s="1270"/>
      <c r="O364" s="1123"/>
      <c r="Z364" s="1068"/>
      <c r="AA364" s="1130"/>
      <c r="AC364" s="1068"/>
      <c r="AD364" s="1130"/>
      <c r="AF364" s="1029"/>
      <c r="AG364" s="1020"/>
      <c r="AH364" s="1020"/>
      <c r="AI364" s="1020"/>
      <c r="AJ364" s="1020"/>
      <c r="AK364" s="1020"/>
      <c r="AL364" s="1020"/>
      <c r="AM364" s="1020"/>
      <c r="AN364" s="1020"/>
      <c r="AO364" s="1020"/>
      <c r="AP364" s="1020"/>
      <c r="AQ364" s="1020"/>
      <c r="AR364" s="1020"/>
      <c r="AS364" s="1020"/>
      <c r="AT364" s="1020"/>
      <c r="AU364" s="1020"/>
      <c r="AV364" s="1020"/>
      <c r="AW364" s="1020"/>
      <c r="AX364" s="1020"/>
      <c r="AY364" s="1020"/>
    </row>
    <row r="365" spans="1:51">
      <c r="A365" s="1112"/>
      <c r="B365" s="1112"/>
      <c r="C365" s="1112"/>
      <c r="D365" s="1112"/>
      <c r="E365" s="1112"/>
      <c r="F365" s="1112"/>
      <c r="G365" s="1112"/>
      <c r="H365" s="1112"/>
      <c r="I365" s="1113"/>
      <c r="J365" s="1114"/>
      <c r="K365" s="1121"/>
      <c r="L365" s="1108"/>
      <c r="M365" s="1122"/>
      <c r="N365" s="1270"/>
      <c r="O365" s="1104"/>
      <c r="Z365" s="1068"/>
      <c r="AA365" s="1120"/>
      <c r="AC365" s="1068"/>
      <c r="AD365" s="1120"/>
      <c r="AF365" s="1029"/>
      <c r="AG365" s="1020"/>
      <c r="AH365" s="1020"/>
      <c r="AI365" s="1020"/>
      <c r="AJ365" s="1020"/>
      <c r="AK365" s="1020"/>
      <c r="AL365" s="1020"/>
      <c r="AM365" s="1020"/>
      <c r="AN365" s="1020"/>
      <c r="AO365" s="1020"/>
      <c r="AP365" s="1020"/>
      <c r="AQ365" s="1020"/>
      <c r="AR365" s="1020"/>
      <c r="AS365" s="1020"/>
      <c r="AT365" s="1020"/>
      <c r="AU365" s="1020"/>
      <c r="AV365" s="1020"/>
      <c r="AW365" s="1020"/>
      <c r="AX365" s="1020"/>
      <c r="AY365" s="1020"/>
    </row>
    <row r="366" spans="1:51">
      <c r="A366" s="1121"/>
      <c r="B366" s="1121"/>
      <c r="C366" s="1121"/>
      <c r="D366" s="1121"/>
      <c r="E366" s="1121"/>
      <c r="F366" s="1121"/>
      <c r="G366" s="1121"/>
      <c r="H366" s="1121"/>
      <c r="I366" s="1113"/>
      <c r="J366" s="1114"/>
      <c r="K366" s="1121"/>
      <c r="L366" s="1108"/>
      <c r="M366" s="1122"/>
      <c r="N366" s="1270"/>
      <c r="O366" s="1104"/>
      <c r="Z366" s="1068"/>
      <c r="AA366" s="1120"/>
      <c r="AC366" s="1068"/>
      <c r="AD366" s="1120"/>
      <c r="AF366" s="1029"/>
      <c r="AG366" s="1020"/>
      <c r="AH366" s="1020"/>
      <c r="AI366" s="1020"/>
      <c r="AJ366" s="1020"/>
      <c r="AK366" s="1020"/>
      <c r="AL366" s="1020"/>
      <c r="AM366" s="1020"/>
      <c r="AN366" s="1020"/>
      <c r="AO366" s="1020"/>
      <c r="AP366" s="1020"/>
      <c r="AQ366" s="1020"/>
      <c r="AR366" s="1020"/>
      <c r="AS366" s="1020"/>
      <c r="AT366" s="1020"/>
      <c r="AU366" s="1020"/>
      <c r="AV366" s="1020"/>
      <c r="AW366" s="1020"/>
      <c r="AX366" s="1020"/>
      <c r="AY366" s="1020"/>
    </row>
    <row r="367" spans="1:51">
      <c r="A367" s="1121"/>
      <c r="B367" s="1121"/>
      <c r="C367" s="1121"/>
      <c r="D367" s="1121"/>
      <c r="E367" s="1121"/>
      <c r="F367" s="1121"/>
      <c r="G367" s="1121"/>
      <c r="H367" s="1121"/>
      <c r="I367" s="1113"/>
      <c r="J367" s="1114"/>
      <c r="K367" s="1121"/>
      <c r="L367" s="1108"/>
      <c r="M367" s="1122"/>
      <c r="N367" s="1270"/>
      <c r="O367" s="1104"/>
      <c r="Z367" s="1068"/>
      <c r="AA367" s="1120"/>
      <c r="AC367" s="1068"/>
      <c r="AD367" s="1120"/>
      <c r="AF367" s="1029"/>
      <c r="AG367" s="1020"/>
      <c r="AH367" s="1020"/>
      <c r="AI367" s="1020"/>
      <c r="AJ367" s="1020"/>
      <c r="AK367" s="1020"/>
      <c r="AL367" s="1020"/>
      <c r="AM367" s="1020"/>
      <c r="AN367" s="1020"/>
      <c r="AO367" s="1020"/>
      <c r="AP367" s="1020"/>
      <c r="AQ367" s="1020"/>
      <c r="AR367" s="1020"/>
      <c r="AS367" s="1020"/>
      <c r="AT367" s="1020"/>
      <c r="AU367" s="1020"/>
      <c r="AV367" s="1020"/>
      <c r="AW367" s="1020"/>
      <c r="AX367" s="1020"/>
      <c r="AY367" s="1020"/>
    </row>
    <row r="368" spans="1:51">
      <c r="A368" s="1121"/>
      <c r="B368" s="1121"/>
      <c r="C368" s="1121"/>
      <c r="D368" s="1121"/>
      <c r="E368" s="1121"/>
      <c r="F368" s="1121"/>
      <c r="G368" s="1121"/>
      <c r="H368" s="1121"/>
      <c r="I368" s="1113"/>
      <c r="J368" s="1114"/>
      <c r="K368" s="1121"/>
      <c r="L368" s="1108"/>
      <c r="M368" s="1122"/>
      <c r="N368" s="1270"/>
      <c r="O368" s="1104"/>
      <c r="Z368" s="1068"/>
      <c r="AA368" s="1120"/>
      <c r="AC368" s="1068"/>
      <c r="AD368" s="1120"/>
      <c r="AF368" s="1029"/>
      <c r="AG368" s="1020"/>
      <c r="AH368" s="1020"/>
      <c r="AI368" s="1020"/>
      <c r="AJ368" s="1020"/>
      <c r="AK368" s="1020"/>
      <c r="AL368" s="1020"/>
      <c r="AM368" s="1020"/>
      <c r="AN368" s="1020"/>
      <c r="AO368" s="1020"/>
      <c r="AP368" s="1020"/>
      <c r="AQ368" s="1020"/>
      <c r="AR368" s="1020"/>
      <c r="AS368" s="1020"/>
      <c r="AT368" s="1020"/>
      <c r="AU368" s="1020"/>
      <c r="AV368" s="1020"/>
      <c r="AW368" s="1020"/>
      <c r="AX368" s="1020"/>
      <c r="AY368" s="1020"/>
    </row>
    <row r="369" spans="1:51">
      <c r="A369" s="1121"/>
      <c r="B369" s="1121"/>
      <c r="C369" s="1121"/>
      <c r="D369" s="1121"/>
      <c r="E369" s="1121"/>
      <c r="F369" s="1121"/>
      <c r="G369" s="1121"/>
      <c r="H369" s="1121"/>
      <c r="I369" s="1113"/>
      <c r="J369" s="1114"/>
      <c r="K369" s="1121"/>
      <c r="L369" s="1108"/>
      <c r="M369" s="1122"/>
      <c r="N369" s="1270"/>
      <c r="O369" s="1104"/>
      <c r="Z369" s="1068"/>
      <c r="AA369" s="1120"/>
      <c r="AC369" s="1068"/>
      <c r="AD369" s="1120"/>
      <c r="AF369" s="1029"/>
      <c r="AG369" s="1020"/>
      <c r="AH369" s="1020"/>
      <c r="AI369" s="1020"/>
      <c r="AJ369" s="1020"/>
      <c r="AK369" s="1020"/>
      <c r="AL369" s="1020"/>
      <c r="AM369" s="1020"/>
      <c r="AN369" s="1020"/>
      <c r="AO369" s="1020"/>
      <c r="AP369" s="1020"/>
      <c r="AQ369" s="1020"/>
      <c r="AR369" s="1020"/>
      <c r="AS369" s="1020"/>
      <c r="AT369" s="1020"/>
      <c r="AU369" s="1020"/>
      <c r="AV369" s="1020"/>
      <c r="AW369" s="1020"/>
      <c r="AX369" s="1020"/>
      <c r="AY369" s="1020"/>
    </row>
    <row r="370" spans="1:51">
      <c r="A370" s="1121"/>
      <c r="B370" s="1121"/>
      <c r="C370" s="1121"/>
      <c r="D370" s="1121"/>
      <c r="E370" s="1121"/>
      <c r="F370" s="1121"/>
      <c r="G370" s="1121"/>
      <c r="H370" s="1121"/>
      <c r="I370" s="1113"/>
      <c r="J370" s="1114"/>
      <c r="K370" s="1121"/>
      <c r="L370" s="1108"/>
      <c r="M370" s="1122"/>
      <c r="N370" s="1270"/>
      <c r="O370" s="1104"/>
      <c r="Z370" s="1068"/>
      <c r="AA370" s="1120"/>
      <c r="AC370" s="1068"/>
      <c r="AD370" s="1120"/>
      <c r="AF370" s="1029"/>
      <c r="AG370" s="1020"/>
      <c r="AH370" s="1020"/>
      <c r="AI370" s="1020"/>
      <c r="AJ370" s="1020"/>
      <c r="AK370" s="1020"/>
      <c r="AL370" s="1020"/>
      <c r="AM370" s="1020"/>
      <c r="AN370" s="1020"/>
      <c r="AO370" s="1020"/>
      <c r="AP370" s="1020"/>
      <c r="AQ370" s="1020"/>
      <c r="AR370" s="1020"/>
      <c r="AS370" s="1020"/>
      <c r="AT370" s="1020"/>
      <c r="AU370" s="1020"/>
      <c r="AV370" s="1020"/>
      <c r="AW370" s="1020"/>
      <c r="AX370" s="1020"/>
      <c r="AY370" s="1020"/>
    </row>
    <row r="371" spans="1:51">
      <c r="A371" s="1121"/>
      <c r="B371" s="1121"/>
      <c r="C371" s="1121"/>
      <c r="D371" s="1121"/>
      <c r="E371" s="1121"/>
      <c r="F371" s="1121"/>
      <c r="G371" s="1121"/>
      <c r="H371" s="1121"/>
      <c r="I371" s="1113"/>
      <c r="J371" s="1114"/>
      <c r="K371" s="1121"/>
      <c r="L371" s="1108"/>
      <c r="M371" s="1122"/>
      <c r="N371" s="1270"/>
      <c r="O371" s="1104"/>
      <c r="Z371" s="1068"/>
      <c r="AA371" s="1120"/>
      <c r="AC371" s="1068"/>
      <c r="AD371" s="1120"/>
      <c r="AF371" s="1029"/>
      <c r="AG371" s="1020"/>
      <c r="AH371" s="1020"/>
      <c r="AI371" s="1020"/>
      <c r="AJ371" s="1020"/>
      <c r="AK371" s="1020"/>
      <c r="AL371" s="1020"/>
      <c r="AM371" s="1020"/>
      <c r="AN371" s="1020"/>
      <c r="AO371" s="1020"/>
      <c r="AP371" s="1020"/>
      <c r="AQ371" s="1020"/>
      <c r="AR371" s="1020"/>
      <c r="AS371" s="1020"/>
      <c r="AT371" s="1020"/>
      <c r="AU371" s="1020"/>
      <c r="AV371" s="1020"/>
      <c r="AW371" s="1020"/>
      <c r="AX371" s="1020"/>
      <c r="AY371" s="1020"/>
    </row>
    <row r="372" spans="1:51">
      <c r="A372" s="1105"/>
      <c r="B372" s="1105"/>
      <c r="C372" s="1105"/>
      <c r="D372" s="1105"/>
      <c r="E372" s="1105"/>
      <c r="F372" s="1105"/>
      <c r="G372" s="1105"/>
      <c r="H372" s="1105"/>
      <c r="I372" s="1106"/>
      <c r="J372" s="1107"/>
      <c r="K372" s="1108"/>
      <c r="L372" s="1108"/>
      <c r="M372" s="1109"/>
      <c r="N372" s="1270"/>
      <c r="O372" s="1104"/>
      <c r="Z372" s="1068"/>
      <c r="AA372" s="1130"/>
      <c r="AC372" s="1068"/>
      <c r="AD372" s="1130"/>
      <c r="AF372" s="1029"/>
      <c r="AG372" s="1020"/>
      <c r="AH372" s="1020"/>
      <c r="AI372" s="1020"/>
      <c r="AJ372" s="1020"/>
      <c r="AK372" s="1020"/>
      <c r="AL372" s="1020"/>
      <c r="AM372" s="1020"/>
      <c r="AN372" s="1020"/>
      <c r="AO372" s="1020"/>
      <c r="AP372" s="1020"/>
      <c r="AQ372" s="1020"/>
      <c r="AR372" s="1020"/>
      <c r="AS372" s="1020"/>
      <c r="AT372" s="1020"/>
      <c r="AU372" s="1020"/>
      <c r="AV372" s="1020"/>
      <c r="AW372" s="1020"/>
      <c r="AX372" s="1020"/>
      <c r="AY372" s="1020"/>
    </row>
    <row r="373" spans="1:51">
      <c r="A373" s="1112"/>
      <c r="B373" s="1112"/>
      <c r="C373" s="1112"/>
      <c r="D373" s="1112"/>
      <c r="E373" s="1112"/>
      <c r="F373" s="1112"/>
      <c r="G373" s="1112"/>
      <c r="H373" s="1112"/>
      <c r="I373" s="1113"/>
      <c r="J373" s="1131"/>
      <c r="K373" s="1108"/>
      <c r="L373" s="1108"/>
      <c r="M373" s="1122"/>
      <c r="N373" s="1270"/>
      <c r="O373" s="1123"/>
      <c r="Z373" s="1068"/>
      <c r="AA373" s="1130"/>
      <c r="AC373" s="1068"/>
      <c r="AD373" s="1130"/>
      <c r="AF373" s="1029"/>
      <c r="AG373" s="1020"/>
      <c r="AH373" s="1020"/>
      <c r="AI373" s="1020"/>
      <c r="AJ373" s="1020"/>
      <c r="AK373" s="1020"/>
      <c r="AL373" s="1020"/>
      <c r="AM373" s="1020"/>
      <c r="AN373" s="1020"/>
      <c r="AO373" s="1020"/>
      <c r="AP373" s="1020"/>
      <c r="AQ373" s="1020"/>
      <c r="AR373" s="1020"/>
      <c r="AS373" s="1020"/>
      <c r="AT373" s="1020"/>
      <c r="AU373" s="1020"/>
      <c r="AV373" s="1020"/>
      <c r="AW373" s="1020"/>
      <c r="AX373" s="1020"/>
      <c r="AY373" s="1020"/>
    </row>
    <row r="374" spans="1:51">
      <c r="A374" s="1112"/>
      <c r="B374" s="1112"/>
      <c r="C374" s="1112"/>
      <c r="D374" s="1112"/>
      <c r="E374" s="1112"/>
      <c r="F374" s="1112"/>
      <c r="G374" s="1112"/>
      <c r="H374" s="1112"/>
      <c r="I374" s="1113"/>
      <c r="J374" s="1114"/>
      <c r="K374" s="1121"/>
      <c r="L374" s="1108"/>
      <c r="M374" s="1122"/>
      <c r="N374" s="1270"/>
      <c r="O374" s="1104"/>
      <c r="Z374" s="1068"/>
      <c r="AA374" s="1120"/>
      <c r="AC374" s="1068"/>
      <c r="AD374" s="1120"/>
      <c r="AF374" s="1029"/>
      <c r="AG374" s="1020"/>
      <c r="AH374" s="1020"/>
      <c r="AI374" s="1020"/>
      <c r="AJ374" s="1020"/>
      <c r="AK374" s="1020"/>
      <c r="AL374" s="1020"/>
      <c r="AM374" s="1020"/>
      <c r="AN374" s="1020"/>
      <c r="AO374" s="1020"/>
      <c r="AP374" s="1020"/>
      <c r="AQ374" s="1020"/>
      <c r="AR374" s="1020"/>
      <c r="AS374" s="1020"/>
      <c r="AT374" s="1020"/>
      <c r="AU374" s="1020"/>
      <c r="AV374" s="1020"/>
      <c r="AW374" s="1020"/>
      <c r="AX374" s="1020"/>
      <c r="AY374" s="1020"/>
    </row>
    <row r="375" spans="1:51">
      <c r="A375" s="1112"/>
      <c r="B375" s="1112"/>
      <c r="C375" s="1112"/>
      <c r="D375" s="1112"/>
      <c r="E375" s="1112"/>
      <c r="F375" s="1112"/>
      <c r="G375" s="1112"/>
      <c r="H375" s="1112"/>
      <c r="I375" s="1113"/>
      <c r="J375" s="1107"/>
      <c r="K375" s="1108"/>
      <c r="L375" s="1108"/>
      <c r="M375" s="1109"/>
      <c r="N375" s="1270"/>
      <c r="O375" s="1104"/>
      <c r="Z375" s="1068"/>
      <c r="AA375" s="1120"/>
      <c r="AC375" s="1068"/>
      <c r="AD375" s="1120"/>
      <c r="AF375" s="1029"/>
      <c r="AG375" s="1020"/>
      <c r="AH375" s="1020"/>
      <c r="AI375" s="1020"/>
      <c r="AJ375" s="1020"/>
      <c r="AK375" s="1020"/>
      <c r="AL375" s="1020"/>
      <c r="AM375" s="1020"/>
      <c r="AN375" s="1020"/>
      <c r="AO375" s="1020"/>
      <c r="AP375" s="1020"/>
      <c r="AQ375" s="1020"/>
      <c r="AR375" s="1020"/>
      <c r="AS375" s="1020"/>
      <c r="AT375" s="1020"/>
      <c r="AU375" s="1020"/>
      <c r="AV375" s="1020"/>
      <c r="AW375" s="1020"/>
      <c r="AX375" s="1020"/>
      <c r="AY375" s="1020"/>
    </row>
    <row r="376" spans="1:51">
      <c r="A376" s="1105"/>
      <c r="B376" s="1105"/>
      <c r="C376" s="1105"/>
      <c r="D376" s="1105"/>
      <c r="E376" s="1105"/>
      <c r="F376" s="1105"/>
      <c r="G376" s="1105"/>
      <c r="H376" s="1105"/>
      <c r="I376" s="1106"/>
      <c r="J376" s="1132"/>
      <c r="K376" s="1121"/>
      <c r="L376" s="1108"/>
      <c r="M376" s="1110"/>
      <c r="N376" s="1270"/>
      <c r="O376" s="1104"/>
      <c r="Z376" s="1068"/>
      <c r="AA376" s="1120"/>
      <c r="AC376" s="1068"/>
      <c r="AD376" s="1120"/>
      <c r="AF376" s="1029"/>
      <c r="AG376" s="1020"/>
      <c r="AH376" s="1020"/>
      <c r="AI376" s="1020"/>
      <c r="AJ376" s="1020"/>
      <c r="AK376" s="1020"/>
      <c r="AL376" s="1020"/>
      <c r="AM376" s="1020"/>
      <c r="AN376" s="1020"/>
      <c r="AO376" s="1020"/>
      <c r="AP376" s="1020"/>
      <c r="AQ376" s="1020"/>
      <c r="AR376" s="1020"/>
      <c r="AS376" s="1020"/>
      <c r="AT376" s="1020"/>
      <c r="AU376" s="1020"/>
      <c r="AV376" s="1020"/>
      <c r="AW376" s="1020"/>
      <c r="AX376" s="1020"/>
      <c r="AY376" s="1020"/>
    </row>
    <row r="377" spans="1:51">
      <c r="A377" s="1105"/>
      <c r="B377" s="1105"/>
      <c r="C377" s="1105"/>
      <c r="D377" s="1105"/>
      <c r="E377" s="1105"/>
      <c r="F377" s="1105"/>
      <c r="G377" s="1105"/>
      <c r="H377" s="1105"/>
      <c r="I377" s="1106"/>
      <c r="J377" s="1132"/>
      <c r="K377" s="1121"/>
      <c r="L377" s="1108"/>
      <c r="M377" s="1109"/>
      <c r="N377" s="1270"/>
      <c r="O377" s="1104"/>
      <c r="Z377" s="1068"/>
      <c r="AA377" s="1120"/>
      <c r="AC377" s="1068"/>
      <c r="AD377" s="1120"/>
      <c r="AF377" s="1029"/>
      <c r="AG377" s="1020"/>
      <c r="AH377" s="1020"/>
      <c r="AI377" s="1020"/>
      <c r="AJ377" s="1020"/>
      <c r="AK377" s="1020"/>
      <c r="AL377" s="1020"/>
      <c r="AM377" s="1020"/>
      <c r="AN377" s="1020"/>
      <c r="AO377" s="1020"/>
      <c r="AP377" s="1020"/>
      <c r="AQ377" s="1020"/>
      <c r="AR377" s="1020"/>
      <c r="AS377" s="1020"/>
      <c r="AT377" s="1020"/>
      <c r="AU377" s="1020"/>
      <c r="AV377" s="1020"/>
      <c r="AW377" s="1020"/>
      <c r="AX377" s="1020"/>
      <c r="AY377" s="1020"/>
    </row>
    <row r="378" spans="1:51">
      <c r="A378" s="1105"/>
      <c r="B378" s="1105"/>
      <c r="C378" s="1105"/>
      <c r="D378" s="1105"/>
      <c r="E378" s="1105"/>
      <c r="F378" s="1105"/>
      <c r="G378" s="1105"/>
      <c r="H378" s="1105"/>
      <c r="I378" s="1106"/>
      <c r="J378" s="1132"/>
      <c r="K378" s="1121"/>
      <c r="L378" s="1108"/>
      <c r="M378" s="1110"/>
      <c r="N378" s="1270"/>
      <c r="O378" s="1104"/>
      <c r="Z378" s="1068"/>
      <c r="AA378" s="1120"/>
      <c r="AC378" s="1068"/>
      <c r="AD378" s="1120"/>
      <c r="AF378" s="1029"/>
      <c r="AG378" s="1020"/>
      <c r="AH378" s="1020"/>
      <c r="AI378" s="1020"/>
      <c r="AJ378" s="1020"/>
      <c r="AK378" s="1020"/>
      <c r="AL378" s="1020"/>
      <c r="AM378" s="1020"/>
      <c r="AN378" s="1020"/>
      <c r="AO378" s="1020"/>
      <c r="AP378" s="1020"/>
      <c r="AQ378" s="1020"/>
      <c r="AR378" s="1020"/>
      <c r="AS378" s="1020"/>
      <c r="AT378" s="1020"/>
      <c r="AU378" s="1020"/>
      <c r="AV378" s="1020"/>
      <c r="AW378" s="1020"/>
      <c r="AX378" s="1020"/>
      <c r="AY378" s="1020"/>
    </row>
    <row r="379" spans="1:51">
      <c r="A379" s="1105"/>
      <c r="B379" s="1105"/>
      <c r="C379" s="1105"/>
      <c r="D379" s="1105"/>
      <c r="E379" s="1105"/>
      <c r="F379" s="1105"/>
      <c r="G379" s="1105"/>
      <c r="H379" s="1105"/>
      <c r="I379" s="1106"/>
      <c r="J379" s="1132"/>
      <c r="K379" s="1121"/>
      <c r="L379" s="1108"/>
      <c r="M379" s="1110"/>
      <c r="N379" s="1270"/>
      <c r="O379" s="1104"/>
      <c r="Z379" s="1068"/>
      <c r="AA379" s="1120"/>
      <c r="AC379" s="1068"/>
      <c r="AD379" s="1120"/>
      <c r="AF379" s="1029"/>
      <c r="AG379" s="1020"/>
      <c r="AH379" s="1020"/>
      <c r="AI379" s="1020"/>
      <c r="AJ379" s="1020"/>
      <c r="AK379" s="1020"/>
      <c r="AL379" s="1020"/>
      <c r="AM379" s="1020"/>
      <c r="AN379" s="1020"/>
      <c r="AO379" s="1020"/>
      <c r="AP379" s="1020"/>
      <c r="AQ379" s="1020"/>
      <c r="AR379" s="1020"/>
      <c r="AS379" s="1020"/>
      <c r="AT379" s="1020"/>
      <c r="AU379" s="1020"/>
      <c r="AV379" s="1020"/>
      <c r="AW379" s="1020"/>
      <c r="AX379" s="1020"/>
      <c r="AY379" s="1020"/>
    </row>
    <row r="380" spans="1:51">
      <c r="A380" s="1105"/>
      <c r="B380" s="1105"/>
      <c r="C380" s="1105"/>
      <c r="D380" s="1105"/>
      <c r="E380" s="1105"/>
      <c r="F380" s="1105"/>
      <c r="G380" s="1105"/>
      <c r="H380" s="1105"/>
      <c r="I380" s="1106"/>
      <c r="J380" s="1114"/>
      <c r="K380" s="1121"/>
      <c r="L380" s="1108"/>
      <c r="M380" s="1110"/>
      <c r="N380" s="1270"/>
      <c r="O380" s="1104"/>
      <c r="Z380" s="1068"/>
      <c r="AA380" s="1120"/>
      <c r="AC380" s="1068"/>
      <c r="AD380" s="1120"/>
      <c r="AF380" s="1029"/>
      <c r="AG380" s="1020"/>
      <c r="AH380" s="1020"/>
      <c r="AI380" s="1020"/>
      <c r="AJ380" s="1020"/>
      <c r="AK380" s="1020"/>
      <c r="AL380" s="1020"/>
      <c r="AM380" s="1020"/>
      <c r="AN380" s="1020"/>
      <c r="AO380" s="1020"/>
      <c r="AP380" s="1020"/>
      <c r="AQ380" s="1020"/>
      <c r="AR380" s="1020"/>
      <c r="AS380" s="1020"/>
      <c r="AT380" s="1020"/>
      <c r="AU380" s="1020"/>
      <c r="AV380" s="1020"/>
      <c r="AW380" s="1020"/>
      <c r="AX380" s="1020"/>
      <c r="AY380" s="1020"/>
    </row>
    <row r="381" spans="1:51">
      <c r="A381" s="1105"/>
      <c r="B381" s="1105"/>
      <c r="C381" s="1105"/>
      <c r="D381" s="1105"/>
      <c r="E381" s="1105"/>
      <c r="F381" s="1105"/>
      <c r="G381" s="1105"/>
      <c r="H381" s="1105"/>
      <c r="I381" s="1106"/>
      <c r="J381" s="1114"/>
      <c r="K381" s="1121"/>
      <c r="L381" s="1108"/>
      <c r="M381" s="1110"/>
      <c r="N381" s="1270"/>
      <c r="O381" s="1104"/>
      <c r="Z381" s="1068"/>
      <c r="AA381" s="1120"/>
      <c r="AC381" s="1068"/>
      <c r="AD381" s="1120"/>
      <c r="AF381" s="1029"/>
      <c r="AG381" s="1020"/>
      <c r="AH381" s="1020"/>
      <c r="AI381" s="1020"/>
      <c r="AJ381" s="1020"/>
      <c r="AK381" s="1020"/>
      <c r="AL381" s="1020"/>
      <c r="AM381" s="1020"/>
      <c r="AN381" s="1020"/>
      <c r="AO381" s="1020"/>
      <c r="AP381" s="1020"/>
      <c r="AQ381" s="1020"/>
      <c r="AR381" s="1020"/>
      <c r="AS381" s="1020"/>
      <c r="AT381" s="1020"/>
      <c r="AU381" s="1020"/>
      <c r="AV381" s="1020"/>
      <c r="AW381" s="1020"/>
      <c r="AX381" s="1020"/>
      <c r="AY381" s="1020"/>
    </row>
    <row r="382" spans="1:51">
      <c r="A382" s="1105"/>
      <c r="B382" s="1105"/>
      <c r="C382" s="1105"/>
      <c r="D382" s="1105"/>
      <c r="E382" s="1105"/>
      <c r="F382" s="1105"/>
      <c r="G382" s="1105"/>
      <c r="H382" s="1105"/>
      <c r="I382" s="1106"/>
      <c r="J382" s="1107"/>
      <c r="K382" s="1108"/>
      <c r="L382" s="1108"/>
      <c r="M382" s="1109"/>
      <c r="N382" s="1270"/>
      <c r="O382" s="1104"/>
      <c r="Z382" s="1068"/>
      <c r="AA382" s="1120"/>
      <c r="AC382" s="1068"/>
      <c r="AD382" s="1120"/>
      <c r="AF382" s="1029"/>
      <c r="AG382" s="1020"/>
      <c r="AH382" s="1020"/>
      <c r="AI382" s="1020"/>
      <c r="AJ382" s="1020"/>
      <c r="AK382" s="1020"/>
      <c r="AL382" s="1020"/>
      <c r="AM382" s="1020"/>
      <c r="AN382" s="1020"/>
      <c r="AO382" s="1020"/>
      <c r="AP382" s="1020"/>
      <c r="AQ382" s="1020"/>
      <c r="AR382" s="1020"/>
      <c r="AS382" s="1020"/>
      <c r="AT382" s="1020"/>
      <c r="AU382" s="1020"/>
      <c r="AV382" s="1020"/>
      <c r="AW382" s="1020"/>
      <c r="AX382" s="1020"/>
      <c r="AY382" s="1020"/>
    </row>
    <row r="383" spans="1:51">
      <c r="A383" s="1112"/>
      <c r="B383" s="1112"/>
      <c r="C383" s="1112"/>
      <c r="D383" s="1112"/>
      <c r="E383" s="1112"/>
      <c r="F383" s="1112"/>
      <c r="G383" s="1112"/>
      <c r="H383" s="1112"/>
      <c r="I383" s="1113"/>
      <c r="J383" s="1132"/>
      <c r="K383" s="1121"/>
      <c r="L383" s="1121"/>
      <c r="M383" s="1110"/>
      <c r="N383" s="1270"/>
      <c r="O383" s="1104"/>
      <c r="Z383" s="1068"/>
      <c r="AA383" s="1120"/>
      <c r="AC383" s="1068"/>
      <c r="AD383" s="1120"/>
      <c r="AF383" s="1029"/>
      <c r="AG383" s="1020"/>
      <c r="AH383" s="1020"/>
      <c r="AI383" s="1020"/>
      <c r="AJ383" s="1020"/>
      <c r="AK383" s="1020"/>
      <c r="AL383" s="1020"/>
      <c r="AM383" s="1020"/>
      <c r="AN383" s="1020"/>
      <c r="AO383" s="1020"/>
      <c r="AP383" s="1020"/>
      <c r="AQ383" s="1020"/>
      <c r="AR383" s="1020"/>
      <c r="AS383" s="1020"/>
      <c r="AT383" s="1020"/>
      <c r="AU383" s="1020"/>
      <c r="AV383" s="1020"/>
      <c r="AW383" s="1020"/>
      <c r="AX383" s="1020"/>
      <c r="AY383" s="1020"/>
    </row>
    <row r="384" spans="1:51">
      <c r="A384" s="1112"/>
      <c r="B384" s="1112"/>
      <c r="C384" s="1112"/>
      <c r="D384" s="1112"/>
      <c r="E384" s="1112"/>
      <c r="F384" s="1112"/>
      <c r="G384" s="1112"/>
      <c r="H384" s="1112"/>
      <c r="I384" s="1113"/>
      <c r="J384" s="1132"/>
      <c r="K384" s="1121"/>
      <c r="L384" s="1121"/>
      <c r="M384" s="1110"/>
      <c r="N384" s="1270"/>
      <c r="O384" s="1104"/>
      <c r="Z384" s="1068"/>
      <c r="AA384" s="1120"/>
      <c r="AC384" s="1068"/>
      <c r="AD384" s="1120"/>
      <c r="AF384" s="1029"/>
      <c r="AG384" s="1020"/>
      <c r="AH384" s="1020"/>
      <c r="AI384" s="1020"/>
      <c r="AJ384" s="1020"/>
      <c r="AK384" s="1020"/>
      <c r="AL384" s="1020"/>
      <c r="AM384" s="1020"/>
      <c r="AN384" s="1020"/>
      <c r="AO384" s="1020"/>
      <c r="AP384" s="1020"/>
      <c r="AQ384" s="1020"/>
      <c r="AR384" s="1020"/>
      <c r="AS384" s="1020"/>
      <c r="AT384" s="1020"/>
      <c r="AU384" s="1020"/>
      <c r="AV384" s="1020"/>
      <c r="AW384" s="1020"/>
      <c r="AX384" s="1020"/>
      <c r="AY384" s="1020"/>
    </row>
    <row r="385" spans="1:51">
      <c r="A385" s="1112"/>
      <c r="B385" s="1112"/>
      <c r="C385" s="1112"/>
      <c r="D385" s="1112"/>
      <c r="E385" s="1112"/>
      <c r="F385" s="1112"/>
      <c r="G385" s="1112"/>
      <c r="H385" s="1112"/>
      <c r="I385" s="1113"/>
      <c r="J385" s="1132"/>
      <c r="K385" s="1121"/>
      <c r="L385" s="1121"/>
      <c r="M385" s="1110"/>
      <c r="N385" s="1270"/>
      <c r="O385" s="1104"/>
      <c r="Z385" s="1068"/>
      <c r="AA385" s="1120"/>
      <c r="AC385" s="1068"/>
      <c r="AD385" s="1120"/>
      <c r="AF385" s="1029"/>
      <c r="AG385" s="1020"/>
      <c r="AH385" s="1020"/>
      <c r="AI385" s="1020"/>
      <c r="AJ385" s="1020"/>
      <c r="AK385" s="1020"/>
      <c r="AL385" s="1020"/>
      <c r="AM385" s="1020"/>
      <c r="AN385" s="1020"/>
      <c r="AO385" s="1020"/>
      <c r="AP385" s="1020"/>
      <c r="AQ385" s="1020"/>
      <c r="AR385" s="1020"/>
      <c r="AS385" s="1020"/>
      <c r="AT385" s="1020"/>
      <c r="AU385" s="1020"/>
      <c r="AV385" s="1020"/>
      <c r="AW385" s="1020"/>
      <c r="AX385" s="1020"/>
      <c r="AY385" s="1020"/>
    </row>
    <row r="386" spans="1:51">
      <c r="A386" s="1112"/>
      <c r="B386" s="1112"/>
      <c r="C386" s="1112"/>
      <c r="D386" s="1112"/>
      <c r="E386" s="1112"/>
      <c r="F386" s="1112"/>
      <c r="G386" s="1112"/>
      <c r="H386" s="1112"/>
      <c r="I386" s="1113"/>
      <c r="J386" s="1132"/>
      <c r="K386" s="1121"/>
      <c r="L386" s="1121"/>
      <c r="M386" s="1110"/>
      <c r="N386" s="1270"/>
      <c r="O386" s="1104"/>
      <c r="Z386" s="1068"/>
      <c r="AA386" s="1120"/>
      <c r="AC386" s="1068"/>
      <c r="AD386" s="1120"/>
      <c r="AF386" s="1029"/>
      <c r="AG386" s="1020"/>
      <c r="AH386" s="1020"/>
      <c r="AI386" s="1020"/>
      <c r="AJ386" s="1020"/>
      <c r="AK386" s="1020"/>
      <c r="AL386" s="1020"/>
      <c r="AM386" s="1020"/>
      <c r="AN386" s="1020"/>
      <c r="AO386" s="1020"/>
      <c r="AP386" s="1020"/>
      <c r="AQ386" s="1020"/>
      <c r="AR386" s="1020"/>
      <c r="AS386" s="1020"/>
      <c r="AT386" s="1020"/>
      <c r="AU386" s="1020"/>
      <c r="AV386" s="1020"/>
      <c r="AW386" s="1020"/>
      <c r="AX386" s="1020"/>
      <c r="AY386" s="1020"/>
    </row>
    <row r="387" spans="1:51">
      <c r="A387" s="1133"/>
      <c r="B387" s="1133"/>
      <c r="C387" s="1133"/>
      <c r="D387" s="1133"/>
      <c r="E387" s="1133"/>
      <c r="F387" s="1133"/>
      <c r="G387" s="1133"/>
      <c r="H387" s="1133"/>
      <c r="I387" s="1106"/>
      <c r="J387" s="1107"/>
      <c r="K387" s="1108"/>
      <c r="L387" s="1108"/>
      <c r="M387" s="1109"/>
      <c r="N387" s="1270"/>
      <c r="O387" s="1104"/>
      <c r="Z387" s="1068"/>
      <c r="AA387" s="1120"/>
      <c r="AC387" s="1068"/>
      <c r="AD387" s="1120"/>
      <c r="AF387" s="1029"/>
      <c r="AG387" s="1020"/>
      <c r="AH387" s="1020"/>
      <c r="AI387" s="1020"/>
      <c r="AJ387" s="1020"/>
      <c r="AK387" s="1020"/>
      <c r="AL387" s="1020"/>
      <c r="AM387" s="1020"/>
      <c r="AN387" s="1020"/>
      <c r="AO387" s="1020"/>
      <c r="AP387" s="1020"/>
      <c r="AQ387" s="1020"/>
      <c r="AR387" s="1020"/>
      <c r="AS387" s="1020"/>
      <c r="AT387" s="1020"/>
      <c r="AU387" s="1020"/>
      <c r="AV387" s="1020"/>
      <c r="AW387" s="1020"/>
      <c r="AX387" s="1020"/>
      <c r="AY387" s="1020"/>
    </row>
    <row r="388" spans="1:51">
      <c r="A388" s="1134"/>
      <c r="B388" s="1134"/>
      <c r="C388" s="1134"/>
      <c r="D388" s="1134"/>
      <c r="E388" s="1134"/>
      <c r="F388" s="1134"/>
      <c r="G388" s="1134"/>
      <c r="H388" s="1134"/>
      <c r="I388" s="1135"/>
      <c r="J388" s="1132"/>
      <c r="K388" s="1134"/>
      <c r="L388" s="1134"/>
      <c r="M388" s="1110"/>
      <c r="N388" s="1270"/>
      <c r="O388" s="1104"/>
      <c r="Z388" s="1068"/>
      <c r="AA388" s="1120"/>
      <c r="AC388" s="1068"/>
      <c r="AD388" s="1120"/>
      <c r="AF388" s="1029"/>
      <c r="AG388" s="1020"/>
      <c r="AH388" s="1020"/>
      <c r="AI388" s="1020"/>
      <c r="AJ388" s="1020"/>
      <c r="AK388" s="1020"/>
      <c r="AL388" s="1020"/>
      <c r="AM388" s="1020"/>
      <c r="AN388" s="1020"/>
      <c r="AO388" s="1020"/>
      <c r="AP388" s="1020"/>
      <c r="AQ388" s="1020"/>
      <c r="AR388" s="1020"/>
      <c r="AS388" s="1020"/>
      <c r="AT388" s="1020"/>
      <c r="AU388" s="1020"/>
      <c r="AV388" s="1020"/>
      <c r="AW388" s="1020"/>
      <c r="AX388" s="1020"/>
      <c r="AY388" s="1020"/>
    </row>
    <row r="389" spans="1:51">
      <c r="A389" s="1134"/>
      <c r="B389" s="1134"/>
      <c r="C389" s="1134"/>
      <c r="D389" s="1134"/>
      <c r="E389" s="1134"/>
      <c r="F389" s="1134"/>
      <c r="G389" s="1134"/>
      <c r="H389" s="1134"/>
      <c r="I389" s="1135"/>
      <c r="J389" s="1132"/>
      <c r="K389" s="1134"/>
      <c r="L389" s="1134"/>
      <c r="M389" s="1110"/>
      <c r="N389" s="1270"/>
      <c r="O389" s="1104"/>
      <c r="Z389" s="1068"/>
      <c r="AA389" s="1120"/>
      <c r="AC389" s="1068"/>
      <c r="AD389" s="1120"/>
      <c r="AF389" s="1029"/>
      <c r="AG389" s="1020"/>
      <c r="AH389" s="1020"/>
      <c r="AI389" s="1020"/>
      <c r="AJ389" s="1020"/>
      <c r="AK389" s="1020"/>
      <c r="AL389" s="1020"/>
      <c r="AM389" s="1020"/>
      <c r="AN389" s="1020"/>
      <c r="AO389" s="1020"/>
      <c r="AP389" s="1020"/>
      <c r="AQ389" s="1020"/>
      <c r="AR389" s="1020"/>
      <c r="AS389" s="1020"/>
      <c r="AT389" s="1020"/>
      <c r="AU389" s="1020"/>
      <c r="AV389" s="1020"/>
      <c r="AW389" s="1020"/>
      <c r="AX389" s="1020"/>
      <c r="AY389" s="1020"/>
    </row>
    <row r="390" spans="1:51">
      <c r="A390" s="1134"/>
      <c r="B390" s="1134"/>
      <c r="C390" s="1134"/>
      <c r="D390" s="1134"/>
      <c r="E390" s="1134"/>
      <c r="F390" s="1134"/>
      <c r="G390" s="1134"/>
      <c r="H390" s="1134"/>
      <c r="I390" s="1135"/>
      <c r="J390" s="1132"/>
      <c r="K390" s="1134"/>
      <c r="L390" s="1134"/>
      <c r="M390" s="1110"/>
      <c r="N390" s="1270"/>
      <c r="O390" s="1104"/>
      <c r="Z390" s="1068"/>
      <c r="AA390" s="1120"/>
      <c r="AC390" s="1068"/>
      <c r="AD390" s="1120"/>
      <c r="AF390" s="1029"/>
      <c r="AG390" s="1020"/>
      <c r="AH390" s="1020"/>
      <c r="AI390" s="1020"/>
      <c r="AJ390" s="1020"/>
      <c r="AK390" s="1020"/>
      <c r="AL390" s="1020"/>
      <c r="AM390" s="1020"/>
      <c r="AN390" s="1020"/>
      <c r="AO390" s="1020"/>
      <c r="AP390" s="1020"/>
      <c r="AQ390" s="1020"/>
      <c r="AR390" s="1020"/>
      <c r="AS390" s="1020"/>
      <c r="AT390" s="1020"/>
      <c r="AU390" s="1020"/>
      <c r="AV390" s="1020"/>
      <c r="AW390" s="1020"/>
      <c r="AX390" s="1020"/>
      <c r="AY390" s="1020"/>
    </row>
    <row r="391" spans="1:51">
      <c r="A391" s="1134"/>
      <c r="B391" s="1134"/>
      <c r="C391" s="1134"/>
      <c r="D391" s="1134"/>
      <c r="E391" s="1134"/>
      <c r="F391" s="1134"/>
      <c r="G391" s="1134"/>
      <c r="H391" s="1134"/>
      <c r="I391" s="1135"/>
      <c r="J391" s="1132"/>
      <c r="K391" s="1134"/>
      <c r="L391" s="1134"/>
      <c r="M391" s="1110"/>
      <c r="N391" s="1270"/>
      <c r="O391" s="1104"/>
      <c r="Z391" s="1068"/>
      <c r="AA391" s="1120"/>
      <c r="AC391" s="1068"/>
      <c r="AD391" s="1120"/>
      <c r="AF391" s="1029"/>
      <c r="AG391" s="1020"/>
      <c r="AH391" s="1020"/>
      <c r="AI391" s="1020"/>
      <c r="AJ391" s="1020"/>
      <c r="AK391" s="1020"/>
      <c r="AL391" s="1020"/>
      <c r="AM391" s="1020"/>
      <c r="AN391" s="1020"/>
      <c r="AO391" s="1020"/>
      <c r="AP391" s="1020"/>
      <c r="AQ391" s="1020"/>
      <c r="AR391" s="1020"/>
      <c r="AS391" s="1020"/>
      <c r="AT391" s="1020"/>
      <c r="AU391" s="1020"/>
      <c r="AV391" s="1020"/>
      <c r="AW391" s="1020"/>
      <c r="AX391" s="1020"/>
      <c r="AY391" s="1020"/>
    </row>
    <row r="392" spans="1:51">
      <c r="A392" s="1134"/>
      <c r="B392" s="1134"/>
      <c r="C392" s="1134"/>
      <c r="D392" s="1134"/>
      <c r="E392" s="1134"/>
      <c r="F392" s="1134"/>
      <c r="G392" s="1134"/>
      <c r="H392" s="1134"/>
      <c r="I392" s="1135"/>
      <c r="J392" s="1132"/>
      <c r="K392" s="1134"/>
      <c r="L392" s="1134"/>
      <c r="M392" s="1110"/>
      <c r="N392" s="1270"/>
      <c r="O392" s="1104"/>
      <c r="Z392" s="1068"/>
      <c r="AA392" s="1120"/>
      <c r="AC392" s="1068"/>
      <c r="AD392" s="1120"/>
      <c r="AF392" s="1029"/>
      <c r="AG392" s="1020"/>
      <c r="AH392" s="1020"/>
      <c r="AI392" s="1020"/>
      <c r="AJ392" s="1020"/>
      <c r="AK392" s="1020"/>
      <c r="AL392" s="1020"/>
      <c r="AM392" s="1020"/>
      <c r="AN392" s="1020"/>
      <c r="AO392" s="1020"/>
      <c r="AP392" s="1020"/>
      <c r="AQ392" s="1020"/>
      <c r="AR392" s="1020"/>
      <c r="AS392" s="1020"/>
      <c r="AT392" s="1020"/>
      <c r="AU392" s="1020"/>
      <c r="AV392" s="1020"/>
      <c r="AW392" s="1020"/>
      <c r="AX392" s="1020"/>
      <c r="AY392" s="1020"/>
    </row>
    <row r="393" spans="1:51">
      <c r="A393" s="1121"/>
      <c r="B393" s="1121"/>
      <c r="C393" s="1121"/>
      <c r="D393" s="1121"/>
      <c r="E393" s="1121"/>
      <c r="F393" s="1121"/>
      <c r="G393" s="1121"/>
      <c r="H393" s="1121"/>
      <c r="I393" s="1113"/>
      <c r="J393" s="1434"/>
      <c r="K393" s="1434"/>
      <c r="L393" s="1434"/>
      <c r="M393" s="1110"/>
      <c r="N393" s="1270"/>
      <c r="O393" s="1104"/>
      <c r="Z393" s="1104"/>
      <c r="AA393" s="1120"/>
      <c r="AC393" s="1104"/>
      <c r="AD393" s="1120"/>
      <c r="AF393" s="1029"/>
      <c r="AG393" s="1020"/>
      <c r="AH393" s="1020"/>
      <c r="AI393" s="1020"/>
      <c r="AJ393" s="1020"/>
      <c r="AK393" s="1020"/>
      <c r="AL393" s="1020"/>
      <c r="AM393" s="1020"/>
      <c r="AN393" s="1020"/>
      <c r="AO393" s="1020"/>
      <c r="AP393" s="1020"/>
      <c r="AQ393" s="1020"/>
      <c r="AR393" s="1020"/>
      <c r="AS393" s="1020"/>
      <c r="AT393" s="1020"/>
      <c r="AU393" s="1020"/>
      <c r="AV393" s="1020"/>
      <c r="AW393" s="1020"/>
      <c r="AX393" s="1020"/>
      <c r="AY393" s="1020"/>
    </row>
    <row r="394" spans="1:51">
      <c r="A394" s="1134"/>
      <c r="B394" s="1134"/>
      <c r="C394" s="1134"/>
      <c r="D394" s="1134"/>
      <c r="E394" s="1134"/>
      <c r="F394" s="1134"/>
      <c r="G394" s="1134"/>
      <c r="H394" s="1134"/>
      <c r="I394" s="1135"/>
      <c r="J394" s="1431"/>
      <c r="K394" s="1431"/>
      <c r="L394" s="1431"/>
      <c r="M394" s="1110"/>
      <c r="N394" s="1270"/>
      <c r="O394" s="1104"/>
      <c r="Z394" s="1104"/>
      <c r="AA394" s="1120"/>
      <c r="AC394" s="1104"/>
      <c r="AD394" s="1120"/>
      <c r="AG394" s="1020"/>
      <c r="AH394" s="1020"/>
      <c r="AI394" s="1020"/>
      <c r="AJ394" s="1020"/>
      <c r="AK394" s="1020"/>
      <c r="AL394" s="1020"/>
      <c r="AM394" s="1020"/>
      <c r="AN394" s="1020"/>
      <c r="AO394" s="1020"/>
      <c r="AP394" s="1020"/>
      <c r="AQ394" s="1020"/>
      <c r="AR394" s="1020"/>
      <c r="AS394" s="1020"/>
      <c r="AT394" s="1020"/>
      <c r="AU394" s="1020"/>
      <c r="AV394" s="1020"/>
      <c r="AW394" s="1020"/>
      <c r="AX394" s="1020"/>
      <c r="AY394" s="1020"/>
    </row>
    <row r="395" spans="1:51">
      <c r="A395" s="1134"/>
      <c r="B395" s="1134"/>
      <c r="C395" s="1134"/>
      <c r="D395" s="1134"/>
      <c r="E395" s="1134"/>
      <c r="F395" s="1134"/>
      <c r="G395" s="1134"/>
      <c r="H395" s="1134"/>
      <c r="I395" s="1135"/>
      <c r="J395" s="1432"/>
      <c r="K395" s="1432"/>
      <c r="L395" s="1432"/>
      <c r="M395" s="1110"/>
      <c r="N395" s="1270"/>
      <c r="O395" s="1104"/>
      <c r="Z395" s="1104"/>
      <c r="AA395" s="1120"/>
      <c r="AC395" s="1104"/>
      <c r="AD395" s="1120"/>
      <c r="AF395" s="1074"/>
      <c r="AG395" s="1020"/>
      <c r="AH395" s="1020"/>
      <c r="AI395" s="1020"/>
      <c r="AJ395" s="1020"/>
      <c r="AK395" s="1020"/>
      <c r="AL395" s="1020"/>
      <c r="AM395" s="1020"/>
      <c r="AN395" s="1020"/>
      <c r="AO395" s="1020"/>
      <c r="AP395" s="1020"/>
      <c r="AQ395" s="1020"/>
      <c r="AR395" s="1020"/>
      <c r="AS395" s="1020"/>
      <c r="AT395" s="1020"/>
      <c r="AU395" s="1020"/>
      <c r="AV395" s="1020"/>
      <c r="AW395" s="1020"/>
      <c r="AX395" s="1020"/>
      <c r="AY395" s="1020"/>
    </row>
    <row r="396" spans="1:51">
      <c r="A396" s="1085"/>
      <c r="B396" s="1085"/>
      <c r="C396" s="1085"/>
      <c r="D396" s="1085"/>
      <c r="E396" s="1085"/>
      <c r="F396" s="1085"/>
      <c r="G396" s="1085"/>
      <c r="H396" s="1085"/>
      <c r="I396" s="1086"/>
      <c r="J396" s="1087"/>
      <c r="K396" s="1085"/>
      <c r="L396" s="1085"/>
      <c r="M396" s="1087"/>
      <c r="N396" s="1085"/>
      <c r="O396" s="1104"/>
      <c r="AG396" s="1020"/>
      <c r="AH396" s="1020"/>
      <c r="AI396" s="1020"/>
      <c r="AJ396" s="1020"/>
      <c r="AK396" s="1020"/>
      <c r="AL396" s="1020"/>
      <c r="AM396" s="1020"/>
      <c r="AN396" s="1020"/>
      <c r="AO396" s="1020"/>
      <c r="AP396" s="1020"/>
      <c r="AQ396" s="1020"/>
      <c r="AR396" s="1020"/>
      <c r="AS396" s="1020"/>
      <c r="AT396" s="1020"/>
      <c r="AU396" s="1020"/>
      <c r="AV396" s="1020"/>
      <c r="AW396" s="1020"/>
      <c r="AX396" s="1020"/>
      <c r="AY396" s="1020"/>
    </row>
    <row r="397" spans="1:51">
      <c r="A397" s="1085"/>
      <c r="B397" s="1085"/>
      <c r="C397" s="1085"/>
      <c r="D397" s="1085"/>
      <c r="E397" s="1085"/>
      <c r="F397" s="1085"/>
      <c r="G397" s="1085"/>
      <c r="H397" s="1085"/>
      <c r="I397" s="1086"/>
      <c r="J397" s="1087"/>
      <c r="K397" s="1085"/>
      <c r="L397" s="1085"/>
      <c r="M397" s="1087"/>
      <c r="N397" s="1085"/>
      <c r="O397" s="1104"/>
      <c r="AG397" s="1020"/>
      <c r="AH397" s="1020"/>
      <c r="AI397" s="1020"/>
      <c r="AJ397" s="1020"/>
      <c r="AK397" s="1020"/>
      <c r="AL397" s="1020"/>
      <c r="AM397" s="1020"/>
      <c r="AN397" s="1020"/>
      <c r="AO397" s="1020"/>
      <c r="AP397" s="1020"/>
      <c r="AQ397" s="1020"/>
      <c r="AR397" s="1020"/>
      <c r="AS397" s="1020"/>
      <c r="AT397" s="1020"/>
      <c r="AU397" s="1020"/>
      <c r="AV397" s="1020"/>
      <c r="AW397" s="1020"/>
      <c r="AX397" s="1020"/>
      <c r="AY397" s="1020"/>
    </row>
    <row r="398" spans="1:51">
      <c r="A398" s="1085"/>
      <c r="B398" s="1085"/>
      <c r="C398" s="1085"/>
      <c r="D398" s="1085"/>
      <c r="E398" s="1085"/>
      <c r="F398" s="1085"/>
      <c r="G398" s="1085"/>
      <c r="H398" s="1085"/>
      <c r="I398" s="1086"/>
      <c r="J398" s="1087"/>
      <c r="K398" s="1085"/>
      <c r="L398" s="1085"/>
      <c r="M398" s="1087"/>
      <c r="N398" s="1085"/>
      <c r="O398" s="1104"/>
      <c r="AG398" s="1020"/>
      <c r="AH398" s="1020"/>
      <c r="AI398" s="1020"/>
      <c r="AJ398" s="1020"/>
      <c r="AK398" s="1020"/>
      <c r="AL398" s="1020"/>
      <c r="AM398" s="1020"/>
      <c r="AN398" s="1020"/>
      <c r="AO398" s="1020"/>
      <c r="AP398" s="1020"/>
      <c r="AQ398" s="1020"/>
      <c r="AR398" s="1020"/>
      <c r="AS398" s="1020"/>
      <c r="AT398" s="1020"/>
      <c r="AU398" s="1020"/>
      <c r="AV398" s="1020"/>
      <c r="AW398" s="1020"/>
      <c r="AX398" s="1020"/>
      <c r="AY398" s="1020"/>
    </row>
    <row r="399" spans="1:51">
      <c r="A399" s="1085"/>
      <c r="B399" s="1085"/>
      <c r="C399" s="1085"/>
      <c r="D399" s="1085"/>
      <c r="E399" s="1085"/>
      <c r="F399" s="1085"/>
      <c r="G399" s="1085"/>
      <c r="H399" s="1085"/>
      <c r="I399" s="1086"/>
      <c r="J399" s="1087"/>
      <c r="K399" s="1085"/>
      <c r="L399" s="1085"/>
      <c r="M399" s="1087"/>
      <c r="N399" s="1085"/>
      <c r="O399" s="1104"/>
      <c r="AG399" s="1020"/>
      <c r="AH399" s="1020"/>
      <c r="AI399" s="1020"/>
      <c r="AJ399" s="1020"/>
      <c r="AK399" s="1020"/>
      <c r="AL399" s="1020"/>
      <c r="AM399" s="1020"/>
      <c r="AN399" s="1020"/>
      <c r="AO399" s="1020"/>
      <c r="AP399" s="1020"/>
      <c r="AQ399" s="1020"/>
      <c r="AR399" s="1020"/>
      <c r="AS399" s="1020"/>
      <c r="AT399" s="1020"/>
      <c r="AU399" s="1020"/>
      <c r="AV399" s="1020"/>
      <c r="AW399" s="1020"/>
      <c r="AX399" s="1020"/>
      <c r="AY399" s="1020"/>
    </row>
    <row r="400" spans="1:51">
      <c r="A400" s="1085"/>
      <c r="B400" s="1085"/>
      <c r="C400" s="1085"/>
      <c r="D400" s="1085"/>
      <c r="E400" s="1085"/>
      <c r="F400" s="1085"/>
      <c r="G400" s="1085"/>
      <c r="H400" s="1085"/>
      <c r="I400" s="1086"/>
      <c r="J400" s="1087"/>
      <c r="K400" s="1085"/>
      <c r="L400" s="1085"/>
      <c r="M400" s="1087"/>
      <c r="N400" s="1085"/>
      <c r="O400" s="1104"/>
      <c r="AG400" s="1020"/>
      <c r="AH400" s="1020"/>
      <c r="AI400" s="1020"/>
      <c r="AJ400" s="1020"/>
      <c r="AK400" s="1020"/>
      <c r="AL400" s="1020"/>
      <c r="AM400" s="1020"/>
      <c r="AN400" s="1020"/>
      <c r="AO400" s="1020"/>
      <c r="AP400" s="1020"/>
      <c r="AQ400" s="1020"/>
      <c r="AR400" s="1020"/>
      <c r="AS400" s="1020"/>
      <c r="AT400" s="1020"/>
      <c r="AU400" s="1020"/>
      <c r="AV400" s="1020"/>
      <c r="AW400" s="1020"/>
      <c r="AX400" s="1020"/>
      <c r="AY400" s="1020"/>
    </row>
    <row r="401" spans="1:51">
      <c r="A401" s="1085"/>
      <c r="B401" s="1085"/>
      <c r="C401" s="1085"/>
      <c r="D401" s="1085"/>
      <c r="E401" s="1085"/>
      <c r="F401" s="1085"/>
      <c r="G401" s="1085"/>
      <c r="H401" s="1085"/>
      <c r="I401" s="1086"/>
      <c r="J401" s="1087"/>
      <c r="K401" s="1085"/>
      <c r="L401" s="1085"/>
      <c r="M401" s="1087"/>
      <c r="N401" s="1085"/>
      <c r="O401" s="1104"/>
      <c r="AG401" s="1020"/>
      <c r="AH401" s="1020"/>
      <c r="AI401" s="1020"/>
      <c r="AJ401" s="1020"/>
      <c r="AK401" s="1020"/>
      <c r="AL401" s="1020"/>
      <c r="AM401" s="1020"/>
      <c r="AN401" s="1020"/>
      <c r="AO401" s="1020"/>
      <c r="AP401" s="1020"/>
      <c r="AQ401" s="1020"/>
      <c r="AR401" s="1020"/>
      <c r="AS401" s="1020"/>
      <c r="AT401" s="1020"/>
      <c r="AU401" s="1020"/>
      <c r="AV401" s="1020"/>
      <c r="AW401" s="1020"/>
      <c r="AX401" s="1020"/>
      <c r="AY401" s="1020"/>
    </row>
    <row r="402" spans="1:51">
      <c r="A402" s="1085"/>
      <c r="B402" s="1085"/>
      <c r="C402" s="1085"/>
      <c r="D402" s="1085"/>
      <c r="E402" s="1085"/>
      <c r="F402" s="1085"/>
      <c r="G402" s="1085"/>
      <c r="H402" s="1085"/>
      <c r="I402" s="1086"/>
      <c r="J402" s="1087"/>
      <c r="K402" s="1085"/>
      <c r="L402" s="1085"/>
      <c r="M402" s="1087"/>
      <c r="N402" s="1085"/>
      <c r="O402" s="1104"/>
      <c r="AG402" s="1020"/>
      <c r="AH402" s="1020"/>
      <c r="AI402" s="1020"/>
      <c r="AJ402" s="1020"/>
      <c r="AK402" s="1020"/>
      <c r="AL402" s="1020"/>
      <c r="AM402" s="1020"/>
      <c r="AN402" s="1020"/>
      <c r="AO402" s="1020"/>
      <c r="AP402" s="1020"/>
      <c r="AQ402" s="1020"/>
      <c r="AR402" s="1020"/>
      <c r="AS402" s="1020"/>
      <c r="AT402" s="1020"/>
      <c r="AU402" s="1020"/>
      <c r="AV402" s="1020"/>
      <c r="AW402" s="1020"/>
      <c r="AX402" s="1020"/>
      <c r="AY402" s="1020"/>
    </row>
    <row r="403" spans="1:51">
      <c r="A403" s="1085"/>
      <c r="B403" s="1085"/>
      <c r="C403" s="1085"/>
      <c r="D403" s="1085"/>
      <c r="E403" s="1085"/>
      <c r="F403" s="1085"/>
      <c r="G403" s="1085"/>
      <c r="H403" s="1085"/>
      <c r="I403" s="1086"/>
      <c r="J403" s="1087"/>
      <c r="K403" s="1085"/>
      <c r="L403" s="1085"/>
      <c r="M403" s="1087"/>
      <c r="N403" s="1085"/>
      <c r="O403" s="1104"/>
      <c r="AG403" s="1020"/>
      <c r="AH403" s="1020"/>
      <c r="AI403" s="1020"/>
      <c r="AJ403" s="1020"/>
      <c r="AK403" s="1020"/>
      <c r="AL403" s="1020"/>
      <c r="AM403" s="1020"/>
      <c r="AN403" s="1020"/>
      <c r="AO403" s="1020"/>
      <c r="AP403" s="1020"/>
      <c r="AQ403" s="1020"/>
      <c r="AR403" s="1020"/>
      <c r="AS403" s="1020"/>
      <c r="AT403" s="1020"/>
      <c r="AU403" s="1020"/>
      <c r="AV403" s="1020"/>
      <c r="AW403" s="1020"/>
      <c r="AX403" s="1020"/>
      <c r="AY403" s="1020"/>
    </row>
  </sheetData>
  <sheetProtection algorithmName="SHA-512" hashValue="FyOSDno9gTtUu/7adxY79ax4VGsIQbyYz0QRLb5jRGOsh7nVz0CQyYPJaEermFCVhBgD/LLE8732gZj3UxmYMg==" saltValue="RNYesmI72SidwdCNpn2Ljw==" spinCount="100000" sheet="1" formatColumns="0" formatRows="0" selectLockedCells="1"/>
  <customSheetViews>
    <customSheetView guid="{987A3FAC-920D-4C0C-8129-D8F4AFD7E477}" scale="70" printArea="1" hiddenRows="1" hiddenColumns="1" view="pageBreakPreview">
      <selection activeCell="G22" sqref="G22"/>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394:L394"/>
    <mergeCell ref="J395:L395"/>
    <mergeCell ref="J336:L336"/>
    <mergeCell ref="J337:L337"/>
    <mergeCell ref="J338:L338"/>
    <mergeCell ref="J339:L339"/>
    <mergeCell ref="J393:L393"/>
    <mergeCell ref="A341:O341"/>
    <mergeCell ref="AG331:AH331"/>
    <mergeCell ref="AG335:AH335"/>
    <mergeCell ref="AG339:AH339"/>
    <mergeCell ref="B20:J20"/>
    <mergeCell ref="H294:M294"/>
    <mergeCell ref="H295:M295"/>
    <mergeCell ref="A335:L335"/>
    <mergeCell ref="A331:O331"/>
    <mergeCell ref="H293:M293"/>
    <mergeCell ref="A297:O297"/>
    <mergeCell ref="H296:M296"/>
    <mergeCell ref="F300:O300"/>
    <mergeCell ref="A332:O332"/>
    <mergeCell ref="B299:O299"/>
    <mergeCell ref="B298:O298"/>
    <mergeCell ref="Z342:AA342"/>
    <mergeCell ref="AC342:AD342"/>
    <mergeCell ref="AG342:AH342"/>
    <mergeCell ref="AG346:AH346"/>
    <mergeCell ref="AG350:AH350"/>
  </mergeCells>
  <phoneticPr fontId="2" type="noConversion"/>
  <conditionalFormatting sqref="O361:O362 O388:O392 O352:O353 O356:O358 O348:O349 O365:O371 O374 O376:O381 O383:O386 O18:O19">
    <cfRule type="expression" dxfId="656" priority="7315" stopIfTrue="1">
      <formula>M18=""</formula>
    </cfRule>
  </conditionalFormatting>
  <conditionalFormatting sqref="AA372:AA373 AA363:AA364 AD363:AD364 AD372:AD373 O355 O364 M355 M373:M374 M362 M364:M371 O373">
    <cfRule type="cellIs" dxfId="655" priority="7316" stopIfTrue="1" operator="equal">
      <formula>"a"</formula>
    </cfRule>
  </conditionalFormatting>
  <conditionalFormatting sqref="AD388:AD392 AA388:AA392 AA347:AA358 AA376:AA386 AA374 AA361:AA362 AA365:AA371 AD376:AD386 AD361:AD362 AD374 AD365:AD371 AD347:AD358 AD18:AD21 AA18:AA21 AD23:AD40 AA23:AA40 AA293 AD293">
    <cfRule type="cellIs" dxfId="654" priority="7317" stopIfTrue="1" operator="equal">
      <formula>#REF!</formula>
    </cfRule>
  </conditionalFormatting>
  <conditionalFormatting sqref="M18:M20 I27:I39 M222:M292 I222:I292">
    <cfRule type="cellIs" dxfId="653" priority="7314" stopIfTrue="1" operator="equal">
      <formula>"a"</formula>
    </cfRule>
  </conditionalFormatting>
  <conditionalFormatting sqref="M18:M20 G23:G39 I23:I148 M222:M292 G222:G292 I222:I292">
    <cfRule type="expression" dxfId="652" priority="7313" stopIfTrue="1">
      <formula>F18&gt;0</formula>
    </cfRule>
  </conditionalFormatting>
  <conditionalFormatting sqref="AA22 AD22 AD203:AD218 AA203:AA218">
    <cfRule type="cellIs" dxfId="651" priority="5710" stopIfTrue="1" operator="equal">
      <formula>#REF!</formula>
    </cfRule>
  </conditionalFormatting>
  <conditionalFormatting sqref="M22:M148">
    <cfRule type="cellIs" dxfId="650" priority="5530" stopIfTrue="1" operator="equal">
      <formula>"a"</formula>
    </cfRule>
  </conditionalFormatting>
  <conditionalFormatting sqref="M22:M148">
    <cfRule type="expression" dxfId="649" priority="5512" stopIfTrue="1">
      <formula>L22&gt;0</formula>
    </cfRule>
  </conditionalFormatting>
  <conditionalFormatting sqref="G22:G148">
    <cfRule type="expression" dxfId="648" priority="5098" stopIfTrue="1">
      <formula>F22&gt;0</formula>
    </cfRule>
  </conditionalFormatting>
  <conditionalFormatting sqref="I23:I148 I222:I292">
    <cfRule type="expression" dxfId="647" priority="4551" stopIfTrue="1">
      <formula>F23&gt;0</formula>
    </cfRule>
  </conditionalFormatting>
  <conditionalFormatting sqref="I23:I148">
    <cfRule type="cellIs" dxfId="646" priority="4223" stopIfTrue="1" operator="equal">
      <formula>"a"</formula>
    </cfRule>
  </conditionalFormatting>
  <conditionalFormatting sqref="G40">
    <cfRule type="expression" dxfId="645" priority="3868" stopIfTrue="1">
      <formula>F40&gt;0</formula>
    </cfRule>
  </conditionalFormatting>
  <conditionalFormatting sqref="I40">
    <cfRule type="expression" dxfId="644" priority="3866" stopIfTrue="1">
      <formula>F40&gt;0</formula>
    </cfRule>
  </conditionalFormatting>
  <conditionalFormatting sqref="I40">
    <cfRule type="cellIs" dxfId="643" priority="3865" stopIfTrue="1" operator="equal">
      <formula>"a"</formula>
    </cfRule>
  </conditionalFormatting>
  <conditionalFormatting sqref="I40">
    <cfRule type="expression" dxfId="642" priority="3864" stopIfTrue="1">
      <formula>H40&gt;0</formula>
    </cfRule>
  </conditionalFormatting>
  <conditionalFormatting sqref="AA42 AD42">
    <cfRule type="cellIs" dxfId="641" priority="3861" stopIfTrue="1" operator="equal">
      <formula>#REF!</formula>
    </cfRule>
  </conditionalFormatting>
  <conditionalFormatting sqref="G42 I42">
    <cfRule type="expression" dxfId="640" priority="3859" stopIfTrue="1">
      <formula>F42&gt;0</formula>
    </cfRule>
  </conditionalFormatting>
  <conditionalFormatting sqref="AA41 AD41">
    <cfRule type="cellIs" dxfId="639" priority="3858" stopIfTrue="1" operator="equal">
      <formula>#REF!</formula>
    </cfRule>
  </conditionalFormatting>
  <conditionalFormatting sqref="G41">
    <cfRule type="expression" dxfId="638" priority="3855" stopIfTrue="1">
      <formula>F41&gt;0</formula>
    </cfRule>
  </conditionalFormatting>
  <conditionalFormatting sqref="I42">
    <cfRule type="expression" dxfId="637" priority="3853" stopIfTrue="1">
      <formula>F42&gt;0</formula>
    </cfRule>
  </conditionalFormatting>
  <conditionalFormatting sqref="I42">
    <cfRule type="cellIs" dxfId="636" priority="3852" stopIfTrue="1" operator="equal">
      <formula>"a"</formula>
    </cfRule>
  </conditionalFormatting>
  <conditionalFormatting sqref="I41">
    <cfRule type="cellIs" dxfId="635" priority="1415" stopIfTrue="1" operator="equal">
      <formula>"a"</formula>
    </cfRule>
  </conditionalFormatting>
  <conditionalFormatting sqref="I41">
    <cfRule type="expression" dxfId="634" priority="1414" stopIfTrue="1">
      <formula>H41&gt;0</formula>
    </cfRule>
  </conditionalFormatting>
  <conditionalFormatting sqref="I41">
    <cfRule type="expression" dxfId="633" priority="1413" stopIfTrue="1">
      <formula>F41&gt;0</formula>
    </cfRule>
  </conditionalFormatting>
  <conditionalFormatting sqref="I22:I148">
    <cfRule type="cellIs" dxfId="632" priority="1412" stopIfTrue="1" operator="equal">
      <formula>"a"</formula>
    </cfRule>
  </conditionalFormatting>
  <conditionalFormatting sqref="I22:I148">
    <cfRule type="expression" dxfId="631" priority="1411" stopIfTrue="1">
      <formula>H22&gt;0</formula>
    </cfRule>
  </conditionalFormatting>
  <conditionalFormatting sqref="I22:I148">
    <cfRule type="expression" dxfId="630" priority="1410" stopIfTrue="1">
      <formula>F22&gt;0</formula>
    </cfRule>
  </conditionalFormatting>
  <conditionalFormatting sqref="AD149:AD150 AA149:AA150 AA168:AA175 AD168:AD175 AA153:AA158 AD153:AD158">
    <cfRule type="cellIs" dxfId="629" priority="1301" stopIfTrue="1" operator="equal">
      <formula>#REF!</formula>
    </cfRule>
  </conditionalFormatting>
  <conditionalFormatting sqref="I149:I221">
    <cfRule type="expression" dxfId="628" priority="1299" stopIfTrue="1">
      <formula>H149&gt;0</formula>
    </cfRule>
  </conditionalFormatting>
  <conditionalFormatting sqref="M149:M221">
    <cfRule type="cellIs" dxfId="627" priority="1298" stopIfTrue="1" operator="equal">
      <formula>"a"</formula>
    </cfRule>
  </conditionalFormatting>
  <conditionalFormatting sqref="M149:M221">
    <cfRule type="expression" dxfId="626" priority="1297" stopIfTrue="1">
      <formula>L149&gt;0</formula>
    </cfRule>
  </conditionalFormatting>
  <conditionalFormatting sqref="I149:I221">
    <cfRule type="expression" dxfId="625" priority="1296" stopIfTrue="1">
      <formula>F149&gt;0</formula>
    </cfRule>
  </conditionalFormatting>
  <conditionalFormatting sqref="I149:I221">
    <cfRule type="cellIs" dxfId="624" priority="1295" stopIfTrue="1" operator="equal">
      <formula>"a"</formula>
    </cfRule>
  </conditionalFormatting>
  <conditionalFormatting sqref="AA177:AA178 AD177:AD178">
    <cfRule type="cellIs" dxfId="623" priority="1290" stopIfTrue="1" operator="equal">
      <formula>#REF!</formula>
    </cfRule>
  </conditionalFormatting>
  <conditionalFormatting sqref="AA176 AD176">
    <cfRule type="cellIs" dxfId="622" priority="1288" stopIfTrue="1" operator="equal">
      <formula>#REF!</formula>
    </cfRule>
  </conditionalFormatting>
  <conditionalFormatting sqref="AA179:AA194 AD179:AD194 AD196:AD197 AA196:AA197">
    <cfRule type="cellIs" dxfId="621" priority="1281" stopIfTrue="1" operator="equal">
      <formula>#REF!</formula>
    </cfRule>
  </conditionalFormatting>
  <conditionalFormatting sqref="AA199:AA200 AD199:AD200">
    <cfRule type="cellIs" dxfId="620" priority="1270" stopIfTrue="1" operator="equal">
      <formula>#REF!</formula>
    </cfRule>
  </conditionalFormatting>
  <conditionalFormatting sqref="AA198 AD198">
    <cfRule type="cellIs" dxfId="619" priority="1268" stopIfTrue="1" operator="equal">
      <formula>#REF!</formula>
    </cfRule>
  </conditionalFormatting>
  <conditionalFormatting sqref="AA201:AA202 AD201:AD202">
    <cfRule type="cellIs" dxfId="618" priority="1264" stopIfTrue="1" operator="equal">
      <formula>#REF!</formula>
    </cfRule>
  </conditionalFormatting>
  <conditionalFormatting sqref="AA219:AA220 AD219:AD220">
    <cfRule type="cellIs" dxfId="617" priority="1223" stopIfTrue="1" operator="equal">
      <formula>#REF!</formula>
    </cfRule>
  </conditionalFormatting>
  <conditionalFormatting sqref="AA221 AD221">
    <cfRule type="cellIs" dxfId="616" priority="1218" stopIfTrue="1" operator="equal">
      <formula>#REF!</formula>
    </cfRule>
  </conditionalFormatting>
  <conditionalFormatting sqref="G44 I44 I53 G53">
    <cfRule type="expression" dxfId="615" priority="1130" stopIfTrue="1">
      <formula>F44&gt;0</formula>
    </cfRule>
  </conditionalFormatting>
  <conditionalFormatting sqref="I44 I53">
    <cfRule type="expression" dxfId="614" priority="1127" stopIfTrue="1">
      <formula>F44&gt;0</formula>
    </cfRule>
  </conditionalFormatting>
  <conditionalFormatting sqref="AD43 AA43">
    <cfRule type="cellIs" dxfId="613" priority="1126" stopIfTrue="1" operator="equal">
      <formula>#REF!</formula>
    </cfRule>
  </conditionalFormatting>
  <conditionalFormatting sqref="I43 G43">
    <cfRule type="expression" dxfId="612" priority="1125" stopIfTrue="1">
      <formula>F43&gt;0</formula>
    </cfRule>
  </conditionalFormatting>
  <conditionalFormatting sqref="I43">
    <cfRule type="expression" dxfId="611" priority="1124" stopIfTrue="1">
      <formula>F43&gt;0</formula>
    </cfRule>
  </conditionalFormatting>
  <conditionalFormatting sqref="I43">
    <cfRule type="cellIs" dxfId="610" priority="1123" stopIfTrue="1" operator="equal">
      <formula>"a"</formula>
    </cfRule>
  </conditionalFormatting>
  <conditionalFormatting sqref="AA44 AD44 AD53 AA53">
    <cfRule type="cellIs" dxfId="609" priority="1122" stopIfTrue="1" operator="equal">
      <formula>#REF!</formula>
    </cfRule>
  </conditionalFormatting>
  <conditionalFormatting sqref="I44 I53">
    <cfRule type="cellIs" dxfId="608" priority="1121" stopIfTrue="1" operator="equal">
      <formula>"a"</formula>
    </cfRule>
  </conditionalFormatting>
  <conditionalFormatting sqref="AA122 AD122">
    <cfRule type="cellIs" dxfId="607" priority="1120" stopIfTrue="1" operator="equal">
      <formula>#REF!</formula>
    </cfRule>
  </conditionalFormatting>
  <conditionalFormatting sqref="G122 I122">
    <cfRule type="expression" dxfId="606" priority="1119" stopIfTrue="1">
      <formula>F122&gt;0</formula>
    </cfRule>
  </conditionalFormatting>
  <conditionalFormatting sqref="I122">
    <cfRule type="expression" dxfId="605" priority="1116" stopIfTrue="1">
      <formula>F122&gt;0</formula>
    </cfRule>
  </conditionalFormatting>
  <conditionalFormatting sqref="I122">
    <cfRule type="cellIs" dxfId="604" priority="1115" stopIfTrue="1" operator="equal">
      <formula>"a"</formula>
    </cfRule>
  </conditionalFormatting>
  <conditionalFormatting sqref="AA121 AD121">
    <cfRule type="cellIs" dxfId="603" priority="1114" stopIfTrue="1" operator="equal">
      <formula>#REF!</formula>
    </cfRule>
  </conditionalFormatting>
  <conditionalFormatting sqref="G121 I121">
    <cfRule type="expression" dxfId="602" priority="1113" stopIfTrue="1">
      <formula>F121&gt;0</formula>
    </cfRule>
  </conditionalFormatting>
  <conditionalFormatting sqref="I121">
    <cfRule type="expression" dxfId="601" priority="1110" stopIfTrue="1">
      <formula>F121&gt;0</formula>
    </cfRule>
  </conditionalFormatting>
  <conditionalFormatting sqref="I121">
    <cfRule type="cellIs" dxfId="600" priority="1109" stopIfTrue="1" operator="equal">
      <formula>"a"</formula>
    </cfRule>
  </conditionalFormatting>
  <conditionalFormatting sqref="G49:G50 I49:I50">
    <cfRule type="expression" dxfId="599" priority="1108" stopIfTrue="1">
      <formula>F49&gt;0</formula>
    </cfRule>
  </conditionalFormatting>
  <conditionalFormatting sqref="I49:I50">
    <cfRule type="expression" dxfId="598" priority="1105" stopIfTrue="1">
      <formula>F49&gt;0</formula>
    </cfRule>
  </conditionalFormatting>
  <conditionalFormatting sqref="AD48 AA48">
    <cfRule type="cellIs" dxfId="597" priority="1104" stopIfTrue="1" operator="equal">
      <formula>#REF!</formula>
    </cfRule>
  </conditionalFormatting>
  <conditionalFormatting sqref="I48 G48">
    <cfRule type="expression" dxfId="596" priority="1103" stopIfTrue="1">
      <formula>F48&gt;0</formula>
    </cfRule>
  </conditionalFormatting>
  <conditionalFormatting sqref="I48">
    <cfRule type="expression" dxfId="595" priority="1102" stopIfTrue="1">
      <formula>F48&gt;0</formula>
    </cfRule>
  </conditionalFormatting>
  <conditionalFormatting sqref="I48">
    <cfRule type="cellIs" dxfId="594" priority="1101" stopIfTrue="1" operator="equal">
      <formula>"a"</formula>
    </cfRule>
  </conditionalFormatting>
  <conditionalFormatting sqref="AA49:AA50 AD49:AD50">
    <cfRule type="cellIs" dxfId="593" priority="1100" stopIfTrue="1" operator="equal">
      <formula>#REF!</formula>
    </cfRule>
  </conditionalFormatting>
  <conditionalFormatting sqref="I49:I50">
    <cfRule type="cellIs" dxfId="592" priority="1099" stopIfTrue="1" operator="equal">
      <formula>"a"</formula>
    </cfRule>
  </conditionalFormatting>
  <conditionalFormatting sqref="AA52 AD52">
    <cfRule type="cellIs" dxfId="591" priority="1098" stopIfTrue="1" operator="equal">
      <formula>#REF!</formula>
    </cfRule>
  </conditionalFormatting>
  <conditionalFormatting sqref="G52 I52">
    <cfRule type="expression" dxfId="590" priority="1097" stopIfTrue="1">
      <formula>F52&gt;0</formula>
    </cfRule>
  </conditionalFormatting>
  <conditionalFormatting sqref="I52">
    <cfRule type="expression" dxfId="589" priority="1094" stopIfTrue="1">
      <formula>F52&gt;0</formula>
    </cfRule>
  </conditionalFormatting>
  <conditionalFormatting sqref="I52">
    <cfRule type="cellIs" dxfId="588" priority="1093" stopIfTrue="1" operator="equal">
      <formula>"a"</formula>
    </cfRule>
  </conditionalFormatting>
  <conditionalFormatting sqref="AA51 AD51">
    <cfRule type="cellIs" dxfId="587" priority="1092" stopIfTrue="1" operator="equal">
      <formula>#REF!</formula>
    </cfRule>
  </conditionalFormatting>
  <conditionalFormatting sqref="G51 I51">
    <cfRule type="expression" dxfId="586" priority="1091" stopIfTrue="1">
      <formula>F51&gt;0</formula>
    </cfRule>
  </conditionalFormatting>
  <conditionalFormatting sqref="I51">
    <cfRule type="expression" dxfId="585" priority="1088" stopIfTrue="1">
      <formula>F51&gt;0</formula>
    </cfRule>
  </conditionalFormatting>
  <conditionalFormatting sqref="I51">
    <cfRule type="cellIs" dxfId="584" priority="1087" stopIfTrue="1" operator="equal">
      <formula>"a"</formula>
    </cfRule>
  </conditionalFormatting>
  <conditionalFormatting sqref="I45 G45">
    <cfRule type="expression" dxfId="583" priority="1086" stopIfTrue="1">
      <formula>F45&gt;0</formula>
    </cfRule>
  </conditionalFormatting>
  <conditionalFormatting sqref="I45">
    <cfRule type="expression" dxfId="582" priority="1083" stopIfTrue="1">
      <formula>F45&gt;0</formula>
    </cfRule>
  </conditionalFormatting>
  <conditionalFormatting sqref="AD45 AA45">
    <cfRule type="cellIs" dxfId="581" priority="1082" stopIfTrue="1" operator="equal">
      <formula>#REF!</formula>
    </cfRule>
  </conditionalFormatting>
  <conditionalFormatting sqref="I45">
    <cfRule type="cellIs" dxfId="580" priority="1081" stopIfTrue="1" operator="equal">
      <formula>"a"</formula>
    </cfRule>
  </conditionalFormatting>
  <conditionalFormatting sqref="AA47 AD47">
    <cfRule type="cellIs" dxfId="579" priority="1080" stopIfTrue="1" operator="equal">
      <formula>#REF!</formula>
    </cfRule>
  </conditionalFormatting>
  <conditionalFormatting sqref="G47 I47">
    <cfRule type="expression" dxfId="578" priority="1079" stopIfTrue="1">
      <formula>F47&gt;0</formula>
    </cfRule>
  </conditionalFormatting>
  <conditionalFormatting sqref="I47">
    <cfRule type="expression" dxfId="577" priority="1076" stopIfTrue="1">
      <formula>F47&gt;0</formula>
    </cfRule>
  </conditionalFormatting>
  <conditionalFormatting sqref="I47">
    <cfRule type="cellIs" dxfId="576" priority="1075" stopIfTrue="1" operator="equal">
      <formula>"a"</formula>
    </cfRule>
  </conditionalFormatting>
  <conditionalFormatting sqref="AA46 AD46">
    <cfRule type="cellIs" dxfId="575" priority="1074" stopIfTrue="1" operator="equal">
      <formula>#REF!</formula>
    </cfRule>
  </conditionalFormatting>
  <conditionalFormatting sqref="G46 I46">
    <cfRule type="expression" dxfId="574" priority="1073" stopIfTrue="1">
      <formula>F46&gt;0</formula>
    </cfRule>
  </conditionalFormatting>
  <conditionalFormatting sqref="I46">
    <cfRule type="expression" dxfId="573" priority="1070" stopIfTrue="1">
      <formula>F46&gt;0</formula>
    </cfRule>
  </conditionalFormatting>
  <conditionalFormatting sqref="I46">
    <cfRule type="cellIs" dxfId="572" priority="1069" stopIfTrue="1" operator="equal">
      <formula>"a"</formula>
    </cfRule>
  </conditionalFormatting>
  <conditionalFormatting sqref="G89 I89 I118 G118">
    <cfRule type="expression" dxfId="571" priority="1068" stopIfTrue="1">
      <formula>F89&gt;0</formula>
    </cfRule>
  </conditionalFormatting>
  <conditionalFormatting sqref="I89 I118">
    <cfRule type="expression" dxfId="570" priority="1065" stopIfTrue="1">
      <formula>F89&gt;0</formula>
    </cfRule>
  </conditionalFormatting>
  <conditionalFormatting sqref="AD88 AA88">
    <cfRule type="cellIs" dxfId="569" priority="1064" stopIfTrue="1" operator="equal">
      <formula>#REF!</formula>
    </cfRule>
  </conditionalFormatting>
  <conditionalFormatting sqref="I88 G88">
    <cfRule type="expression" dxfId="568" priority="1063" stopIfTrue="1">
      <formula>F88&gt;0</formula>
    </cfRule>
  </conditionalFormatting>
  <conditionalFormatting sqref="I88">
    <cfRule type="expression" dxfId="567" priority="1062" stopIfTrue="1">
      <formula>F88&gt;0</formula>
    </cfRule>
  </conditionalFormatting>
  <conditionalFormatting sqref="I88">
    <cfRule type="cellIs" dxfId="566" priority="1061" stopIfTrue="1" operator="equal">
      <formula>"a"</formula>
    </cfRule>
  </conditionalFormatting>
  <conditionalFormatting sqref="AA89 AD89 AD118 AA118">
    <cfRule type="cellIs" dxfId="565" priority="1060" stopIfTrue="1" operator="equal">
      <formula>#REF!</formula>
    </cfRule>
  </conditionalFormatting>
  <conditionalFormatting sqref="I89 I118">
    <cfRule type="cellIs" dxfId="564" priority="1059" stopIfTrue="1" operator="equal">
      <formula>"a"</formula>
    </cfRule>
  </conditionalFormatting>
  <conditionalFormatting sqref="AA120 AD120">
    <cfRule type="cellIs" dxfId="563" priority="1058" stopIfTrue="1" operator="equal">
      <formula>#REF!</formula>
    </cfRule>
  </conditionalFormatting>
  <conditionalFormatting sqref="G120 I120">
    <cfRule type="expression" dxfId="562" priority="1057" stopIfTrue="1">
      <formula>F120&gt;0</formula>
    </cfRule>
  </conditionalFormatting>
  <conditionalFormatting sqref="I120">
    <cfRule type="expression" dxfId="561" priority="1054" stopIfTrue="1">
      <formula>F120&gt;0</formula>
    </cfRule>
  </conditionalFormatting>
  <conditionalFormatting sqref="I120">
    <cfRule type="cellIs" dxfId="560" priority="1053" stopIfTrue="1" operator="equal">
      <formula>"a"</formula>
    </cfRule>
  </conditionalFormatting>
  <conditionalFormatting sqref="AA119 AD119">
    <cfRule type="cellIs" dxfId="559" priority="1052" stopIfTrue="1" operator="equal">
      <formula>#REF!</formula>
    </cfRule>
  </conditionalFormatting>
  <conditionalFormatting sqref="G119 I119">
    <cfRule type="expression" dxfId="558" priority="1051" stopIfTrue="1">
      <formula>F119&gt;0</formula>
    </cfRule>
  </conditionalFormatting>
  <conditionalFormatting sqref="I119">
    <cfRule type="expression" dxfId="557" priority="1048" stopIfTrue="1">
      <formula>F119&gt;0</formula>
    </cfRule>
  </conditionalFormatting>
  <conditionalFormatting sqref="I119">
    <cfRule type="cellIs" dxfId="556" priority="1047" stopIfTrue="1" operator="equal">
      <formula>"a"</formula>
    </cfRule>
  </conditionalFormatting>
  <conditionalFormatting sqref="AA87 AD87">
    <cfRule type="cellIs" dxfId="555" priority="1046" stopIfTrue="1" operator="equal">
      <formula>#REF!</formula>
    </cfRule>
  </conditionalFormatting>
  <conditionalFormatting sqref="G87 I87">
    <cfRule type="expression" dxfId="554" priority="1045" stopIfTrue="1">
      <formula>F87&gt;0</formula>
    </cfRule>
  </conditionalFormatting>
  <conditionalFormatting sqref="I87">
    <cfRule type="expression" dxfId="553" priority="1042" stopIfTrue="1">
      <formula>F87&gt;0</formula>
    </cfRule>
  </conditionalFormatting>
  <conditionalFormatting sqref="I87">
    <cfRule type="cellIs" dxfId="552" priority="1041" stopIfTrue="1" operator="equal">
      <formula>"a"</formula>
    </cfRule>
  </conditionalFormatting>
  <conditionalFormatting sqref="AA54 AD54">
    <cfRule type="cellIs" dxfId="551" priority="1040" stopIfTrue="1" operator="equal">
      <formula>#REF!</formula>
    </cfRule>
  </conditionalFormatting>
  <conditionalFormatting sqref="G54 I54">
    <cfRule type="expression" dxfId="550" priority="1039" stopIfTrue="1">
      <formula>F54&gt;0</formula>
    </cfRule>
  </conditionalFormatting>
  <conditionalFormatting sqref="I54">
    <cfRule type="expression" dxfId="549" priority="1036" stopIfTrue="1">
      <formula>F54&gt;0</formula>
    </cfRule>
  </conditionalFormatting>
  <conditionalFormatting sqref="I54">
    <cfRule type="cellIs" dxfId="548" priority="1035" stopIfTrue="1" operator="equal">
      <formula>"a"</formula>
    </cfRule>
  </conditionalFormatting>
  <conditionalFormatting sqref="G83:G84 I83:I84">
    <cfRule type="expression" dxfId="547" priority="1034" stopIfTrue="1">
      <formula>F83&gt;0</formula>
    </cfRule>
  </conditionalFormatting>
  <conditionalFormatting sqref="I83:I84">
    <cfRule type="expression" dxfId="546" priority="1031" stopIfTrue="1">
      <formula>F83&gt;0</formula>
    </cfRule>
  </conditionalFormatting>
  <conditionalFormatting sqref="AD82 AA82">
    <cfRule type="cellIs" dxfId="545" priority="1030" stopIfTrue="1" operator="equal">
      <formula>#REF!</formula>
    </cfRule>
  </conditionalFormatting>
  <conditionalFormatting sqref="I82 G82">
    <cfRule type="expression" dxfId="544" priority="1029" stopIfTrue="1">
      <formula>F82&gt;0</formula>
    </cfRule>
  </conditionalFormatting>
  <conditionalFormatting sqref="I82">
    <cfRule type="expression" dxfId="543" priority="1028" stopIfTrue="1">
      <formula>F82&gt;0</formula>
    </cfRule>
  </conditionalFormatting>
  <conditionalFormatting sqref="I82">
    <cfRule type="cellIs" dxfId="542" priority="1027" stopIfTrue="1" operator="equal">
      <formula>"a"</formula>
    </cfRule>
  </conditionalFormatting>
  <conditionalFormatting sqref="AA83:AA84 AD83:AD84">
    <cfRule type="cellIs" dxfId="541" priority="1026" stopIfTrue="1" operator="equal">
      <formula>#REF!</formula>
    </cfRule>
  </conditionalFormatting>
  <conditionalFormatting sqref="I83:I84">
    <cfRule type="cellIs" dxfId="540" priority="1025" stopIfTrue="1" operator="equal">
      <formula>"a"</formula>
    </cfRule>
  </conditionalFormatting>
  <conditionalFormatting sqref="AA86 AD86">
    <cfRule type="cellIs" dxfId="539" priority="1024" stopIfTrue="1" operator="equal">
      <formula>#REF!</formula>
    </cfRule>
  </conditionalFormatting>
  <conditionalFormatting sqref="G86 I86">
    <cfRule type="expression" dxfId="538" priority="1023" stopIfTrue="1">
      <formula>F86&gt;0</formula>
    </cfRule>
  </conditionalFormatting>
  <conditionalFormatting sqref="I86">
    <cfRule type="expression" dxfId="537" priority="1020" stopIfTrue="1">
      <formula>F86&gt;0</formula>
    </cfRule>
  </conditionalFormatting>
  <conditionalFormatting sqref="I86">
    <cfRule type="cellIs" dxfId="536" priority="1019" stopIfTrue="1" operator="equal">
      <formula>"a"</formula>
    </cfRule>
  </conditionalFormatting>
  <conditionalFormatting sqref="AA85 AD85">
    <cfRule type="cellIs" dxfId="535" priority="1018" stopIfTrue="1" operator="equal">
      <formula>#REF!</formula>
    </cfRule>
  </conditionalFormatting>
  <conditionalFormatting sqref="G85 I85">
    <cfRule type="expression" dxfId="534" priority="1017" stopIfTrue="1">
      <formula>F85&gt;0</formula>
    </cfRule>
  </conditionalFormatting>
  <conditionalFormatting sqref="I85">
    <cfRule type="expression" dxfId="533" priority="1014" stopIfTrue="1">
      <formula>F85&gt;0</formula>
    </cfRule>
  </conditionalFormatting>
  <conditionalFormatting sqref="I85">
    <cfRule type="cellIs" dxfId="532" priority="1013" stopIfTrue="1" operator="equal">
      <formula>"a"</formula>
    </cfRule>
  </conditionalFormatting>
  <conditionalFormatting sqref="AA62:AA63 AD62:AD63">
    <cfRule type="cellIs" dxfId="531" priority="1012" stopIfTrue="1" operator="equal">
      <formula>#REF!</formula>
    </cfRule>
  </conditionalFormatting>
  <conditionalFormatting sqref="I62:I63 G62:G63">
    <cfRule type="expression" dxfId="530" priority="1011" stopIfTrue="1">
      <formula>F62&gt;0</formula>
    </cfRule>
  </conditionalFormatting>
  <conditionalFormatting sqref="I62:I63">
    <cfRule type="expression" dxfId="529" priority="1008" stopIfTrue="1">
      <formula>F62&gt;0</formula>
    </cfRule>
  </conditionalFormatting>
  <conditionalFormatting sqref="I62:I63">
    <cfRule type="cellIs" dxfId="528" priority="1007" stopIfTrue="1" operator="equal">
      <formula>"a"</formula>
    </cfRule>
  </conditionalFormatting>
  <conditionalFormatting sqref="AA61 AD61">
    <cfRule type="cellIs" dxfId="527" priority="1006" stopIfTrue="1" operator="equal">
      <formula>#REF!</formula>
    </cfRule>
  </conditionalFormatting>
  <conditionalFormatting sqref="G61 I61">
    <cfRule type="expression" dxfId="526" priority="1005" stopIfTrue="1">
      <formula>F61&gt;0</formula>
    </cfRule>
  </conditionalFormatting>
  <conditionalFormatting sqref="I61">
    <cfRule type="expression" dxfId="525" priority="1002" stopIfTrue="1">
      <formula>F61&gt;0</formula>
    </cfRule>
  </conditionalFormatting>
  <conditionalFormatting sqref="I61">
    <cfRule type="cellIs" dxfId="524" priority="1001" stopIfTrue="1" operator="equal">
      <formula>"a"</formula>
    </cfRule>
  </conditionalFormatting>
  <conditionalFormatting sqref="G57:G58 I57:I58">
    <cfRule type="expression" dxfId="523" priority="1000" stopIfTrue="1">
      <formula>F57&gt;0</formula>
    </cfRule>
  </conditionalFormatting>
  <conditionalFormatting sqref="I57:I58">
    <cfRule type="expression" dxfId="522" priority="997" stopIfTrue="1">
      <formula>F57&gt;0</formula>
    </cfRule>
  </conditionalFormatting>
  <conditionalFormatting sqref="AD56 AA56">
    <cfRule type="cellIs" dxfId="521" priority="996" stopIfTrue="1" operator="equal">
      <formula>#REF!</formula>
    </cfRule>
  </conditionalFormatting>
  <conditionalFormatting sqref="I56 G56">
    <cfRule type="expression" dxfId="520" priority="995" stopIfTrue="1">
      <formula>F56&gt;0</formula>
    </cfRule>
  </conditionalFormatting>
  <conditionalFormatting sqref="I56">
    <cfRule type="expression" dxfId="519" priority="994" stopIfTrue="1">
      <formula>F56&gt;0</formula>
    </cfRule>
  </conditionalFormatting>
  <conditionalFormatting sqref="I56">
    <cfRule type="cellIs" dxfId="518" priority="993" stopIfTrue="1" operator="equal">
      <formula>"a"</formula>
    </cfRule>
  </conditionalFormatting>
  <conditionalFormatting sqref="AA57:AA58 AD57:AD58">
    <cfRule type="cellIs" dxfId="517" priority="992" stopIfTrue="1" operator="equal">
      <formula>#REF!</formula>
    </cfRule>
  </conditionalFormatting>
  <conditionalFormatting sqref="I57:I58">
    <cfRule type="cellIs" dxfId="516" priority="991" stopIfTrue="1" operator="equal">
      <formula>"a"</formula>
    </cfRule>
  </conditionalFormatting>
  <conditionalFormatting sqref="AA60 AD60">
    <cfRule type="cellIs" dxfId="515" priority="990" stopIfTrue="1" operator="equal">
      <formula>#REF!</formula>
    </cfRule>
  </conditionalFormatting>
  <conditionalFormatting sqref="G60 I60">
    <cfRule type="expression" dxfId="514" priority="989" stopIfTrue="1">
      <formula>F60&gt;0</formula>
    </cfRule>
  </conditionalFormatting>
  <conditionalFormatting sqref="I60">
    <cfRule type="expression" dxfId="513" priority="986" stopIfTrue="1">
      <formula>F60&gt;0</formula>
    </cfRule>
  </conditionalFormatting>
  <conditionalFormatting sqref="I60">
    <cfRule type="cellIs" dxfId="512" priority="985" stopIfTrue="1" operator="equal">
      <formula>"a"</formula>
    </cfRule>
  </conditionalFormatting>
  <conditionalFormatting sqref="AA59 AD59">
    <cfRule type="cellIs" dxfId="511" priority="984" stopIfTrue="1" operator="equal">
      <formula>#REF!</formula>
    </cfRule>
  </conditionalFormatting>
  <conditionalFormatting sqref="G59 I59">
    <cfRule type="expression" dxfId="510" priority="983" stopIfTrue="1">
      <formula>F59&gt;0</formula>
    </cfRule>
  </conditionalFormatting>
  <conditionalFormatting sqref="I59">
    <cfRule type="expression" dxfId="509" priority="980" stopIfTrue="1">
      <formula>F59&gt;0</formula>
    </cfRule>
  </conditionalFormatting>
  <conditionalFormatting sqref="I59">
    <cfRule type="cellIs" dxfId="508" priority="979" stopIfTrue="1" operator="equal">
      <formula>"a"</formula>
    </cfRule>
  </conditionalFormatting>
  <conditionalFormatting sqref="AA55 AD55">
    <cfRule type="cellIs" dxfId="507" priority="978" stopIfTrue="1" operator="equal">
      <formula>#REF!</formula>
    </cfRule>
  </conditionalFormatting>
  <conditionalFormatting sqref="G55 I55">
    <cfRule type="expression" dxfId="506" priority="977" stopIfTrue="1">
      <formula>F55&gt;0</formula>
    </cfRule>
  </conditionalFormatting>
  <conditionalFormatting sqref="I55">
    <cfRule type="expression" dxfId="505" priority="974" stopIfTrue="1">
      <formula>F55&gt;0</formula>
    </cfRule>
  </conditionalFormatting>
  <conditionalFormatting sqref="I55">
    <cfRule type="cellIs" dxfId="504" priority="973" stopIfTrue="1" operator="equal">
      <formula>"a"</formula>
    </cfRule>
  </conditionalFormatting>
  <conditionalFormatting sqref="G78:G79 I78:I79">
    <cfRule type="expression" dxfId="503" priority="972" stopIfTrue="1">
      <formula>F78&gt;0</formula>
    </cfRule>
  </conditionalFormatting>
  <conditionalFormatting sqref="I78:I79">
    <cfRule type="expression" dxfId="502" priority="969" stopIfTrue="1">
      <formula>F78&gt;0</formula>
    </cfRule>
  </conditionalFormatting>
  <conditionalFormatting sqref="AD77 AA77">
    <cfRule type="cellIs" dxfId="501" priority="968" stopIfTrue="1" operator="equal">
      <formula>#REF!</formula>
    </cfRule>
  </conditionalFormatting>
  <conditionalFormatting sqref="I77 G77">
    <cfRule type="expression" dxfId="500" priority="967" stopIfTrue="1">
      <formula>F77&gt;0</formula>
    </cfRule>
  </conditionalFormatting>
  <conditionalFormatting sqref="I77">
    <cfRule type="expression" dxfId="499" priority="966" stopIfTrue="1">
      <formula>F77&gt;0</formula>
    </cfRule>
  </conditionalFormatting>
  <conditionalFormatting sqref="I77">
    <cfRule type="cellIs" dxfId="498" priority="965" stopIfTrue="1" operator="equal">
      <formula>"a"</formula>
    </cfRule>
  </conditionalFormatting>
  <conditionalFormatting sqref="AA78:AA79 AD78:AD79">
    <cfRule type="cellIs" dxfId="497" priority="964" stopIfTrue="1" operator="equal">
      <formula>#REF!</formula>
    </cfRule>
  </conditionalFormatting>
  <conditionalFormatting sqref="I78:I79">
    <cfRule type="cellIs" dxfId="496" priority="963" stopIfTrue="1" operator="equal">
      <formula>"a"</formula>
    </cfRule>
  </conditionalFormatting>
  <conditionalFormatting sqref="AA81 AD81">
    <cfRule type="cellIs" dxfId="495" priority="962" stopIfTrue="1" operator="equal">
      <formula>#REF!</formula>
    </cfRule>
  </conditionalFormatting>
  <conditionalFormatting sqref="G81 I81">
    <cfRule type="expression" dxfId="494" priority="961" stopIfTrue="1">
      <formula>F81&gt;0</formula>
    </cfRule>
  </conditionalFormatting>
  <conditionalFormatting sqref="I81">
    <cfRule type="expression" dxfId="493" priority="958" stopIfTrue="1">
      <formula>F81&gt;0</formula>
    </cfRule>
  </conditionalFormatting>
  <conditionalFormatting sqref="I81">
    <cfRule type="cellIs" dxfId="492" priority="957" stopIfTrue="1" operator="equal">
      <formula>"a"</formula>
    </cfRule>
  </conditionalFormatting>
  <conditionalFormatting sqref="AA80 AD80">
    <cfRule type="cellIs" dxfId="491" priority="956" stopIfTrue="1" operator="equal">
      <formula>#REF!</formula>
    </cfRule>
  </conditionalFormatting>
  <conditionalFormatting sqref="G80 I80">
    <cfRule type="expression" dxfId="490" priority="955" stopIfTrue="1">
      <formula>F80&gt;0</formula>
    </cfRule>
  </conditionalFormatting>
  <conditionalFormatting sqref="I80">
    <cfRule type="expression" dxfId="489" priority="952" stopIfTrue="1">
      <formula>F80&gt;0</formula>
    </cfRule>
  </conditionalFormatting>
  <conditionalFormatting sqref="I80">
    <cfRule type="cellIs" dxfId="488" priority="951" stopIfTrue="1" operator="equal">
      <formula>"a"</formula>
    </cfRule>
  </conditionalFormatting>
  <conditionalFormatting sqref="AA76 AD76">
    <cfRule type="cellIs" dxfId="487" priority="950" stopIfTrue="1" operator="equal">
      <formula>#REF!</formula>
    </cfRule>
  </conditionalFormatting>
  <conditionalFormatting sqref="G76 I76">
    <cfRule type="expression" dxfId="486" priority="949" stopIfTrue="1">
      <formula>F76&gt;0</formula>
    </cfRule>
  </conditionalFormatting>
  <conditionalFormatting sqref="I76">
    <cfRule type="expression" dxfId="485" priority="946" stopIfTrue="1">
      <formula>F76&gt;0</formula>
    </cfRule>
  </conditionalFormatting>
  <conditionalFormatting sqref="I76">
    <cfRule type="cellIs" dxfId="484" priority="945" stopIfTrue="1" operator="equal">
      <formula>"a"</formula>
    </cfRule>
  </conditionalFormatting>
  <conditionalFormatting sqref="AA75 AD75">
    <cfRule type="cellIs" dxfId="483" priority="944" stopIfTrue="1" operator="equal">
      <formula>#REF!</formula>
    </cfRule>
  </conditionalFormatting>
  <conditionalFormatting sqref="G75 I75">
    <cfRule type="expression" dxfId="482" priority="943" stopIfTrue="1">
      <formula>F75&gt;0</formula>
    </cfRule>
  </conditionalFormatting>
  <conditionalFormatting sqref="I75">
    <cfRule type="expression" dxfId="481" priority="940" stopIfTrue="1">
      <formula>F75&gt;0</formula>
    </cfRule>
  </conditionalFormatting>
  <conditionalFormatting sqref="I75">
    <cfRule type="cellIs" dxfId="480" priority="939" stopIfTrue="1" operator="equal">
      <formula>"a"</formula>
    </cfRule>
  </conditionalFormatting>
  <conditionalFormatting sqref="G71:G72 I71:I72">
    <cfRule type="expression" dxfId="479" priority="938" stopIfTrue="1">
      <formula>F71&gt;0</formula>
    </cfRule>
  </conditionalFormatting>
  <conditionalFormatting sqref="I71:I72">
    <cfRule type="expression" dxfId="478" priority="935" stopIfTrue="1">
      <formula>F71&gt;0</formula>
    </cfRule>
  </conditionalFormatting>
  <conditionalFormatting sqref="AD70 AA70">
    <cfRule type="cellIs" dxfId="477" priority="934" stopIfTrue="1" operator="equal">
      <formula>#REF!</formula>
    </cfRule>
  </conditionalFormatting>
  <conditionalFormatting sqref="I70 G70">
    <cfRule type="expression" dxfId="476" priority="933" stopIfTrue="1">
      <formula>F70&gt;0</formula>
    </cfRule>
  </conditionalFormatting>
  <conditionalFormatting sqref="I70">
    <cfRule type="expression" dxfId="475" priority="932" stopIfTrue="1">
      <formula>F70&gt;0</formula>
    </cfRule>
  </conditionalFormatting>
  <conditionalFormatting sqref="I70">
    <cfRule type="cellIs" dxfId="474" priority="931" stopIfTrue="1" operator="equal">
      <formula>"a"</formula>
    </cfRule>
  </conditionalFormatting>
  <conditionalFormatting sqref="AA71:AA72 AD71:AD72">
    <cfRule type="cellIs" dxfId="473" priority="930" stopIfTrue="1" operator="equal">
      <formula>#REF!</formula>
    </cfRule>
  </conditionalFormatting>
  <conditionalFormatting sqref="I71:I72">
    <cfRule type="cellIs" dxfId="472" priority="929" stopIfTrue="1" operator="equal">
      <formula>"a"</formula>
    </cfRule>
  </conditionalFormatting>
  <conditionalFormatting sqref="AA74 AD74">
    <cfRule type="cellIs" dxfId="471" priority="928" stopIfTrue="1" operator="equal">
      <formula>#REF!</formula>
    </cfRule>
  </conditionalFormatting>
  <conditionalFormatting sqref="G74 I74">
    <cfRule type="expression" dxfId="470" priority="927" stopIfTrue="1">
      <formula>F74&gt;0</formula>
    </cfRule>
  </conditionalFormatting>
  <conditionalFormatting sqref="I74">
    <cfRule type="expression" dxfId="469" priority="924" stopIfTrue="1">
      <formula>F74&gt;0</formula>
    </cfRule>
  </conditionalFormatting>
  <conditionalFormatting sqref="I74">
    <cfRule type="cellIs" dxfId="468" priority="923" stopIfTrue="1" operator="equal">
      <formula>"a"</formula>
    </cfRule>
  </conditionalFormatting>
  <conditionalFormatting sqref="AA73 AD73">
    <cfRule type="cellIs" dxfId="467" priority="922" stopIfTrue="1" operator="equal">
      <formula>#REF!</formula>
    </cfRule>
  </conditionalFormatting>
  <conditionalFormatting sqref="G73 I73">
    <cfRule type="expression" dxfId="466" priority="921" stopIfTrue="1">
      <formula>F73&gt;0</formula>
    </cfRule>
  </conditionalFormatting>
  <conditionalFormatting sqref="I73">
    <cfRule type="expression" dxfId="465" priority="918" stopIfTrue="1">
      <formula>F73&gt;0</formula>
    </cfRule>
  </conditionalFormatting>
  <conditionalFormatting sqref="I73">
    <cfRule type="cellIs" dxfId="464" priority="917" stopIfTrue="1" operator="equal">
      <formula>"a"</formula>
    </cfRule>
  </conditionalFormatting>
  <conditionalFormatting sqref="AA69 AD69">
    <cfRule type="cellIs" dxfId="463" priority="916" stopIfTrue="1" operator="equal">
      <formula>#REF!</formula>
    </cfRule>
  </conditionalFormatting>
  <conditionalFormatting sqref="G69 I69">
    <cfRule type="expression" dxfId="462" priority="915" stopIfTrue="1">
      <formula>F69&gt;0</formula>
    </cfRule>
  </conditionalFormatting>
  <conditionalFormatting sqref="I69">
    <cfRule type="expression" dxfId="461" priority="912" stopIfTrue="1">
      <formula>F69&gt;0</formula>
    </cfRule>
  </conditionalFormatting>
  <conditionalFormatting sqref="I69">
    <cfRule type="cellIs" dxfId="460" priority="911" stopIfTrue="1" operator="equal">
      <formula>"a"</formula>
    </cfRule>
  </conditionalFormatting>
  <conditionalFormatting sqref="G65:G66 I65:I66">
    <cfRule type="expression" dxfId="459" priority="910" stopIfTrue="1">
      <formula>F65&gt;0</formula>
    </cfRule>
  </conditionalFormatting>
  <conditionalFormatting sqref="I65:I66">
    <cfRule type="expression" dxfId="458" priority="907" stopIfTrue="1">
      <formula>F65&gt;0</formula>
    </cfRule>
  </conditionalFormatting>
  <conditionalFormatting sqref="AD64 AA64">
    <cfRule type="cellIs" dxfId="457" priority="906" stopIfTrue="1" operator="equal">
      <formula>#REF!</formula>
    </cfRule>
  </conditionalFormatting>
  <conditionalFormatting sqref="I64 G64">
    <cfRule type="expression" dxfId="456" priority="905" stopIfTrue="1">
      <formula>F64&gt;0</formula>
    </cfRule>
  </conditionalFormatting>
  <conditionalFormatting sqref="I64">
    <cfRule type="expression" dxfId="455" priority="904" stopIfTrue="1">
      <formula>F64&gt;0</formula>
    </cfRule>
  </conditionalFormatting>
  <conditionalFormatting sqref="I64">
    <cfRule type="cellIs" dxfId="454" priority="903" stopIfTrue="1" operator="equal">
      <formula>"a"</formula>
    </cfRule>
  </conditionalFormatting>
  <conditionalFormatting sqref="AA65:AA66 AD65:AD66">
    <cfRule type="cellIs" dxfId="453" priority="902" stopIfTrue="1" operator="equal">
      <formula>#REF!</formula>
    </cfRule>
  </conditionalFormatting>
  <conditionalFormatting sqref="I65:I66">
    <cfRule type="cellIs" dxfId="452" priority="901" stopIfTrue="1" operator="equal">
      <formula>"a"</formula>
    </cfRule>
  </conditionalFormatting>
  <conditionalFormatting sqref="AA68 AD68">
    <cfRule type="cellIs" dxfId="451" priority="900" stopIfTrue="1" operator="equal">
      <formula>#REF!</formula>
    </cfRule>
  </conditionalFormatting>
  <conditionalFormatting sqref="G68 I68">
    <cfRule type="expression" dxfId="450" priority="899" stopIfTrue="1">
      <formula>F68&gt;0</formula>
    </cfRule>
  </conditionalFormatting>
  <conditionalFormatting sqref="I68">
    <cfRule type="expression" dxfId="449" priority="896" stopIfTrue="1">
      <formula>F68&gt;0</formula>
    </cfRule>
  </conditionalFormatting>
  <conditionalFormatting sqref="I68">
    <cfRule type="cellIs" dxfId="448" priority="895" stopIfTrue="1" operator="equal">
      <formula>"a"</formula>
    </cfRule>
  </conditionalFormatting>
  <conditionalFormatting sqref="AA67 AD67">
    <cfRule type="cellIs" dxfId="447" priority="894" stopIfTrue="1" operator="equal">
      <formula>#REF!</formula>
    </cfRule>
  </conditionalFormatting>
  <conditionalFormatting sqref="G67 I67">
    <cfRule type="expression" dxfId="446" priority="893" stopIfTrue="1">
      <formula>F67&gt;0</formula>
    </cfRule>
  </conditionalFormatting>
  <conditionalFormatting sqref="I67">
    <cfRule type="expression" dxfId="445" priority="890" stopIfTrue="1">
      <formula>F67&gt;0</formula>
    </cfRule>
  </conditionalFormatting>
  <conditionalFormatting sqref="I67">
    <cfRule type="cellIs" dxfId="444" priority="889" stopIfTrue="1" operator="equal">
      <formula>"a"</formula>
    </cfRule>
  </conditionalFormatting>
  <conditionalFormatting sqref="G96 I96 I115 G115">
    <cfRule type="expression" dxfId="443" priority="888" stopIfTrue="1">
      <formula>F96&gt;0</formula>
    </cfRule>
  </conditionalFormatting>
  <conditionalFormatting sqref="I96 I115">
    <cfRule type="expression" dxfId="442" priority="885" stopIfTrue="1">
      <formula>F96&gt;0</formula>
    </cfRule>
  </conditionalFormatting>
  <conditionalFormatting sqref="AD95 AA95">
    <cfRule type="cellIs" dxfId="441" priority="884" stopIfTrue="1" operator="equal">
      <formula>#REF!</formula>
    </cfRule>
  </conditionalFormatting>
  <conditionalFormatting sqref="I95 G95">
    <cfRule type="expression" dxfId="440" priority="883" stopIfTrue="1">
      <formula>F95&gt;0</formula>
    </cfRule>
  </conditionalFormatting>
  <conditionalFormatting sqref="I95">
    <cfRule type="expression" dxfId="439" priority="882" stopIfTrue="1">
      <formula>F95&gt;0</formula>
    </cfRule>
  </conditionalFormatting>
  <conditionalFormatting sqref="I95">
    <cfRule type="cellIs" dxfId="438" priority="881" stopIfTrue="1" operator="equal">
      <formula>"a"</formula>
    </cfRule>
  </conditionalFormatting>
  <conditionalFormatting sqref="AA96 AD96 AD115 AA115">
    <cfRule type="cellIs" dxfId="437" priority="880" stopIfTrue="1" operator="equal">
      <formula>#REF!</formula>
    </cfRule>
  </conditionalFormatting>
  <conditionalFormatting sqref="I96 I115">
    <cfRule type="cellIs" dxfId="436" priority="879" stopIfTrue="1" operator="equal">
      <formula>"a"</formula>
    </cfRule>
  </conditionalFormatting>
  <conditionalFormatting sqref="AA117 AD117">
    <cfRule type="cellIs" dxfId="435" priority="878" stopIfTrue="1" operator="equal">
      <formula>#REF!</formula>
    </cfRule>
  </conditionalFormatting>
  <conditionalFormatting sqref="G117 I117">
    <cfRule type="expression" dxfId="434" priority="877" stopIfTrue="1">
      <formula>F117&gt;0</formula>
    </cfRule>
  </conditionalFormatting>
  <conditionalFormatting sqref="I117">
    <cfRule type="expression" dxfId="433" priority="874" stopIfTrue="1">
      <formula>F117&gt;0</formula>
    </cfRule>
  </conditionalFormatting>
  <conditionalFormatting sqref="I117">
    <cfRule type="cellIs" dxfId="432" priority="873" stopIfTrue="1" operator="equal">
      <formula>"a"</formula>
    </cfRule>
  </conditionalFormatting>
  <conditionalFormatting sqref="AA116 AD116">
    <cfRule type="cellIs" dxfId="431" priority="872" stopIfTrue="1" operator="equal">
      <formula>#REF!</formula>
    </cfRule>
  </conditionalFormatting>
  <conditionalFormatting sqref="G116 I116">
    <cfRule type="expression" dxfId="430" priority="871" stopIfTrue="1">
      <formula>F116&gt;0</formula>
    </cfRule>
  </conditionalFormatting>
  <conditionalFormatting sqref="I116">
    <cfRule type="expression" dxfId="429" priority="868" stopIfTrue="1">
      <formula>F116&gt;0</formula>
    </cfRule>
  </conditionalFormatting>
  <conditionalFormatting sqref="I116">
    <cfRule type="cellIs" dxfId="428" priority="867" stopIfTrue="1" operator="equal">
      <formula>"a"</formula>
    </cfRule>
  </conditionalFormatting>
  <conditionalFormatting sqref="AA94 AD94">
    <cfRule type="cellIs" dxfId="427" priority="866" stopIfTrue="1" operator="equal">
      <formula>#REF!</formula>
    </cfRule>
  </conditionalFormatting>
  <conditionalFormatting sqref="G94 I94">
    <cfRule type="expression" dxfId="426" priority="865" stopIfTrue="1">
      <formula>F94&gt;0</formula>
    </cfRule>
  </conditionalFormatting>
  <conditionalFormatting sqref="I94">
    <cfRule type="expression" dxfId="425" priority="862" stopIfTrue="1">
      <formula>F94&gt;0</formula>
    </cfRule>
  </conditionalFormatting>
  <conditionalFormatting sqref="I94">
    <cfRule type="cellIs" dxfId="424" priority="861" stopIfTrue="1" operator="equal">
      <formula>"a"</formula>
    </cfRule>
  </conditionalFormatting>
  <conditionalFormatting sqref="AA93 AD93">
    <cfRule type="cellIs" dxfId="423" priority="860" stopIfTrue="1" operator="equal">
      <formula>#REF!</formula>
    </cfRule>
  </conditionalFormatting>
  <conditionalFormatting sqref="G93 I93">
    <cfRule type="expression" dxfId="422" priority="859" stopIfTrue="1">
      <formula>F93&gt;0</formula>
    </cfRule>
  </conditionalFormatting>
  <conditionalFormatting sqref="I93">
    <cfRule type="expression" dxfId="421" priority="856" stopIfTrue="1">
      <formula>F93&gt;0</formula>
    </cfRule>
  </conditionalFormatting>
  <conditionalFormatting sqref="I93">
    <cfRule type="cellIs" dxfId="420" priority="855" stopIfTrue="1" operator="equal">
      <formula>"a"</formula>
    </cfRule>
  </conditionalFormatting>
  <conditionalFormatting sqref="I90 G90">
    <cfRule type="expression" dxfId="419" priority="854" stopIfTrue="1">
      <formula>F90&gt;0</formula>
    </cfRule>
  </conditionalFormatting>
  <conditionalFormatting sqref="I90">
    <cfRule type="expression" dxfId="418" priority="851" stopIfTrue="1">
      <formula>F90&gt;0</formula>
    </cfRule>
  </conditionalFormatting>
  <conditionalFormatting sqref="AD90 AA90">
    <cfRule type="cellIs" dxfId="417" priority="850" stopIfTrue="1" operator="equal">
      <formula>#REF!</formula>
    </cfRule>
  </conditionalFormatting>
  <conditionalFormatting sqref="I90">
    <cfRule type="cellIs" dxfId="416" priority="849" stopIfTrue="1" operator="equal">
      <formula>"a"</formula>
    </cfRule>
  </conditionalFormatting>
  <conditionalFormatting sqref="AA92 AD92">
    <cfRule type="cellIs" dxfId="415" priority="848" stopIfTrue="1" operator="equal">
      <formula>#REF!</formula>
    </cfRule>
  </conditionalFormatting>
  <conditionalFormatting sqref="G92 I92">
    <cfRule type="expression" dxfId="414" priority="847" stopIfTrue="1">
      <formula>F92&gt;0</formula>
    </cfRule>
  </conditionalFormatting>
  <conditionalFormatting sqref="I92">
    <cfRule type="expression" dxfId="413" priority="844" stopIfTrue="1">
      <formula>F92&gt;0</formula>
    </cfRule>
  </conditionalFormatting>
  <conditionalFormatting sqref="I92">
    <cfRule type="cellIs" dxfId="412" priority="843" stopIfTrue="1" operator="equal">
      <formula>"a"</formula>
    </cfRule>
  </conditionalFormatting>
  <conditionalFormatting sqref="AA91 AD91">
    <cfRule type="cellIs" dxfId="411" priority="842" stopIfTrue="1" operator="equal">
      <formula>#REF!</formula>
    </cfRule>
  </conditionalFormatting>
  <conditionalFormatting sqref="G91 I91">
    <cfRule type="expression" dxfId="410" priority="841" stopIfTrue="1">
      <formula>F91&gt;0</formula>
    </cfRule>
  </conditionalFormatting>
  <conditionalFormatting sqref="I91">
    <cfRule type="expression" dxfId="409" priority="838" stopIfTrue="1">
      <formula>F91&gt;0</formula>
    </cfRule>
  </conditionalFormatting>
  <conditionalFormatting sqref="I91">
    <cfRule type="cellIs" dxfId="408" priority="837" stopIfTrue="1" operator="equal">
      <formula>"a"</formula>
    </cfRule>
  </conditionalFormatting>
  <conditionalFormatting sqref="G111:G112 I111:I112">
    <cfRule type="expression" dxfId="407" priority="814" stopIfTrue="1">
      <formula>F111&gt;0</formula>
    </cfRule>
  </conditionalFormatting>
  <conditionalFormatting sqref="I111:I112">
    <cfRule type="expression" dxfId="406" priority="811" stopIfTrue="1">
      <formula>F111&gt;0</formula>
    </cfRule>
  </conditionalFormatting>
  <conditionalFormatting sqref="AD110 AA110">
    <cfRule type="cellIs" dxfId="405" priority="810" stopIfTrue="1" operator="equal">
      <formula>#REF!</formula>
    </cfRule>
  </conditionalFormatting>
  <conditionalFormatting sqref="I110 G110">
    <cfRule type="expression" dxfId="404" priority="809" stopIfTrue="1">
      <formula>F110&gt;0</formula>
    </cfRule>
  </conditionalFormatting>
  <conditionalFormatting sqref="I110">
    <cfRule type="expression" dxfId="403" priority="808" stopIfTrue="1">
      <formula>F110&gt;0</formula>
    </cfRule>
  </conditionalFormatting>
  <conditionalFormatting sqref="I110">
    <cfRule type="cellIs" dxfId="402" priority="807" stopIfTrue="1" operator="equal">
      <formula>"a"</formula>
    </cfRule>
  </conditionalFormatting>
  <conditionalFormatting sqref="AA111:AA112 AD111:AD112">
    <cfRule type="cellIs" dxfId="401" priority="806" stopIfTrue="1" operator="equal">
      <formula>#REF!</formula>
    </cfRule>
  </conditionalFormatting>
  <conditionalFormatting sqref="I111:I112">
    <cfRule type="cellIs" dxfId="400" priority="805" stopIfTrue="1" operator="equal">
      <formula>"a"</formula>
    </cfRule>
  </conditionalFormatting>
  <conditionalFormatting sqref="AA114 AD114">
    <cfRule type="cellIs" dxfId="399" priority="804" stopIfTrue="1" operator="equal">
      <formula>#REF!</formula>
    </cfRule>
  </conditionalFormatting>
  <conditionalFormatting sqref="G114 I114">
    <cfRule type="expression" dxfId="398" priority="803" stopIfTrue="1">
      <formula>F114&gt;0</formula>
    </cfRule>
  </conditionalFormatting>
  <conditionalFormatting sqref="I114">
    <cfRule type="expression" dxfId="397" priority="800" stopIfTrue="1">
      <formula>F114&gt;0</formula>
    </cfRule>
  </conditionalFormatting>
  <conditionalFormatting sqref="I114">
    <cfRule type="cellIs" dxfId="396" priority="799" stopIfTrue="1" operator="equal">
      <formula>"a"</formula>
    </cfRule>
  </conditionalFormatting>
  <conditionalFormatting sqref="AA113 AD113">
    <cfRule type="cellIs" dxfId="395" priority="798" stopIfTrue="1" operator="equal">
      <formula>#REF!</formula>
    </cfRule>
  </conditionalFormatting>
  <conditionalFormatting sqref="G113 I113">
    <cfRule type="expression" dxfId="394" priority="797" stopIfTrue="1">
      <formula>F113&gt;0</formula>
    </cfRule>
  </conditionalFormatting>
  <conditionalFormatting sqref="I113">
    <cfRule type="expression" dxfId="393" priority="794" stopIfTrue="1">
      <formula>F113&gt;0</formula>
    </cfRule>
  </conditionalFormatting>
  <conditionalFormatting sqref="I113">
    <cfRule type="cellIs" dxfId="392" priority="793" stopIfTrue="1" operator="equal">
      <formula>"a"</formula>
    </cfRule>
  </conditionalFormatting>
  <conditionalFormatting sqref="AA104 AD104">
    <cfRule type="cellIs" dxfId="391" priority="792" stopIfTrue="1" operator="equal">
      <formula>#REF!</formula>
    </cfRule>
  </conditionalFormatting>
  <conditionalFormatting sqref="G104 I104">
    <cfRule type="expression" dxfId="390" priority="791" stopIfTrue="1">
      <formula>F104&gt;0</formula>
    </cfRule>
  </conditionalFormatting>
  <conditionalFormatting sqref="I104">
    <cfRule type="expression" dxfId="389" priority="788" stopIfTrue="1">
      <formula>F104&gt;0</formula>
    </cfRule>
  </conditionalFormatting>
  <conditionalFormatting sqref="I104">
    <cfRule type="cellIs" dxfId="388" priority="787" stopIfTrue="1" operator="equal">
      <formula>"a"</formula>
    </cfRule>
  </conditionalFormatting>
  <conditionalFormatting sqref="AA103 AD103">
    <cfRule type="cellIs" dxfId="387" priority="786" stopIfTrue="1" operator="equal">
      <formula>#REF!</formula>
    </cfRule>
  </conditionalFormatting>
  <conditionalFormatting sqref="G103 I103">
    <cfRule type="expression" dxfId="386" priority="785" stopIfTrue="1">
      <formula>F103&gt;0</formula>
    </cfRule>
  </conditionalFormatting>
  <conditionalFormatting sqref="I103">
    <cfRule type="expression" dxfId="385" priority="782" stopIfTrue="1">
      <formula>F103&gt;0</formula>
    </cfRule>
  </conditionalFormatting>
  <conditionalFormatting sqref="I103">
    <cfRule type="cellIs" dxfId="384" priority="781" stopIfTrue="1" operator="equal">
      <formula>"a"</formula>
    </cfRule>
  </conditionalFormatting>
  <conditionalFormatting sqref="I100 G100">
    <cfRule type="expression" dxfId="383" priority="780" stopIfTrue="1">
      <formula>F100&gt;0</formula>
    </cfRule>
  </conditionalFormatting>
  <conditionalFormatting sqref="I100">
    <cfRule type="expression" dxfId="382" priority="777" stopIfTrue="1">
      <formula>F100&gt;0</formula>
    </cfRule>
  </conditionalFormatting>
  <conditionalFormatting sqref="AD100 AA100">
    <cfRule type="cellIs" dxfId="381" priority="776" stopIfTrue="1" operator="equal">
      <formula>#REF!</formula>
    </cfRule>
  </conditionalFormatting>
  <conditionalFormatting sqref="I100">
    <cfRule type="cellIs" dxfId="380" priority="775" stopIfTrue="1" operator="equal">
      <formula>"a"</formula>
    </cfRule>
  </conditionalFormatting>
  <conditionalFormatting sqref="AA102 AD102">
    <cfRule type="cellIs" dxfId="379" priority="774" stopIfTrue="1" operator="equal">
      <formula>#REF!</formula>
    </cfRule>
  </conditionalFormatting>
  <conditionalFormatting sqref="G102 I102">
    <cfRule type="expression" dxfId="378" priority="773" stopIfTrue="1">
      <formula>F102&gt;0</formula>
    </cfRule>
  </conditionalFormatting>
  <conditionalFormatting sqref="I102">
    <cfRule type="expression" dxfId="377" priority="770" stopIfTrue="1">
      <formula>F102&gt;0</formula>
    </cfRule>
  </conditionalFormatting>
  <conditionalFormatting sqref="I102">
    <cfRule type="cellIs" dxfId="376" priority="769" stopIfTrue="1" operator="equal">
      <formula>"a"</formula>
    </cfRule>
  </conditionalFormatting>
  <conditionalFormatting sqref="AA101 AD101">
    <cfRule type="cellIs" dxfId="375" priority="768" stopIfTrue="1" operator="equal">
      <formula>#REF!</formula>
    </cfRule>
  </conditionalFormatting>
  <conditionalFormatting sqref="G101 I101">
    <cfRule type="expression" dxfId="374" priority="767" stopIfTrue="1">
      <formula>F101&gt;0</formula>
    </cfRule>
  </conditionalFormatting>
  <conditionalFormatting sqref="I101">
    <cfRule type="expression" dxfId="373" priority="764" stopIfTrue="1">
      <formula>F101&gt;0</formula>
    </cfRule>
  </conditionalFormatting>
  <conditionalFormatting sqref="I101">
    <cfRule type="cellIs" dxfId="372" priority="763" stopIfTrue="1" operator="equal">
      <formula>"a"</formula>
    </cfRule>
  </conditionalFormatting>
  <conditionalFormatting sqref="I97 G97">
    <cfRule type="expression" dxfId="371" priority="762" stopIfTrue="1">
      <formula>F97&gt;0</formula>
    </cfRule>
  </conditionalFormatting>
  <conditionalFormatting sqref="I97">
    <cfRule type="expression" dxfId="370" priority="759" stopIfTrue="1">
      <formula>F97&gt;0</formula>
    </cfRule>
  </conditionalFormatting>
  <conditionalFormatting sqref="AD97 AA97">
    <cfRule type="cellIs" dxfId="369" priority="758" stopIfTrue="1" operator="equal">
      <formula>#REF!</formula>
    </cfRule>
  </conditionalFormatting>
  <conditionalFormatting sqref="I97">
    <cfRule type="cellIs" dxfId="368" priority="757" stopIfTrue="1" operator="equal">
      <formula>"a"</formula>
    </cfRule>
  </conditionalFormatting>
  <conditionalFormatting sqref="AA99 AD99">
    <cfRule type="cellIs" dxfId="367" priority="756" stopIfTrue="1" operator="equal">
      <formula>#REF!</formula>
    </cfRule>
  </conditionalFormatting>
  <conditionalFormatting sqref="G99 I99">
    <cfRule type="expression" dxfId="366" priority="755" stopIfTrue="1">
      <formula>F99&gt;0</formula>
    </cfRule>
  </conditionalFormatting>
  <conditionalFormatting sqref="I99">
    <cfRule type="expression" dxfId="365" priority="752" stopIfTrue="1">
      <formula>F99&gt;0</formula>
    </cfRule>
  </conditionalFormatting>
  <conditionalFormatting sqref="I99">
    <cfRule type="cellIs" dxfId="364" priority="751" stopIfTrue="1" operator="equal">
      <formula>"a"</formula>
    </cfRule>
  </conditionalFormatting>
  <conditionalFormatting sqref="AA98 AD98">
    <cfRule type="cellIs" dxfId="363" priority="750" stopIfTrue="1" operator="equal">
      <formula>#REF!</formula>
    </cfRule>
  </conditionalFormatting>
  <conditionalFormatting sqref="G98 I98">
    <cfRule type="expression" dxfId="362" priority="749" stopIfTrue="1">
      <formula>F98&gt;0</formula>
    </cfRule>
  </conditionalFormatting>
  <conditionalFormatting sqref="I98">
    <cfRule type="expression" dxfId="361" priority="746" stopIfTrue="1">
      <formula>F98&gt;0</formula>
    </cfRule>
  </conditionalFormatting>
  <conditionalFormatting sqref="I98">
    <cfRule type="cellIs" dxfId="360" priority="745" stopIfTrue="1" operator="equal">
      <formula>"a"</formula>
    </cfRule>
  </conditionalFormatting>
  <conditionalFormatting sqref="G106:G107 I106:I107">
    <cfRule type="expression" dxfId="359" priority="744" stopIfTrue="1">
      <formula>F106&gt;0</formula>
    </cfRule>
  </conditionalFormatting>
  <conditionalFormatting sqref="I106:I107">
    <cfRule type="expression" dxfId="358" priority="741" stopIfTrue="1">
      <formula>F106&gt;0</formula>
    </cfRule>
  </conditionalFormatting>
  <conditionalFormatting sqref="AD105 AA105">
    <cfRule type="cellIs" dxfId="357" priority="740" stopIfTrue="1" operator="equal">
      <formula>#REF!</formula>
    </cfRule>
  </conditionalFormatting>
  <conditionalFormatting sqref="I105 G105">
    <cfRule type="expression" dxfId="356" priority="739" stopIfTrue="1">
      <formula>F105&gt;0</formula>
    </cfRule>
  </conditionalFormatting>
  <conditionalFormatting sqref="I105">
    <cfRule type="expression" dxfId="355" priority="738" stopIfTrue="1">
      <formula>F105&gt;0</formula>
    </cfRule>
  </conditionalFormatting>
  <conditionalFormatting sqref="I105">
    <cfRule type="cellIs" dxfId="354" priority="737" stopIfTrue="1" operator="equal">
      <formula>"a"</formula>
    </cfRule>
  </conditionalFormatting>
  <conditionalFormatting sqref="AA106:AA107 AD106:AD107">
    <cfRule type="cellIs" dxfId="353" priority="736" stopIfTrue="1" operator="equal">
      <formula>#REF!</formula>
    </cfRule>
  </conditionalFormatting>
  <conditionalFormatting sqref="I106:I107">
    <cfRule type="cellIs" dxfId="352" priority="735" stopIfTrue="1" operator="equal">
      <formula>"a"</formula>
    </cfRule>
  </conditionalFormatting>
  <conditionalFormatting sqref="AA109 AD109">
    <cfRule type="cellIs" dxfId="351" priority="734" stopIfTrue="1" operator="equal">
      <formula>#REF!</formula>
    </cfRule>
  </conditionalFormatting>
  <conditionalFormatting sqref="G109 I109">
    <cfRule type="expression" dxfId="350" priority="733" stopIfTrue="1">
      <formula>F109&gt;0</formula>
    </cfRule>
  </conditionalFormatting>
  <conditionalFormatting sqref="I109">
    <cfRule type="expression" dxfId="349" priority="730" stopIfTrue="1">
      <formula>F109&gt;0</formula>
    </cfRule>
  </conditionalFormatting>
  <conditionalFormatting sqref="I109">
    <cfRule type="cellIs" dxfId="348" priority="729" stopIfTrue="1" operator="equal">
      <formula>"a"</formula>
    </cfRule>
  </conditionalFormatting>
  <conditionalFormatting sqref="AA108 AD108">
    <cfRule type="cellIs" dxfId="347" priority="728" stopIfTrue="1" operator="equal">
      <formula>#REF!</formula>
    </cfRule>
  </conditionalFormatting>
  <conditionalFormatting sqref="G108 I108">
    <cfRule type="expression" dxfId="346" priority="727" stopIfTrue="1">
      <formula>F108&gt;0</formula>
    </cfRule>
  </conditionalFormatting>
  <conditionalFormatting sqref="I108">
    <cfRule type="expression" dxfId="345" priority="724" stopIfTrue="1">
      <formula>F108&gt;0</formula>
    </cfRule>
  </conditionalFormatting>
  <conditionalFormatting sqref="I108">
    <cfRule type="cellIs" dxfId="344" priority="723" stopIfTrue="1" operator="equal">
      <formula>"a"</formula>
    </cfRule>
  </conditionalFormatting>
  <conditionalFormatting sqref="G63">
    <cfRule type="expression" dxfId="343" priority="660" stopIfTrue="1">
      <formula>D63&gt;0</formula>
    </cfRule>
  </conditionalFormatting>
  <conditionalFormatting sqref="G63">
    <cfRule type="cellIs" dxfId="342" priority="659" stopIfTrue="1" operator="equal">
      <formula>"a"</formula>
    </cfRule>
  </conditionalFormatting>
  <conditionalFormatting sqref="AD125 AA125">
    <cfRule type="cellIs" dxfId="341" priority="624" stopIfTrue="1" operator="equal">
      <formula>#REF!</formula>
    </cfRule>
  </conditionalFormatting>
  <conditionalFormatting sqref="I125 G125">
    <cfRule type="expression" dxfId="340" priority="623" stopIfTrue="1">
      <formula>F125&gt;0</formula>
    </cfRule>
  </conditionalFormatting>
  <conditionalFormatting sqref="I125">
    <cfRule type="expression" dxfId="339" priority="622" stopIfTrue="1">
      <formula>F125&gt;0</formula>
    </cfRule>
  </conditionalFormatting>
  <conditionalFormatting sqref="I125">
    <cfRule type="cellIs" dxfId="338" priority="621" stopIfTrue="1" operator="equal">
      <formula>"a"</formula>
    </cfRule>
  </conditionalFormatting>
  <conditionalFormatting sqref="G124 I124">
    <cfRule type="expression" dxfId="337" priority="618" stopIfTrue="1">
      <formula>F124&gt;0</formula>
    </cfRule>
  </conditionalFormatting>
  <conditionalFormatting sqref="I124">
    <cfRule type="expression" dxfId="336" priority="615" stopIfTrue="1">
      <formula>F124&gt;0</formula>
    </cfRule>
  </conditionalFormatting>
  <conditionalFormatting sqref="AD123 AA123">
    <cfRule type="cellIs" dxfId="335" priority="614" stopIfTrue="1" operator="equal">
      <formula>#REF!</formula>
    </cfRule>
  </conditionalFormatting>
  <conditionalFormatting sqref="I123 G123">
    <cfRule type="expression" dxfId="334" priority="613" stopIfTrue="1">
      <formula>F123&gt;0</formula>
    </cfRule>
  </conditionalFormatting>
  <conditionalFormatting sqref="I123">
    <cfRule type="expression" dxfId="333" priority="612" stopIfTrue="1">
      <formula>F123&gt;0</formula>
    </cfRule>
  </conditionalFormatting>
  <conditionalFormatting sqref="I123">
    <cfRule type="cellIs" dxfId="332" priority="611" stopIfTrue="1" operator="equal">
      <formula>"a"</formula>
    </cfRule>
  </conditionalFormatting>
  <conditionalFormatting sqref="AA124 AD124">
    <cfRule type="cellIs" dxfId="331" priority="610" stopIfTrue="1" operator="equal">
      <formula>#REF!</formula>
    </cfRule>
  </conditionalFormatting>
  <conditionalFormatting sqref="I124">
    <cfRule type="cellIs" dxfId="330" priority="609" stopIfTrue="1" operator="equal">
      <formula>"a"</formula>
    </cfRule>
  </conditionalFormatting>
  <conditionalFormatting sqref="AA159:AA166 AD159:AD166">
    <cfRule type="cellIs" dxfId="329" priority="608" stopIfTrue="1" operator="equal">
      <formula>#REF!</formula>
    </cfRule>
  </conditionalFormatting>
  <conditionalFormatting sqref="AA167 AD167">
    <cfRule type="cellIs" dxfId="328" priority="598" stopIfTrue="1" operator="equal">
      <formula>#REF!</formula>
    </cfRule>
  </conditionalFormatting>
  <conditionalFormatting sqref="AA151:AA152 AD151:AD152">
    <cfRule type="cellIs" dxfId="327" priority="593" stopIfTrue="1" operator="equal">
      <formula>#REF!</formula>
    </cfRule>
  </conditionalFormatting>
  <conditionalFormatting sqref="AA146 AD146">
    <cfRule type="cellIs" dxfId="326" priority="548" stopIfTrue="1" operator="equal">
      <formula>#REF!</formula>
    </cfRule>
  </conditionalFormatting>
  <conditionalFormatting sqref="G146 I146">
    <cfRule type="expression" dxfId="325" priority="547" stopIfTrue="1">
      <formula>F146&gt;0</formula>
    </cfRule>
  </conditionalFormatting>
  <conditionalFormatting sqref="I146">
    <cfRule type="expression" dxfId="324" priority="544" stopIfTrue="1">
      <formula>F146&gt;0</formula>
    </cfRule>
  </conditionalFormatting>
  <conditionalFormatting sqref="I146">
    <cfRule type="cellIs" dxfId="323" priority="543" stopIfTrue="1" operator="equal">
      <formula>"a"</formula>
    </cfRule>
  </conditionalFormatting>
  <conditionalFormatting sqref="AA145 AD145">
    <cfRule type="cellIs" dxfId="322" priority="542" stopIfTrue="1" operator="equal">
      <formula>#REF!</formula>
    </cfRule>
  </conditionalFormatting>
  <conditionalFormatting sqref="G145 I145">
    <cfRule type="expression" dxfId="321" priority="541" stopIfTrue="1">
      <formula>F145&gt;0</formula>
    </cfRule>
  </conditionalFormatting>
  <conditionalFormatting sqref="I145">
    <cfRule type="expression" dxfId="320" priority="538" stopIfTrue="1">
      <formula>F145&gt;0</formula>
    </cfRule>
  </conditionalFormatting>
  <conditionalFormatting sqref="I145">
    <cfRule type="cellIs" dxfId="319" priority="537" stopIfTrue="1" operator="equal">
      <formula>"a"</formula>
    </cfRule>
  </conditionalFormatting>
  <conditionalFormatting sqref="I142 G142">
    <cfRule type="expression" dxfId="318" priority="536" stopIfTrue="1">
      <formula>F142&gt;0</formula>
    </cfRule>
  </conditionalFormatting>
  <conditionalFormatting sqref="I142">
    <cfRule type="expression" dxfId="317" priority="533" stopIfTrue="1">
      <formula>F142&gt;0</formula>
    </cfRule>
  </conditionalFormatting>
  <conditionalFormatting sqref="AD142 AA142">
    <cfRule type="cellIs" dxfId="316" priority="532" stopIfTrue="1" operator="equal">
      <formula>#REF!</formula>
    </cfRule>
  </conditionalFormatting>
  <conditionalFormatting sqref="I142">
    <cfRule type="cellIs" dxfId="315" priority="531" stopIfTrue="1" operator="equal">
      <formula>"a"</formula>
    </cfRule>
  </conditionalFormatting>
  <conditionalFormatting sqref="AA144 AD144">
    <cfRule type="cellIs" dxfId="314" priority="530" stopIfTrue="1" operator="equal">
      <formula>#REF!</formula>
    </cfRule>
  </conditionalFormatting>
  <conditionalFormatting sqref="G144 I144">
    <cfRule type="expression" dxfId="313" priority="529" stopIfTrue="1">
      <formula>F144&gt;0</formula>
    </cfRule>
  </conditionalFormatting>
  <conditionalFormatting sqref="I144">
    <cfRule type="expression" dxfId="312" priority="526" stopIfTrue="1">
      <formula>F144&gt;0</formula>
    </cfRule>
  </conditionalFormatting>
  <conditionalFormatting sqref="I144">
    <cfRule type="cellIs" dxfId="311" priority="525" stopIfTrue="1" operator="equal">
      <formula>"a"</formula>
    </cfRule>
  </conditionalFormatting>
  <conditionalFormatting sqref="AA143 AD143">
    <cfRule type="cellIs" dxfId="310" priority="524" stopIfTrue="1" operator="equal">
      <formula>#REF!</formula>
    </cfRule>
  </conditionalFormatting>
  <conditionalFormatting sqref="G143 I143">
    <cfRule type="expression" dxfId="309" priority="523" stopIfTrue="1">
      <formula>F143&gt;0</formula>
    </cfRule>
  </conditionalFormatting>
  <conditionalFormatting sqref="I143">
    <cfRule type="expression" dxfId="308" priority="520" stopIfTrue="1">
      <formula>F143&gt;0</formula>
    </cfRule>
  </conditionalFormatting>
  <conditionalFormatting sqref="I143">
    <cfRule type="cellIs" dxfId="307" priority="519" stopIfTrue="1" operator="equal">
      <formula>"a"</formula>
    </cfRule>
  </conditionalFormatting>
  <conditionalFormatting sqref="I139 G139">
    <cfRule type="expression" dxfId="306" priority="518" stopIfTrue="1">
      <formula>F139&gt;0</formula>
    </cfRule>
  </conditionalFormatting>
  <conditionalFormatting sqref="I139">
    <cfRule type="expression" dxfId="305" priority="515" stopIfTrue="1">
      <formula>F139&gt;0</formula>
    </cfRule>
  </conditionalFormatting>
  <conditionalFormatting sqref="AD139 AA139">
    <cfRule type="cellIs" dxfId="304" priority="514" stopIfTrue="1" operator="equal">
      <formula>#REF!</formula>
    </cfRule>
  </conditionalFormatting>
  <conditionalFormatting sqref="I139">
    <cfRule type="cellIs" dxfId="303" priority="513" stopIfTrue="1" operator="equal">
      <formula>"a"</formula>
    </cfRule>
  </conditionalFormatting>
  <conditionalFormatting sqref="AA141 AD141">
    <cfRule type="cellIs" dxfId="302" priority="512" stopIfTrue="1" operator="equal">
      <formula>#REF!</formula>
    </cfRule>
  </conditionalFormatting>
  <conditionalFormatting sqref="G141 I141">
    <cfRule type="expression" dxfId="301" priority="511" stopIfTrue="1">
      <formula>F141&gt;0</formula>
    </cfRule>
  </conditionalFormatting>
  <conditionalFormatting sqref="I141">
    <cfRule type="expression" dxfId="300" priority="508" stopIfTrue="1">
      <formula>F141&gt;0</formula>
    </cfRule>
  </conditionalFormatting>
  <conditionalFormatting sqref="I141">
    <cfRule type="cellIs" dxfId="299" priority="507" stopIfTrue="1" operator="equal">
      <formula>"a"</formula>
    </cfRule>
  </conditionalFormatting>
  <conditionalFormatting sqref="AA140 AD140">
    <cfRule type="cellIs" dxfId="298" priority="506" stopIfTrue="1" operator="equal">
      <formula>#REF!</formula>
    </cfRule>
  </conditionalFormatting>
  <conditionalFormatting sqref="G140 I140">
    <cfRule type="expression" dxfId="297" priority="505" stopIfTrue="1">
      <formula>F140&gt;0</formula>
    </cfRule>
  </conditionalFormatting>
  <conditionalFormatting sqref="I140">
    <cfRule type="expression" dxfId="296" priority="502" stopIfTrue="1">
      <formula>F140&gt;0</formula>
    </cfRule>
  </conditionalFormatting>
  <conditionalFormatting sqref="I140">
    <cfRule type="cellIs" dxfId="295" priority="501" stopIfTrue="1" operator="equal">
      <formula>"a"</formula>
    </cfRule>
  </conditionalFormatting>
  <conditionalFormatting sqref="G135:G136 I135:I136">
    <cfRule type="expression" dxfId="294" priority="500" stopIfTrue="1">
      <formula>F135&gt;0</formula>
    </cfRule>
  </conditionalFormatting>
  <conditionalFormatting sqref="I135:I136">
    <cfRule type="expression" dxfId="293" priority="497" stopIfTrue="1">
      <formula>F135&gt;0</formula>
    </cfRule>
  </conditionalFormatting>
  <conditionalFormatting sqref="AD134 AA134">
    <cfRule type="cellIs" dxfId="292" priority="496" stopIfTrue="1" operator="equal">
      <formula>#REF!</formula>
    </cfRule>
  </conditionalFormatting>
  <conditionalFormatting sqref="I134 G134">
    <cfRule type="expression" dxfId="291" priority="495" stopIfTrue="1">
      <formula>F134&gt;0</formula>
    </cfRule>
  </conditionalFormatting>
  <conditionalFormatting sqref="I134">
    <cfRule type="expression" dxfId="290" priority="494" stopIfTrue="1">
      <formula>F134&gt;0</formula>
    </cfRule>
  </conditionalFormatting>
  <conditionalFormatting sqref="I134">
    <cfRule type="cellIs" dxfId="289" priority="493" stopIfTrue="1" operator="equal">
      <formula>"a"</formula>
    </cfRule>
  </conditionalFormatting>
  <conditionalFormatting sqref="AA135:AA136 AD135:AD136">
    <cfRule type="cellIs" dxfId="288" priority="492" stopIfTrue="1" operator="equal">
      <formula>#REF!</formula>
    </cfRule>
  </conditionalFormatting>
  <conditionalFormatting sqref="I135:I136">
    <cfRule type="cellIs" dxfId="287" priority="491" stopIfTrue="1" operator="equal">
      <formula>"a"</formula>
    </cfRule>
  </conditionalFormatting>
  <conditionalFormatting sqref="AA138 AD138">
    <cfRule type="cellIs" dxfId="286" priority="490" stopIfTrue="1" operator="equal">
      <formula>#REF!</formula>
    </cfRule>
  </conditionalFormatting>
  <conditionalFormatting sqref="G138 I138">
    <cfRule type="expression" dxfId="285" priority="489" stopIfTrue="1">
      <formula>F138&gt;0</formula>
    </cfRule>
  </conditionalFormatting>
  <conditionalFormatting sqref="I138">
    <cfRule type="expression" dxfId="284" priority="486" stopIfTrue="1">
      <formula>F138&gt;0</formula>
    </cfRule>
  </conditionalFormatting>
  <conditionalFormatting sqref="I138">
    <cfRule type="cellIs" dxfId="283" priority="485" stopIfTrue="1" operator="equal">
      <formula>"a"</formula>
    </cfRule>
  </conditionalFormatting>
  <conditionalFormatting sqref="AA137 AD137">
    <cfRule type="cellIs" dxfId="282" priority="484" stopIfTrue="1" operator="equal">
      <formula>#REF!</formula>
    </cfRule>
  </conditionalFormatting>
  <conditionalFormatting sqref="G137 I137">
    <cfRule type="expression" dxfId="281" priority="483" stopIfTrue="1">
      <formula>F137&gt;0</formula>
    </cfRule>
  </conditionalFormatting>
  <conditionalFormatting sqref="I137">
    <cfRule type="expression" dxfId="280" priority="480" stopIfTrue="1">
      <formula>F137&gt;0</formula>
    </cfRule>
  </conditionalFormatting>
  <conditionalFormatting sqref="I137">
    <cfRule type="cellIs" dxfId="279" priority="479" stopIfTrue="1" operator="equal">
      <formula>"a"</formula>
    </cfRule>
  </conditionalFormatting>
  <conditionalFormatting sqref="AA128 AD128">
    <cfRule type="cellIs" dxfId="278" priority="478" stopIfTrue="1" operator="equal">
      <formula>#REF!</formula>
    </cfRule>
  </conditionalFormatting>
  <conditionalFormatting sqref="G128 I128">
    <cfRule type="expression" dxfId="277" priority="477" stopIfTrue="1">
      <formula>F128&gt;0</formula>
    </cfRule>
  </conditionalFormatting>
  <conditionalFormatting sqref="I128">
    <cfRule type="expression" dxfId="276" priority="474" stopIfTrue="1">
      <formula>F128&gt;0</formula>
    </cfRule>
  </conditionalFormatting>
  <conditionalFormatting sqref="I128">
    <cfRule type="cellIs" dxfId="275" priority="473" stopIfTrue="1" operator="equal">
      <formula>"a"</formula>
    </cfRule>
  </conditionalFormatting>
  <conditionalFormatting sqref="AA127 AD127">
    <cfRule type="cellIs" dxfId="274" priority="472" stopIfTrue="1" operator="equal">
      <formula>#REF!</formula>
    </cfRule>
  </conditionalFormatting>
  <conditionalFormatting sqref="G127 I127">
    <cfRule type="expression" dxfId="273" priority="471" stopIfTrue="1">
      <formula>F127&gt;0</formula>
    </cfRule>
  </conditionalFormatting>
  <conditionalFormatting sqref="I127">
    <cfRule type="expression" dxfId="272" priority="468" stopIfTrue="1">
      <formula>F127&gt;0</formula>
    </cfRule>
  </conditionalFormatting>
  <conditionalFormatting sqref="I127">
    <cfRule type="cellIs" dxfId="271" priority="467" stopIfTrue="1" operator="equal">
      <formula>"a"</formula>
    </cfRule>
  </conditionalFormatting>
  <conditionalFormatting sqref="AA126 AD126">
    <cfRule type="cellIs" dxfId="270" priority="466" stopIfTrue="1" operator="equal">
      <formula>#REF!</formula>
    </cfRule>
  </conditionalFormatting>
  <conditionalFormatting sqref="G126 I126">
    <cfRule type="expression" dxfId="269" priority="465" stopIfTrue="1">
      <formula>F126&gt;0</formula>
    </cfRule>
  </conditionalFormatting>
  <conditionalFormatting sqref="I126">
    <cfRule type="expression" dxfId="268" priority="462" stopIfTrue="1">
      <formula>F126&gt;0</formula>
    </cfRule>
  </conditionalFormatting>
  <conditionalFormatting sqref="I126">
    <cfRule type="cellIs" dxfId="267" priority="461" stopIfTrue="1" operator="equal">
      <formula>"a"</formula>
    </cfRule>
  </conditionalFormatting>
  <conditionalFormatting sqref="G130:G131 I130:I131">
    <cfRule type="expression" dxfId="266" priority="460" stopIfTrue="1">
      <formula>F130&gt;0</formula>
    </cfRule>
  </conditionalFormatting>
  <conditionalFormatting sqref="I130:I131">
    <cfRule type="expression" dxfId="265" priority="457" stopIfTrue="1">
      <formula>F130&gt;0</formula>
    </cfRule>
  </conditionalFormatting>
  <conditionalFormatting sqref="AD129 AA129">
    <cfRule type="cellIs" dxfId="264" priority="456" stopIfTrue="1" operator="equal">
      <formula>#REF!</formula>
    </cfRule>
  </conditionalFormatting>
  <conditionalFormatting sqref="I129 G129">
    <cfRule type="expression" dxfId="263" priority="455" stopIfTrue="1">
      <formula>F129&gt;0</formula>
    </cfRule>
  </conditionalFormatting>
  <conditionalFormatting sqref="I129">
    <cfRule type="expression" dxfId="262" priority="454" stopIfTrue="1">
      <formula>F129&gt;0</formula>
    </cfRule>
  </conditionalFormatting>
  <conditionalFormatting sqref="I129">
    <cfRule type="cellIs" dxfId="261" priority="453" stopIfTrue="1" operator="equal">
      <formula>"a"</formula>
    </cfRule>
  </conditionalFormatting>
  <conditionalFormatting sqref="AA130:AA131 AD130:AD131">
    <cfRule type="cellIs" dxfId="260" priority="452" stopIfTrue="1" operator="equal">
      <formula>#REF!</formula>
    </cfRule>
  </conditionalFormatting>
  <conditionalFormatting sqref="I130:I131">
    <cfRule type="cellIs" dxfId="259" priority="451" stopIfTrue="1" operator="equal">
      <formula>"a"</formula>
    </cfRule>
  </conditionalFormatting>
  <conditionalFormatting sqref="AA133 AD133">
    <cfRule type="cellIs" dxfId="258" priority="450" stopIfTrue="1" operator="equal">
      <formula>#REF!</formula>
    </cfRule>
  </conditionalFormatting>
  <conditionalFormatting sqref="G133 I133">
    <cfRule type="expression" dxfId="257" priority="449" stopIfTrue="1">
      <formula>F133&gt;0</formula>
    </cfRule>
  </conditionalFormatting>
  <conditionalFormatting sqref="I133">
    <cfRule type="expression" dxfId="256" priority="446" stopIfTrue="1">
      <formula>F133&gt;0</formula>
    </cfRule>
  </conditionalFormatting>
  <conditionalFormatting sqref="I133">
    <cfRule type="cellIs" dxfId="255" priority="445" stopIfTrue="1" operator="equal">
      <formula>"a"</formula>
    </cfRule>
  </conditionalFormatting>
  <conditionalFormatting sqref="AA132 AD132">
    <cfRule type="cellIs" dxfId="254" priority="444" stopIfTrue="1" operator="equal">
      <formula>#REF!</formula>
    </cfRule>
  </conditionalFormatting>
  <conditionalFormatting sqref="G132 I132">
    <cfRule type="expression" dxfId="253" priority="443" stopIfTrue="1">
      <formula>F132&gt;0</formula>
    </cfRule>
  </conditionalFormatting>
  <conditionalFormatting sqref="I132">
    <cfRule type="expression" dxfId="252" priority="440" stopIfTrue="1">
      <formula>F132&gt;0</formula>
    </cfRule>
  </conditionalFormatting>
  <conditionalFormatting sqref="I132">
    <cfRule type="cellIs" dxfId="251" priority="439" stopIfTrue="1" operator="equal">
      <formula>"a"</formula>
    </cfRule>
  </conditionalFormatting>
  <conditionalFormatting sqref="G148 I148">
    <cfRule type="expression" dxfId="250" priority="433" stopIfTrue="1">
      <formula>F148&gt;0</formula>
    </cfRule>
  </conditionalFormatting>
  <conditionalFormatting sqref="I148">
    <cfRule type="expression" dxfId="249" priority="430" stopIfTrue="1">
      <formula>F148&gt;0</formula>
    </cfRule>
  </conditionalFormatting>
  <conditionalFormatting sqref="AD147 AA147">
    <cfRule type="cellIs" dxfId="248" priority="429" stopIfTrue="1" operator="equal">
      <formula>#REF!</formula>
    </cfRule>
  </conditionalFormatting>
  <conditionalFormatting sqref="I147 G147">
    <cfRule type="expression" dxfId="247" priority="428" stopIfTrue="1">
      <formula>F147&gt;0</formula>
    </cfRule>
  </conditionalFormatting>
  <conditionalFormatting sqref="I147">
    <cfRule type="expression" dxfId="246" priority="427" stopIfTrue="1">
      <formula>F147&gt;0</formula>
    </cfRule>
  </conditionalFormatting>
  <conditionalFormatting sqref="I147">
    <cfRule type="cellIs" dxfId="245" priority="426" stopIfTrue="1" operator="equal">
      <formula>"a"</formula>
    </cfRule>
  </conditionalFormatting>
  <conditionalFormatting sqref="AA148 AD148">
    <cfRule type="cellIs" dxfId="244" priority="425" stopIfTrue="1" operator="equal">
      <formula>#REF!</formula>
    </cfRule>
  </conditionalFormatting>
  <conditionalFormatting sqref="I148">
    <cfRule type="cellIs" dxfId="243" priority="424" stopIfTrue="1" operator="equal">
      <formula>"a"</formula>
    </cfRule>
  </conditionalFormatting>
  <conditionalFormatting sqref="AA195 AD195">
    <cfRule type="cellIs" dxfId="242" priority="421" stopIfTrue="1" operator="equal">
      <formula>#REF!</formula>
    </cfRule>
  </conditionalFormatting>
  <conditionalFormatting sqref="G149:G221">
    <cfRule type="expression" dxfId="241" priority="417" stopIfTrue="1">
      <formula>F149&gt;0</formula>
    </cfRule>
  </conditionalFormatting>
  <conditionalFormatting sqref="G149:G221">
    <cfRule type="expression" dxfId="240" priority="416" stopIfTrue="1">
      <formula>F149&gt;0</formula>
    </cfRule>
  </conditionalFormatting>
  <conditionalFormatting sqref="AD223:AD240 AA223:AA240">
    <cfRule type="cellIs" dxfId="239" priority="415" stopIfTrue="1" operator="equal">
      <formula>#REF!</formula>
    </cfRule>
  </conditionalFormatting>
  <conditionalFormatting sqref="I227:I239">
    <cfRule type="cellIs" dxfId="238" priority="414" stopIfTrue="1" operator="equal">
      <formula>"a"</formula>
    </cfRule>
  </conditionalFormatting>
  <conditionalFormatting sqref="G223:G239">
    <cfRule type="expression" dxfId="237" priority="413" stopIfTrue="1">
      <formula>F223&gt;0</formula>
    </cfRule>
  </conditionalFormatting>
  <conditionalFormatting sqref="AA222 AD222">
    <cfRule type="cellIs" dxfId="236" priority="412" stopIfTrue="1" operator="equal">
      <formula>#REF!</formula>
    </cfRule>
  </conditionalFormatting>
  <conditionalFormatting sqref="G240">
    <cfRule type="expression" dxfId="235" priority="406" stopIfTrue="1">
      <formula>F240&gt;0</formula>
    </cfRule>
  </conditionalFormatting>
  <conditionalFormatting sqref="I240">
    <cfRule type="expression" dxfId="234" priority="405" stopIfTrue="1">
      <formula>F240&gt;0</formula>
    </cfRule>
  </conditionalFormatting>
  <conditionalFormatting sqref="I240">
    <cfRule type="cellIs" dxfId="233" priority="404" stopIfTrue="1" operator="equal">
      <formula>"a"</formula>
    </cfRule>
  </conditionalFormatting>
  <conditionalFormatting sqref="I240">
    <cfRule type="expression" dxfId="232" priority="403" stopIfTrue="1">
      <formula>H240&gt;0</formula>
    </cfRule>
  </conditionalFormatting>
  <conditionalFormatting sqref="AA242 AD242">
    <cfRule type="cellIs" dxfId="231" priority="402" stopIfTrue="1" operator="equal">
      <formula>#REF!</formula>
    </cfRule>
  </conditionalFormatting>
  <conditionalFormatting sqref="G242 I242">
    <cfRule type="expression" dxfId="230" priority="401" stopIfTrue="1">
      <formula>F242&gt;0</formula>
    </cfRule>
  </conditionalFormatting>
  <conditionalFormatting sqref="AA241 AD241">
    <cfRule type="cellIs" dxfId="229" priority="400" stopIfTrue="1" operator="equal">
      <formula>#REF!</formula>
    </cfRule>
  </conditionalFormatting>
  <conditionalFormatting sqref="G241">
    <cfRule type="expression" dxfId="228" priority="399" stopIfTrue="1">
      <formula>F241&gt;0</formula>
    </cfRule>
  </conditionalFormatting>
  <conditionalFormatting sqref="I242">
    <cfRule type="expression" dxfId="227" priority="398" stopIfTrue="1">
      <formula>F242&gt;0</formula>
    </cfRule>
  </conditionalFormatting>
  <conditionalFormatting sqref="I242">
    <cfRule type="cellIs" dxfId="226" priority="397" stopIfTrue="1" operator="equal">
      <formula>"a"</formula>
    </cfRule>
  </conditionalFormatting>
  <conditionalFormatting sqref="I241">
    <cfRule type="cellIs" dxfId="225" priority="396" stopIfTrue="1" operator="equal">
      <formula>"a"</formula>
    </cfRule>
  </conditionalFormatting>
  <conditionalFormatting sqref="I241">
    <cfRule type="expression" dxfId="224" priority="395" stopIfTrue="1">
      <formula>H241&gt;0</formula>
    </cfRule>
  </conditionalFormatting>
  <conditionalFormatting sqref="I241">
    <cfRule type="expression" dxfId="223" priority="394" stopIfTrue="1">
      <formula>F241&gt;0</formula>
    </cfRule>
  </conditionalFormatting>
  <conditionalFormatting sqref="G244 I244 I253 G253">
    <cfRule type="expression" dxfId="222" priority="376" stopIfTrue="1">
      <formula>F244&gt;0</formula>
    </cfRule>
  </conditionalFormatting>
  <conditionalFormatting sqref="I244 I253">
    <cfRule type="expression" dxfId="221" priority="375" stopIfTrue="1">
      <formula>F244&gt;0</formula>
    </cfRule>
  </conditionalFormatting>
  <conditionalFormatting sqref="AD243 AA243">
    <cfRule type="cellIs" dxfId="220" priority="374" stopIfTrue="1" operator="equal">
      <formula>#REF!</formula>
    </cfRule>
  </conditionalFormatting>
  <conditionalFormatting sqref="I243 G243">
    <cfRule type="expression" dxfId="219" priority="373" stopIfTrue="1">
      <formula>F243&gt;0</formula>
    </cfRule>
  </conditionalFormatting>
  <conditionalFormatting sqref="I243">
    <cfRule type="expression" dxfId="218" priority="372" stopIfTrue="1">
      <formula>F243&gt;0</formula>
    </cfRule>
  </conditionalFormatting>
  <conditionalFormatting sqref="I243">
    <cfRule type="cellIs" dxfId="217" priority="371" stopIfTrue="1" operator="equal">
      <formula>"a"</formula>
    </cfRule>
  </conditionalFormatting>
  <conditionalFormatting sqref="AA244 AD244 AD253 AA253">
    <cfRule type="cellIs" dxfId="216" priority="370" stopIfTrue="1" operator="equal">
      <formula>#REF!</formula>
    </cfRule>
  </conditionalFormatting>
  <conditionalFormatting sqref="I244 I253">
    <cfRule type="cellIs" dxfId="215" priority="369" stopIfTrue="1" operator="equal">
      <formula>"a"</formula>
    </cfRule>
  </conditionalFormatting>
  <conditionalFormatting sqref="G249:G250 I249:I250">
    <cfRule type="expression" dxfId="214" priority="360" stopIfTrue="1">
      <formula>F249&gt;0</formula>
    </cfRule>
  </conditionalFormatting>
  <conditionalFormatting sqref="I249:I250">
    <cfRule type="expression" dxfId="213" priority="359" stopIfTrue="1">
      <formula>F249&gt;0</formula>
    </cfRule>
  </conditionalFormatting>
  <conditionalFormatting sqref="AD248 AA248">
    <cfRule type="cellIs" dxfId="212" priority="358" stopIfTrue="1" operator="equal">
      <formula>#REF!</formula>
    </cfRule>
  </conditionalFormatting>
  <conditionalFormatting sqref="I248 G248">
    <cfRule type="expression" dxfId="211" priority="357" stopIfTrue="1">
      <formula>F248&gt;0</formula>
    </cfRule>
  </conditionalFormatting>
  <conditionalFormatting sqref="I248">
    <cfRule type="expression" dxfId="210" priority="356" stopIfTrue="1">
      <formula>F248&gt;0</formula>
    </cfRule>
  </conditionalFormatting>
  <conditionalFormatting sqref="I248">
    <cfRule type="cellIs" dxfId="209" priority="355" stopIfTrue="1" operator="equal">
      <formula>"a"</formula>
    </cfRule>
  </conditionalFormatting>
  <conditionalFormatting sqref="AA249:AA250 AD249:AD250">
    <cfRule type="cellIs" dxfId="208" priority="354" stopIfTrue="1" operator="equal">
      <formula>#REF!</formula>
    </cfRule>
  </conditionalFormatting>
  <conditionalFormatting sqref="I249:I250">
    <cfRule type="cellIs" dxfId="207" priority="353" stopIfTrue="1" operator="equal">
      <formula>"a"</formula>
    </cfRule>
  </conditionalFormatting>
  <conditionalFormatting sqref="AA252 AD252">
    <cfRule type="cellIs" dxfId="206" priority="352" stopIfTrue="1" operator="equal">
      <formula>#REF!</formula>
    </cfRule>
  </conditionalFormatting>
  <conditionalFormatting sqref="G252 I252">
    <cfRule type="expression" dxfId="205" priority="351" stopIfTrue="1">
      <formula>F252&gt;0</formula>
    </cfRule>
  </conditionalFormatting>
  <conditionalFormatting sqref="I252">
    <cfRule type="expression" dxfId="204" priority="350" stopIfTrue="1">
      <formula>F252&gt;0</formula>
    </cfRule>
  </conditionalFormatting>
  <conditionalFormatting sqref="I252">
    <cfRule type="cellIs" dxfId="203" priority="349" stopIfTrue="1" operator="equal">
      <formula>"a"</formula>
    </cfRule>
  </conditionalFormatting>
  <conditionalFormatting sqref="AA251 AD251">
    <cfRule type="cellIs" dxfId="202" priority="348" stopIfTrue="1" operator="equal">
      <formula>#REF!</formula>
    </cfRule>
  </conditionalFormatting>
  <conditionalFormatting sqref="G251 I251">
    <cfRule type="expression" dxfId="201" priority="347" stopIfTrue="1">
      <formula>F251&gt;0</formula>
    </cfRule>
  </conditionalFormatting>
  <conditionalFormatting sqref="I251">
    <cfRule type="expression" dxfId="200" priority="346" stopIfTrue="1">
      <formula>F251&gt;0</formula>
    </cfRule>
  </conditionalFormatting>
  <conditionalFormatting sqref="I251">
    <cfRule type="cellIs" dxfId="199" priority="345" stopIfTrue="1" operator="equal">
      <formula>"a"</formula>
    </cfRule>
  </conditionalFormatting>
  <conditionalFormatting sqref="I245 G245">
    <cfRule type="expression" dxfId="198" priority="344" stopIfTrue="1">
      <formula>F245&gt;0</formula>
    </cfRule>
  </conditionalFormatting>
  <conditionalFormatting sqref="I245">
    <cfRule type="expression" dxfId="197" priority="343" stopIfTrue="1">
      <formula>F245&gt;0</formula>
    </cfRule>
  </conditionalFormatting>
  <conditionalFormatting sqref="AD245 AA245">
    <cfRule type="cellIs" dxfId="196" priority="342" stopIfTrue="1" operator="equal">
      <formula>#REF!</formula>
    </cfRule>
  </conditionalFormatting>
  <conditionalFormatting sqref="I245">
    <cfRule type="cellIs" dxfId="195" priority="341" stopIfTrue="1" operator="equal">
      <formula>"a"</formula>
    </cfRule>
  </conditionalFormatting>
  <conditionalFormatting sqref="AA247 AD247">
    <cfRule type="cellIs" dxfId="194" priority="340" stopIfTrue="1" operator="equal">
      <formula>#REF!</formula>
    </cfRule>
  </conditionalFormatting>
  <conditionalFormatting sqref="G247 I247">
    <cfRule type="expression" dxfId="193" priority="339" stopIfTrue="1">
      <formula>F247&gt;0</formula>
    </cfRule>
  </conditionalFormatting>
  <conditionalFormatting sqref="I247">
    <cfRule type="expression" dxfId="192" priority="338" stopIfTrue="1">
      <formula>F247&gt;0</formula>
    </cfRule>
  </conditionalFormatting>
  <conditionalFormatting sqref="I247">
    <cfRule type="cellIs" dxfId="191" priority="337" stopIfTrue="1" operator="equal">
      <formula>"a"</formula>
    </cfRule>
  </conditionalFormatting>
  <conditionalFormatting sqref="AA246 AD246">
    <cfRule type="cellIs" dxfId="190" priority="336" stopIfTrue="1" operator="equal">
      <formula>#REF!</formula>
    </cfRule>
  </conditionalFormatting>
  <conditionalFormatting sqref="G246 I246">
    <cfRule type="expression" dxfId="189" priority="335" stopIfTrue="1">
      <formula>F246&gt;0</formula>
    </cfRule>
  </conditionalFormatting>
  <conditionalFormatting sqref="I246">
    <cfRule type="expression" dxfId="188" priority="334" stopIfTrue="1">
      <formula>F246&gt;0</formula>
    </cfRule>
  </conditionalFormatting>
  <conditionalFormatting sqref="I246">
    <cfRule type="cellIs" dxfId="187" priority="333" stopIfTrue="1" operator="equal">
      <formula>"a"</formula>
    </cfRule>
  </conditionalFormatting>
  <conditionalFormatting sqref="G289 I289">
    <cfRule type="expression" dxfId="186" priority="332" stopIfTrue="1">
      <formula>F289&gt;0</formula>
    </cfRule>
  </conditionalFormatting>
  <conditionalFormatting sqref="I289">
    <cfRule type="expression" dxfId="185" priority="331" stopIfTrue="1">
      <formula>F289&gt;0</formula>
    </cfRule>
  </conditionalFormatting>
  <conditionalFormatting sqref="AD288 AA288">
    <cfRule type="cellIs" dxfId="184" priority="330" stopIfTrue="1" operator="equal">
      <formula>#REF!</formula>
    </cfRule>
  </conditionalFormatting>
  <conditionalFormatting sqref="I288 G288">
    <cfRule type="expression" dxfId="183" priority="329" stopIfTrue="1">
      <formula>F288&gt;0</formula>
    </cfRule>
  </conditionalFormatting>
  <conditionalFormatting sqref="I288">
    <cfRule type="expression" dxfId="182" priority="328" stopIfTrue="1">
      <formula>F288&gt;0</formula>
    </cfRule>
  </conditionalFormatting>
  <conditionalFormatting sqref="I288">
    <cfRule type="cellIs" dxfId="181" priority="327" stopIfTrue="1" operator="equal">
      <formula>"a"</formula>
    </cfRule>
  </conditionalFormatting>
  <conditionalFormatting sqref="AA289 AD289">
    <cfRule type="cellIs" dxfId="180" priority="326" stopIfTrue="1" operator="equal">
      <formula>#REF!</formula>
    </cfRule>
  </conditionalFormatting>
  <conditionalFormatting sqref="I289">
    <cfRule type="cellIs" dxfId="179" priority="325" stopIfTrue="1" operator="equal">
      <formula>"a"</formula>
    </cfRule>
  </conditionalFormatting>
  <conditionalFormatting sqref="AA287 AD287">
    <cfRule type="cellIs" dxfId="178" priority="316" stopIfTrue="1" operator="equal">
      <formula>#REF!</formula>
    </cfRule>
  </conditionalFormatting>
  <conditionalFormatting sqref="G287 I287">
    <cfRule type="expression" dxfId="177" priority="315" stopIfTrue="1">
      <formula>F287&gt;0</formula>
    </cfRule>
  </conditionalFormatting>
  <conditionalFormatting sqref="I287">
    <cfRule type="expression" dxfId="176" priority="314" stopIfTrue="1">
      <formula>F287&gt;0</formula>
    </cfRule>
  </conditionalFormatting>
  <conditionalFormatting sqref="I287">
    <cfRule type="cellIs" dxfId="175" priority="313" stopIfTrue="1" operator="equal">
      <formula>"a"</formula>
    </cfRule>
  </conditionalFormatting>
  <conditionalFormatting sqref="AA254 AD254">
    <cfRule type="cellIs" dxfId="174" priority="312" stopIfTrue="1" operator="equal">
      <formula>#REF!</formula>
    </cfRule>
  </conditionalFormatting>
  <conditionalFormatting sqref="G254 I254">
    <cfRule type="expression" dxfId="173" priority="311" stopIfTrue="1">
      <formula>F254&gt;0</formula>
    </cfRule>
  </conditionalFormatting>
  <conditionalFormatting sqref="I254">
    <cfRule type="expression" dxfId="172" priority="310" stopIfTrue="1">
      <formula>F254&gt;0</formula>
    </cfRule>
  </conditionalFormatting>
  <conditionalFormatting sqref="I254">
    <cfRule type="cellIs" dxfId="171" priority="309" stopIfTrue="1" operator="equal">
      <formula>"a"</formula>
    </cfRule>
  </conditionalFormatting>
  <conditionalFormatting sqref="G283:G284 I283:I284">
    <cfRule type="expression" dxfId="170" priority="308" stopIfTrue="1">
      <formula>F283&gt;0</formula>
    </cfRule>
  </conditionalFormatting>
  <conditionalFormatting sqref="I283:I284">
    <cfRule type="expression" dxfId="169" priority="307" stopIfTrue="1">
      <formula>F283&gt;0</formula>
    </cfRule>
  </conditionalFormatting>
  <conditionalFormatting sqref="AD282 AA282">
    <cfRule type="cellIs" dxfId="168" priority="306" stopIfTrue="1" operator="equal">
      <formula>#REF!</formula>
    </cfRule>
  </conditionalFormatting>
  <conditionalFormatting sqref="I282 G282">
    <cfRule type="expression" dxfId="167" priority="305" stopIfTrue="1">
      <formula>F282&gt;0</formula>
    </cfRule>
  </conditionalFormatting>
  <conditionalFormatting sqref="I282">
    <cfRule type="expression" dxfId="166" priority="304" stopIfTrue="1">
      <formula>F282&gt;0</formula>
    </cfRule>
  </conditionalFormatting>
  <conditionalFormatting sqref="I282">
    <cfRule type="cellIs" dxfId="165" priority="303" stopIfTrue="1" operator="equal">
      <formula>"a"</formula>
    </cfRule>
  </conditionalFormatting>
  <conditionalFormatting sqref="AA283:AA284 AD283:AD284">
    <cfRule type="cellIs" dxfId="164" priority="302" stopIfTrue="1" operator="equal">
      <formula>#REF!</formula>
    </cfRule>
  </conditionalFormatting>
  <conditionalFormatting sqref="I283:I284">
    <cfRule type="cellIs" dxfId="163" priority="301" stopIfTrue="1" operator="equal">
      <formula>"a"</formula>
    </cfRule>
  </conditionalFormatting>
  <conditionalFormatting sqref="AA286 AD286">
    <cfRule type="cellIs" dxfId="162" priority="300" stopIfTrue="1" operator="equal">
      <formula>#REF!</formula>
    </cfRule>
  </conditionalFormatting>
  <conditionalFormatting sqref="G286 I286">
    <cfRule type="expression" dxfId="161" priority="299" stopIfTrue="1">
      <formula>F286&gt;0</formula>
    </cfRule>
  </conditionalFormatting>
  <conditionalFormatting sqref="I286">
    <cfRule type="expression" dxfId="160" priority="298" stopIfTrue="1">
      <formula>F286&gt;0</formula>
    </cfRule>
  </conditionalFormatting>
  <conditionalFormatting sqref="I286">
    <cfRule type="cellIs" dxfId="159" priority="297" stopIfTrue="1" operator="equal">
      <formula>"a"</formula>
    </cfRule>
  </conditionalFormatting>
  <conditionalFormatting sqref="AA285 AD285">
    <cfRule type="cellIs" dxfId="158" priority="296" stopIfTrue="1" operator="equal">
      <formula>#REF!</formula>
    </cfRule>
  </conditionalFormatting>
  <conditionalFormatting sqref="G285 I285">
    <cfRule type="expression" dxfId="157" priority="295" stopIfTrue="1">
      <formula>F285&gt;0</formula>
    </cfRule>
  </conditionalFormatting>
  <conditionalFormatting sqref="I285">
    <cfRule type="expression" dxfId="156" priority="294" stopIfTrue="1">
      <formula>F285&gt;0</formula>
    </cfRule>
  </conditionalFormatting>
  <conditionalFormatting sqref="I285">
    <cfRule type="cellIs" dxfId="155" priority="293" stopIfTrue="1" operator="equal">
      <formula>"a"</formula>
    </cfRule>
  </conditionalFormatting>
  <conditionalFormatting sqref="AA262:AA263 AD262:AD263">
    <cfRule type="cellIs" dxfId="154" priority="292" stopIfTrue="1" operator="equal">
      <formula>#REF!</formula>
    </cfRule>
  </conditionalFormatting>
  <conditionalFormatting sqref="I262:I263 G262:G263">
    <cfRule type="expression" dxfId="153" priority="291" stopIfTrue="1">
      <formula>F262&gt;0</formula>
    </cfRule>
  </conditionalFormatting>
  <conditionalFormatting sqref="I262:I263">
    <cfRule type="expression" dxfId="152" priority="290" stopIfTrue="1">
      <formula>F262&gt;0</formula>
    </cfRule>
  </conditionalFormatting>
  <conditionalFormatting sqref="I262:I263">
    <cfRule type="cellIs" dxfId="151" priority="289" stopIfTrue="1" operator="equal">
      <formula>"a"</formula>
    </cfRule>
  </conditionalFormatting>
  <conditionalFormatting sqref="AA261 AD261">
    <cfRule type="cellIs" dxfId="150" priority="288" stopIfTrue="1" operator="equal">
      <formula>#REF!</formula>
    </cfRule>
  </conditionalFormatting>
  <conditionalFormatting sqref="G261 I261">
    <cfRule type="expression" dxfId="149" priority="287" stopIfTrue="1">
      <formula>F261&gt;0</formula>
    </cfRule>
  </conditionalFormatting>
  <conditionalFormatting sqref="I261">
    <cfRule type="expression" dxfId="148" priority="286" stopIfTrue="1">
      <formula>F261&gt;0</formula>
    </cfRule>
  </conditionalFormatting>
  <conditionalFormatting sqref="I261">
    <cfRule type="cellIs" dxfId="147" priority="285" stopIfTrue="1" operator="equal">
      <formula>"a"</formula>
    </cfRule>
  </conditionalFormatting>
  <conditionalFormatting sqref="G257:G258 I257:I258">
    <cfRule type="expression" dxfId="146" priority="284" stopIfTrue="1">
      <formula>F257&gt;0</formula>
    </cfRule>
  </conditionalFormatting>
  <conditionalFormatting sqref="I257:I258">
    <cfRule type="expression" dxfId="145" priority="283" stopIfTrue="1">
      <formula>F257&gt;0</formula>
    </cfRule>
  </conditionalFormatting>
  <conditionalFormatting sqref="AD256 AA256">
    <cfRule type="cellIs" dxfId="144" priority="282" stopIfTrue="1" operator="equal">
      <formula>#REF!</formula>
    </cfRule>
  </conditionalFormatting>
  <conditionalFormatting sqref="I256 G256">
    <cfRule type="expression" dxfId="143" priority="281" stopIfTrue="1">
      <formula>F256&gt;0</formula>
    </cfRule>
  </conditionalFormatting>
  <conditionalFormatting sqref="I256">
    <cfRule type="expression" dxfId="142" priority="280" stopIfTrue="1">
      <formula>F256&gt;0</formula>
    </cfRule>
  </conditionalFormatting>
  <conditionalFormatting sqref="I256">
    <cfRule type="cellIs" dxfId="141" priority="279" stopIfTrue="1" operator="equal">
      <formula>"a"</formula>
    </cfRule>
  </conditionalFormatting>
  <conditionalFormatting sqref="AA257:AA258 AD257:AD258">
    <cfRule type="cellIs" dxfId="140" priority="278" stopIfTrue="1" operator="equal">
      <formula>#REF!</formula>
    </cfRule>
  </conditionalFormatting>
  <conditionalFormatting sqref="I257:I258">
    <cfRule type="cellIs" dxfId="139" priority="277" stopIfTrue="1" operator="equal">
      <formula>"a"</formula>
    </cfRule>
  </conditionalFormatting>
  <conditionalFormatting sqref="AA260 AD260">
    <cfRule type="cellIs" dxfId="138" priority="276" stopIfTrue="1" operator="equal">
      <formula>#REF!</formula>
    </cfRule>
  </conditionalFormatting>
  <conditionalFormatting sqref="G260 I260">
    <cfRule type="expression" dxfId="137" priority="275" stopIfTrue="1">
      <formula>F260&gt;0</formula>
    </cfRule>
  </conditionalFormatting>
  <conditionalFormatting sqref="I260">
    <cfRule type="expression" dxfId="136" priority="274" stopIfTrue="1">
      <formula>F260&gt;0</formula>
    </cfRule>
  </conditionalFormatting>
  <conditionalFormatting sqref="I260">
    <cfRule type="cellIs" dxfId="135" priority="273" stopIfTrue="1" operator="equal">
      <formula>"a"</formula>
    </cfRule>
  </conditionalFormatting>
  <conditionalFormatting sqref="AA259 AD259">
    <cfRule type="cellIs" dxfId="134" priority="272" stopIfTrue="1" operator="equal">
      <formula>#REF!</formula>
    </cfRule>
  </conditionalFormatting>
  <conditionalFormatting sqref="G259 I259">
    <cfRule type="expression" dxfId="133" priority="271" stopIfTrue="1">
      <formula>F259&gt;0</formula>
    </cfRule>
  </conditionalFormatting>
  <conditionalFormatting sqref="I259">
    <cfRule type="expression" dxfId="132" priority="270" stopIfTrue="1">
      <formula>F259&gt;0</formula>
    </cfRule>
  </conditionalFormatting>
  <conditionalFormatting sqref="I259">
    <cfRule type="cellIs" dxfId="131" priority="269" stopIfTrue="1" operator="equal">
      <formula>"a"</formula>
    </cfRule>
  </conditionalFormatting>
  <conditionalFormatting sqref="AA255 AD255">
    <cfRule type="cellIs" dxfId="130" priority="268" stopIfTrue="1" operator="equal">
      <formula>#REF!</formula>
    </cfRule>
  </conditionalFormatting>
  <conditionalFormatting sqref="G255 I255">
    <cfRule type="expression" dxfId="129" priority="267" stopIfTrue="1">
      <formula>F255&gt;0</formula>
    </cfRule>
  </conditionalFormatting>
  <conditionalFormatting sqref="I255">
    <cfRule type="expression" dxfId="128" priority="266" stopIfTrue="1">
      <formula>F255&gt;0</formula>
    </cfRule>
  </conditionalFormatting>
  <conditionalFormatting sqref="I255">
    <cfRule type="cellIs" dxfId="127" priority="265" stopIfTrue="1" operator="equal">
      <formula>"a"</formula>
    </cfRule>
  </conditionalFormatting>
  <conditionalFormatting sqref="G278:G279 I278:I279">
    <cfRule type="expression" dxfId="126" priority="264" stopIfTrue="1">
      <formula>F278&gt;0</formula>
    </cfRule>
  </conditionalFormatting>
  <conditionalFormatting sqref="I278:I279">
    <cfRule type="expression" dxfId="125" priority="263" stopIfTrue="1">
      <formula>F278&gt;0</formula>
    </cfRule>
  </conditionalFormatting>
  <conditionalFormatting sqref="AD277 AA277">
    <cfRule type="cellIs" dxfId="124" priority="262" stopIfTrue="1" operator="equal">
      <formula>#REF!</formula>
    </cfRule>
  </conditionalFormatting>
  <conditionalFormatting sqref="I277 G277">
    <cfRule type="expression" dxfId="123" priority="261" stopIfTrue="1">
      <formula>F277&gt;0</formula>
    </cfRule>
  </conditionalFormatting>
  <conditionalFormatting sqref="I277">
    <cfRule type="expression" dxfId="122" priority="260" stopIfTrue="1">
      <formula>F277&gt;0</formula>
    </cfRule>
  </conditionalFormatting>
  <conditionalFormatting sqref="I277">
    <cfRule type="cellIs" dxfId="121" priority="259" stopIfTrue="1" operator="equal">
      <formula>"a"</formula>
    </cfRule>
  </conditionalFormatting>
  <conditionalFormatting sqref="AA278:AA279 AD278:AD279">
    <cfRule type="cellIs" dxfId="120" priority="258" stopIfTrue="1" operator="equal">
      <formula>#REF!</formula>
    </cfRule>
  </conditionalFormatting>
  <conditionalFormatting sqref="I278:I279">
    <cfRule type="cellIs" dxfId="119" priority="257" stopIfTrue="1" operator="equal">
      <formula>"a"</formula>
    </cfRule>
  </conditionalFormatting>
  <conditionalFormatting sqref="AA281 AD281">
    <cfRule type="cellIs" dxfId="118" priority="256" stopIfTrue="1" operator="equal">
      <formula>#REF!</formula>
    </cfRule>
  </conditionalFormatting>
  <conditionalFormatting sqref="G281 I281">
    <cfRule type="expression" dxfId="117" priority="255" stopIfTrue="1">
      <formula>F281&gt;0</formula>
    </cfRule>
  </conditionalFormatting>
  <conditionalFormatting sqref="I281">
    <cfRule type="expression" dxfId="116" priority="254" stopIfTrue="1">
      <formula>F281&gt;0</formula>
    </cfRule>
  </conditionalFormatting>
  <conditionalFormatting sqref="I281">
    <cfRule type="cellIs" dxfId="115" priority="253" stopIfTrue="1" operator="equal">
      <formula>"a"</formula>
    </cfRule>
  </conditionalFormatting>
  <conditionalFormatting sqref="AA280 AD280">
    <cfRule type="cellIs" dxfId="114" priority="252" stopIfTrue="1" operator="equal">
      <formula>#REF!</formula>
    </cfRule>
  </conditionalFormatting>
  <conditionalFormatting sqref="G280 I280">
    <cfRule type="expression" dxfId="113" priority="251" stopIfTrue="1">
      <formula>F280&gt;0</formula>
    </cfRule>
  </conditionalFormatting>
  <conditionalFormatting sqref="I280">
    <cfRule type="expression" dxfId="112" priority="250" stopIfTrue="1">
      <formula>F280&gt;0</formula>
    </cfRule>
  </conditionalFormatting>
  <conditionalFormatting sqref="I280">
    <cfRule type="cellIs" dxfId="111" priority="249" stopIfTrue="1" operator="equal">
      <formula>"a"</formula>
    </cfRule>
  </conditionalFormatting>
  <conditionalFormatting sqref="AA276 AD276">
    <cfRule type="cellIs" dxfId="110" priority="248" stopIfTrue="1" operator="equal">
      <formula>#REF!</formula>
    </cfRule>
  </conditionalFormatting>
  <conditionalFormatting sqref="G276 I276">
    <cfRule type="expression" dxfId="109" priority="247" stopIfTrue="1">
      <formula>F276&gt;0</formula>
    </cfRule>
  </conditionalFormatting>
  <conditionalFormatting sqref="I276">
    <cfRule type="expression" dxfId="108" priority="246" stopIfTrue="1">
      <formula>F276&gt;0</formula>
    </cfRule>
  </conditionalFormatting>
  <conditionalFormatting sqref="I276">
    <cfRule type="cellIs" dxfId="107" priority="245" stopIfTrue="1" operator="equal">
      <formula>"a"</formula>
    </cfRule>
  </conditionalFormatting>
  <conditionalFormatting sqref="AA275 AD275">
    <cfRule type="cellIs" dxfId="106" priority="244" stopIfTrue="1" operator="equal">
      <formula>#REF!</formula>
    </cfRule>
  </conditionalFormatting>
  <conditionalFormatting sqref="G275 I275">
    <cfRule type="expression" dxfId="105" priority="243" stopIfTrue="1">
      <formula>F275&gt;0</formula>
    </cfRule>
  </conditionalFormatting>
  <conditionalFormatting sqref="I275">
    <cfRule type="expression" dxfId="104" priority="242" stopIfTrue="1">
      <formula>F275&gt;0</formula>
    </cfRule>
  </conditionalFormatting>
  <conditionalFormatting sqref="I275">
    <cfRule type="cellIs" dxfId="103" priority="241" stopIfTrue="1" operator="equal">
      <formula>"a"</formula>
    </cfRule>
  </conditionalFormatting>
  <conditionalFormatting sqref="G271:G272 I271:I272">
    <cfRule type="expression" dxfId="102" priority="240" stopIfTrue="1">
      <formula>F271&gt;0</formula>
    </cfRule>
  </conditionalFormatting>
  <conditionalFormatting sqref="I271:I272">
    <cfRule type="expression" dxfId="101" priority="239" stopIfTrue="1">
      <formula>F271&gt;0</formula>
    </cfRule>
  </conditionalFormatting>
  <conditionalFormatting sqref="AD270 AA270">
    <cfRule type="cellIs" dxfId="100" priority="238" stopIfTrue="1" operator="equal">
      <formula>#REF!</formula>
    </cfRule>
  </conditionalFormatting>
  <conditionalFormatting sqref="I270 G270">
    <cfRule type="expression" dxfId="99" priority="237" stopIfTrue="1">
      <formula>F270&gt;0</formula>
    </cfRule>
  </conditionalFormatting>
  <conditionalFormatting sqref="I270">
    <cfRule type="expression" dxfId="98" priority="236" stopIfTrue="1">
      <formula>F270&gt;0</formula>
    </cfRule>
  </conditionalFormatting>
  <conditionalFormatting sqref="I270">
    <cfRule type="cellIs" dxfId="97" priority="235" stopIfTrue="1" operator="equal">
      <formula>"a"</formula>
    </cfRule>
  </conditionalFormatting>
  <conditionalFormatting sqref="AA271:AA272 AD271:AD272">
    <cfRule type="cellIs" dxfId="96" priority="234" stopIfTrue="1" operator="equal">
      <formula>#REF!</formula>
    </cfRule>
  </conditionalFormatting>
  <conditionalFormatting sqref="I271:I272">
    <cfRule type="cellIs" dxfId="95" priority="233" stopIfTrue="1" operator="equal">
      <formula>"a"</formula>
    </cfRule>
  </conditionalFormatting>
  <conditionalFormatting sqref="AA274 AD274">
    <cfRule type="cellIs" dxfId="94" priority="232" stopIfTrue="1" operator="equal">
      <formula>#REF!</formula>
    </cfRule>
  </conditionalFormatting>
  <conditionalFormatting sqref="G274 I274">
    <cfRule type="expression" dxfId="93" priority="231" stopIfTrue="1">
      <formula>F274&gt;0</formula>
    </cfRule>
  </conditionalFormatting>
  <conditionalFormatting sqref="I274">
    <cfRule type="expression" dxfId="92" priority="230" stopIfTrue="1">
      <formula>F274&gt;0</formula>
    </cfRule>
  </conditionalFormatting>
  <conditionalFormatting sqref="I274">
    <cfRule type="cellIs" dxfId="91" priority="229" stopIfTrue="1" operator="equal">
      <formula>"a"</formula>
    </cfRule>
  </conditionalFormatting>
  <conditionalFormatting sqref="AA273 AD273">
    <cfRule type="cellIs" dxfId="90" priority="228" stopIfTrue="1" operator="equal">
      <formula>#REF!</formula>
    </cfRule>
  </conditionalFormatting>
  <conditionalFormatting sqref="G273 I273">
    <cfRule type="expression" dxfId="89" priority="227" stopIfTrue="1">
      <formula>F273&gt;0</formula>
    </cfRule>
  </conditionalFormatting>
  <conditionalFormatting sqref="I273">
    <cfRule type="expression" dxfId="88" priority="226" stopIfTrue="1">
      <formula>F273&gt;0</formula>
    </cfRule>
  </conditionalFormatting>
  <conditionalFormatting sqref="I273">
    <cfRule type="cellIs" dxfId="87" priority="225" stopIfTrue="1" operator="equal">
      <formula>"a"</formula>
    </cfRule>
  </conditionalFormatting>
  <conditionalFormatting sqref="AA269 AD269">
    <cfRule type="cellIs" dxfId="86" priority="224" stopIfTrue="1" operator="equal">
      <formula>#REF!</formula>
    </cfRule>
  </conditionalFormatting>
  <conditionalFormatting sqref="G269 I269">
    <cfRule type="expression" dxfId="85" priority="223" stopIfTrue="1">
      <formula>F269&gt;0</formula>
    </cfRule>
  </conditionalFormatting>
  <conditionalFormatting sqref="I269">
    <cfRule type="expression" dxfId="84" priority="222" stopIfTrue="1">
      <formula>F269&gt;0</formula>
    </cfRule>
  </conditionalFormatting>
  <conditionalFormatting sqref="I269">
    <cfRule type="cellIs" dxfId="83" priority="221" stopIfTrue="1" operator="equal">
      <formula>"a"</formula>
    </cfRule>
  </conditionalFormatting>
  <conditionalFormatting sqref="G265:G266 I265:I266">
    <cfRule type="expression" dxfId="82" priority="220" stopIfTrue="1">
      <formula>F265&gt;0</formula>
    </cfRule>
  </conditionalFormatting>
  <conditionalFormatting sqref="I265:I266">
    <cfRule type="expression" dxfId="81" priority="219" stopIfTrue="1">
      <formula>F265&gt;0</formula>
    </cfRule>
  </conditionalFormatting>
  <conditionalFormatting sqref="AD264 AA264">
    <cfRule type="cellIs" dxfId="80" priority="218" stopIfTrue="1" operator="equal">
      <formula>#REF!</formula>
    </cfRule>
  </conditionalFormatting>
  <conditionalFormatting sqref="I264 G264">
    <cfRule type="expression" dxfId="79" priority="217" stopIfTrue="1">
      <formula>F264&gt;0</formula>
    </cfRule>
  </conditionalFormatting>
  <conditionalFormatting sqref="I264">
    <cfRule type="expression" dxfId="78" priority="216" stopIfTrue="1">
      <formula>F264&gt;0</formula>
    </cfRule>
  </conditionalFormatting>
  <conditionalFormatting sqref="I264">
    <cfRule type="cellIs" dxfId="77" priority="215" stopIfTrue="1" operator="equal">
      <formula>"a"</formula>
    </cfRule>
  </conditionalFormatting>
  <conditionalFormatting sqref="AA265:AA266 AD265:AD266">
    <cfRule type="cellIs" dxfId="76" priority="214" stopIfTrue="1" operator="equal">
      <formula>#REF!</formula>
    </cfRule>
  </conditionalFormatting>
  <conditionalFormatting sqref="I265:I266">
    <cfRule type="cellIs" dxfId="75" priority="213" stopIfTrue="1" operator="equal">
      <formula>"a"</formula>
    </cfRule>
  </conditionalFormatting>
  <conditionalFormatting sqref="AA268 AD268">
    <cfRule type="cellIs" dxfId="74" priority="212" stopIfTrue="1" operator="equal">
      <formula>#REF!</formula>
    </cfRule>
  </conditionalFormatting>
  <conditionalFormatting sqref="G268 I268">
    <cfRule type="expression" dxfId="73" priority="211" stopIfTrue="1">
      <formula>F268&gt;0</formula>
    </cfRule>
  </conditionalFormatting>
  <conditionalFormatting sqref="I268">
    <cfRule type="expression" dxfId="72" priority="210" stopIfTrue="1">
      <formula>F268&gt;0</formula>
    </cfRule>
  </conditionalFormatting>
  <conditionalFormatting sqref="I268">
    <cfRule type="cellIs" dxfId="71" priority="209" stopIfTrue="1" operator="equal">
      <formula>"a"</formula>
    </cfRule>
  </conditionalFormatting>
  <conditionalFormatting sqref="AA267 AD267">
    <cfRule type="cellIs" dxfId="70" priority="208" stopIfTrue="1" operator="equal">
      <formula>#REF!</formula>
    </cfRule>
  </conditionalFormatting>
  <conditionalFormatting sqref="G267 I267">
    <cfRule type="expression" dxfId="69" priority="207" stopIfTrue="1">
      <formula>F267&gt;0</formula>
    </cfRule>
  </conditionalFormatting>
  <conditionalFormatting sqref="I267">
    <cfRule type="expression" dxfId="68" priority="206" stopIfTrue="1">
      <formula>F267&gt;0</formula>
    </cfRule>
  </conditionalFormatting>
  <conditionalFormatting sqref="I267">
    <cfRule type="cellIs" dxfId="67" priority="205" stopIfTrue="1" operator="equal">
      <formula>"a"</formula>
    </cfRule>
  </conditionalFormatting>
  <conditionalFormatting sqref="I290 G290">
    <cfRule type="expression" dxfId="66" priority="180" stopIfTrue="1">
      <formula>F290&gt;0</formula>
    </cfRule>
  </conditionalFormatting>
  <conditionalFormatting sqref="I290">
    <cfRule type="expression" dxfId="65" priority="179" stopIfTrue="1">
      <formula>F290&gt;0</formula>
    </cfRule>
  </conditionalFormatting>
  <conditionalFormatting sqref="AD290 AA290">
    <cfRule type="cellIs" dxfId="64" priority="178" stopIfTrue="1" operator="equal">
      <formula>#REF!</formula>
    </cfRule>
  </conditionalFormatting>
  <conditionalFormatting sqref="I290">
    <cfRule type="cellIs" dxfId="63" priority="177" stopIfTrue="1" operator="equal">
      <formula>"a"</formula>
    </cfRule>
  </conditionalFormatting>
  <conditionalFormatting sqref="AA292 AD292">
    <cfRule type="cellIs" dxfId="62" priority="176" stopIfTrue="1" operator="equal">
      <formula>#REF!</formula>
    </cfRule>
  </conditionalFormatting>
  <conditionalFormatting sqref="G292 I292">
    <cfRule type="expression" dxfId="61" priority="175" stopIfTrue="1">
      <formula>F292&gt;0</formula>
    </cfRule>
  </conditionalFormatting>
  <conditionalFormatting sqref="I292">
    <cfRule type="expression" dxfId="60" priority="174" stopIfTrue="1">
      <formula>F292&gt;0</formula>
    </cfRule>
  </conditionalFormatting>
  <conditionalFormatting sqref="I292">
    <cfRule type="cellIs" dxfId="59" priority="173" stopIfTrue="1" operator="equal">
      <formula>"a"</formula>
    </cfRule>
  </conditionalFormatting>
  <conditionalFormatting sqref="AA291 AD291">
    <cfRule type="cellIs" dxfId="58" priority="172" stopIfTrue="1" operator="equal">
      <formula>#REF!</formula>
    </cfRule>
  </conditionalFormatting>
  <conditionalFormatting sqref="G291 I291">
    <cfRule type="expression" dxfId="57" priority="171" stopIfTrue="1">
      <formula>F291&gt;0</formula>
    </cfRule>
  </conditionalFormatting>
  <conditionalFormatting sqref="I291">
    <cfRule type="expression" dxfId="56" priority="170" stopIfTrue="1">
      <formula>F291&gt;0</formula>
    </cfRule>
  </conditionalFormatting>
  <conditionalFormatting sqref="I291">
    <cfRule type="cellIs" dxfId="55" priority="169" stopIfTrue="1" operator="equal">
      <formula>"a"</formula>
    </cfRule>
  </conditionalFormatting>
  <conditionalFormatting sqref="G263">
    <cfRule type="expression" dxfId="54" priority="104" stopIfTrue="1">
      <formula>D263&gt;0</formula>
    </cfRule>
  </conditionalFormatting>
  <conditionalFormatting sqref="G263">
    <cfRule type="cellIs" dxfId="53" priority="103" stopIfTrue="1" operator="equal">
      <formula>"a"</formula>
    </cfRule>
  </conditionalFormatting>
  <dataValidations xWindow="884" yWindow="499" count="4">
    <dataValidation allowBlank="1" showInputMessage="1" showErrorMessage="1" error="Enter Direct or Bought-out only" sqref="O300:O65641 O294:O297 L15 O1:O14 O16:O292" xr:uid="{00000000-0002-0000-0400-000000000000}"/>
    <dataValidation type="decimal" operator="greaterThan" allowBlank="1" showInputMessage="1" showErrorMessage="1" sqref="M22:M292" xr:uid="{00000000-0002-0000-0400-000001000000}">
      <formula1>0</formula1>
    </dataValidation>
    <dataValidation type="whole" operator="greaterThan" allowBlank="1" showInputMessage="1" showErrorMessage="1" sqref="G22:G292" xr:uid="{00000000-0002-0000-0400-000002000000}">
      <formula1>1</formula1>
    </dataValidation>
    <dataValidation type="list" operator="greaterThan" allowBlank="1" showInputMessage="1" showErrorMessage="1" sqref="I22:I292" xr:uid="{00000000-0002-0000-0400-000003000000}">
      <formula1>"0%,5%,12%,18%,28%"</formula1>
    </dataValidation>
  </dataValidations>
  <printOptions horizontalCentered="1"/>
  <pageMargins left="0.25" right="0.25" top="0.5" bottom="0.5" header="0.05" footer="0.05"/>
  <pageSetup paperSize="9" scale="57"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91" customWidth="1"/>
    <col min="2" max="2" width="32.75" style="391" customWidth="1"/>
    <col min="3" max="3" width="7.625" style="391" customWidth="1"/>
    <col min="4" max="4" width="9.625" style="391" customWidth="1"/>
    <col min="5" max="5" width="11.625" style="390" customWidth="1"/>
    <col min="6" max="6" width="20" style="390" customWidth="1"/>
    <col min="7" max="7" width="11.625" style="390" customWidth="1"/>
    <col min="8" max="8" width="19.75" style="476" customWidth="1"/>
    <col min="9" max="9" width="9" style="287"/>
    <col min="10" max="13" width="9" style="214"/>
    <col min="14" max="14" width="14.25" style="40" customWidth="1"/>
    <col min="15" max="15" width="24.125" style="357" customWidth="1"/>
    <col min="16" max="16" width="11.125" style="414" customWidth="1"/>
    <col min="17" max="17" width="12.75" style="414" customWidth="1"/>
    <col min="18" max="18" width="11.375" style="415" customWidth="1"/>
    <col min="19" max="19" width="10.375" style="357" customWidth="1"/>
    <col min="20" max="20" width="17.75" style="357" customWidth="1"/>
    <col min="21" max="21" width="10.5" style="357" customWidth="1"/>
    <col min="22" max="22" width="12.375" style="357" customWidth="1"/>
    <col min="23" max="24" width="9" style="358"/>
    <col min="25" max="25" width="10.875" style="357" customWidth="1"/>
    <col min="26" max="26" width="18.75" style="357" customWidth="1"/>
    <col min="27" max="27" width="9" style="357"/>
    <col min="28" max="36" width="9" style="88"/>
    <col min="37" max="41" width="9" style="214"/>
    <col min="42" max="16384" width="9" style="388"/>
  </cols>
  <sheetData>
    <row r="1" spans="1:27" ht="18" customHeight="1">
      <c r="A1" s="63" t="str">
        <f>Cover!B3</f>
        <v>Specification No.: CC/NT/W-AIS/DOM/A00/23/00332</v>
      </c>
      <c r="B1" s="71"/>
      <c r="C1" s="63"/>
      <c r="D1" s="63"/>
      <c r="E1" s="8"/>
      <c r="F1" s="8"/>
      <c r="G1" s="9" t="s">
        <v>418</v>
      </c>
      <c r="T1" s="460" t="s">
        <v>254</v>
      </c>
      <c r="U1" s="444">
        <f>SUMIF(G17:G70, "Direct",F17:F70)</f>
        <v>0</v>
      </c>
      <c r="Z1" s="444" t="str">
        <f>'Names of Bidder'!D6</f>
        <v>Sole Bidder</v>
      </c>
      <c r="AA1" s="416" t="s">
        <v>255</v>
      </c>
    </row>
    <row r="2" spans="1:27" ht="14.1" customHeight="1">
      <c r="A2" s="389"/>
      <c r="B2" s="389"/>
      <c r="C2" s="389"/>
      <c r="D2" s="389"/>
      <c r="Q2" s="364"/>
      <c r="T2" s="460" t="s">
        <v>256</v>
      </c>
      <c r="U2" s="461" t="e">
        <f>#REF!-U1</f>
        <v>#REF!</v>
      </c>
      <c r="V2" s="418"/>
      <c r="Z2" s="444">
        <f>'Names of Bidder'!L6</f>
        <v>0</v>
      </c>
    </row>
    <row r="3" spans="1:27" ht="49.5" customHeight="1">
      <c r="A3" s="145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458"/>
      <c r="C3" s="1458"/>
      <c r="D3" s="1458"/>
      <c r="E3" s="1458"/>
      <c r="F3" s="1458"/>
      <c r="G3" s="1458"/>
      <c r="O3" s="360"/>
      <c r="P3" s="361"/>
      <c r="Q3" s="361"/>
      <c r="R3" s="361"/>
      <c r="T3" s="360"/>
      <c r="U3" s="358"/>
      <c r="W3" s="1443"/>
      <c r="X3" s="1443"/>
    </row>
    <row r="4" spans="1:27" ht="22.15" customHeight="1">
      <c r="A4" s="1459" t="s">
        <v>420</v>
      </c>
      <c r="B4" s="1459"/>
      <c r="C4" s="1459"/>
      <c r="D4" s="1459"/>
      <c r="E4" s="1459"/>
      <c r="F4" s="1459"/>
      <c r="G4" s="1459"/>
      <c r="O4" s="360"/>
      <c r="P4" s="362"/>
      <c r="Q4" s="361"/>
      <c r="R4" s="361"/>
      <c r="T4" s="360"/>
      <c r="U4" s="419"/>
      <c r="V4" s="418"/>
    </row>
    <row r="5" spans="1:27" ht="14.1" customHeight="1">
      <c r="O5" s="360"/>
      <c r="P5" s="362"/>
      <c r="Q5" s="361"/>
      <c r="R5" s="361"/>
      <c r="T5" s="420"/>
    </row>
    <row r="6" spans="1:27" ht="18" customHeight="1">
      <c r="A6" s="33" t="str">
        <f>"Bidder’s Name and Address (" &amp; MID('Names of Bidder'!B9,9, 20) &amp; ") :"</f>
        <v>Bidder’s Name and Address (Sole Bidder) :</v>
      </c>
      <c r="B6" s="34"/>
      <c r="C6" s="33"/>
      <c r="D6" s="33"/>
      <c r="E6" s="67" t="s">
        <v>396</v>
      </c>
      <c r="F6" s="2"/>
      <c r="G6" s="34"/>
      <c r="O6" s="360"/>
      <c r="P6" s="362"/>
      <c r="Q6" s="361"/>
      <c r="R6" s="361"/>
      <c r="T6" s="420"/>
      <c r="U6" s="417"/>
    </row>
    <row r="7" spans="1:27" ht="35.25" customHeight="1">
      <c r="A7" s="1460" t="str">
        <f>IF('Names of Bidder'!D9="", "", IF('Names of Bidder'!D6= "JV (Joint Venture)", "JV of " &amp; Z8, ""))</f>
        <v/>
      </c>
      <c r="B7" s="1460"/>
      <c r="C7" s="1460"/>
      <c r="D7" s="1460"/>
      <c r="E7" s="66" t="s">
        <v>398</v>
      </c>
      <c r="F7" s="2"/>
      <c r="G7" s="36"/>
      <c r="O7" s="437"/>
      <c r="P7" s="421"/>
      <c r="Q7" s="421"/>
      <c r="R7" s="421"/>
      <c r="W7" s="1443"/>
      <c r="X7" s="1443"/>
    </row>
    <row r="8" spans="1:27" ht="18" customHeight="1">
      <c r="A8" s="73" t="s">
        <v>397</v>
      </c>
      <c r="B8" s="1461" t="str">
        <f>IF('Names of Bidder'!D9=0, "", 'Names of Bidder'!D9)</f>
        <v xml:space="preserve">…….. …….. …….. …….. …….. …….. </v>
      </c>
      <c r="C8" s="1461"/>
      <c r="D8" s="1461"/>
      <c r="E8" s="66" t="s">
        <v>400</v>
      </c>
      <c r="F8" s="2"/>
      <c r="G8" s="36"/>
      <c r="O8" s="360"/>
      <c r="P8" s="438"/>
      <c r="Q8" s="422"/>
      <c r="R8" s="422"/>
      <c r="Z8" s="444" t="str">
        <f>IF('Names of Bidder'!D7=1,'Names of Bidder'!D9&amp;" &amp; "&amp;'Names of Bidder'!D14,IF('Names of Bidder'!D7="2 or More",'Names of Bidder'!D9&amp;" , "&amp;'Names of Bidder'!D14&amp;" &amp; "&amp;'Names of Bidder'!D19,""))</f>
        <v xml:space="preserve">…….. …….. …….. …….. …….. ……..  ,  &amp; …….. …….. …….. …….. …….. …….. </v>
      </c>
    </row>
    <row r="9" spans="1:27" ht="18" customHeight="1">
      <c r="A9" s="73" t="s">
        <v>399</v>
      </c>
      <c r="B9" s="1461" t="str">
        <f>IF('Names of Bidder'!D10=0, "", 'Names of Bidder'!D10)</f>
        <v xml:space="preserve">…….. …….. …….. …….. …….. …….. </v>
      </c>
      <c r="C9" s="1461"/>
      <c r="D9" s="1461"/>
      <c r="E9" s="66" t="s">
        <v>401</v>
      </c>
      <c r="F9" s="2"/>
      <c r="G9" s="36"/>
      <c r="O9" s="360"/>
      <c r="P9" s="438"/>
      <c r="Q9" s="422"/>
      <c r="R9" s="422"/>
    </row>
    <row r="10" spans="1:27" ht="18" customHeight="1">
      <c r="A10" s="392"/>
      <c r="B10" s="1462" t="str">
        <f>IF('Names of Bidder'!D11=0, "", 'Names of Bidder'!D11)</f>
        <v xml:space="preserve">…….. …….. …….. …….. …….. …….. </v>
      </c>
      <c r="C10" s="1462"/>
      <c r="D10" s="1462"/>
      <c r="E10" s="393" t="s">
        <v>280</v>
      </c>
      <c r="G10" s="394"/>
      <c r="O10" s="439"/>
      <c r="P10" s="440"/>
      <c r="Q10" s="361"/>
      <c r="R10" s="423"/>
    </row>
    <row r="11" spans="1:27" ht="18" customHeight="1">
      <c r="A11" s="392"/>
      <c r="B11" s="1462" t="str">
        <f>IF('Names of Bidder'!D12=0, "", 'Names of Bidder'!D12)</f>
        <v xml:space="preserve">…….. …….. …….. …….. …….. …….. </v>
      </c>
      <c r="C11" s="1462"/>
      <c r="D11" s="1462"/>
      <c r="E11" s="393" t="s">
        <v>402</v>
      </c>
      <c r="G11" s="394"/>
      <c r="W11" s="1443"/>
      <c r="X11" s="1443"/>
    </row>
    <row r="12" spans="1:27" ht="14.1" customHeight="1">
      <c r="A12" s="395"/>
      <c r="B12" s="395"/>
      <c r="C12" s="395"/>
      <c r="D12" s="395"/>
      <c r="E12" s="116"/>
      <c r="F12" s="37"/>
      <c r="G12" s="37"/>
      <c r="Y12" s="424"/>
    </row>
    <row r="13" spans="1:27" ht="40.5" customHeight="1">
      <c r="A13" s="1463" t="s">
        <v>376</v>
      </c>
      <c r="B13" s="1463"/>
      <c r="C13" s="1463"/>
      <c r="D13" s="1463"/>
      <c r="E13" s="1463"/>
      <c r="F13" s="1463"/>
      <c r="G13" s="1463"/>
      <c r="H13" s="475"/>
      <c r="I13" s="289"/>
      <c r="J13" s="290"/>
      <c r="K13" s="290"/>
      <c r="L13" s="290"/>
      <c r="M13" s="290"/>
      <c r="Q13" s="364"/>
      <c r="U13" s="516" t="s">
        <v>424</v>
      </c>
      <c r="Y13" s="424"/>
    </row>
    <row r="14" spans="1:27" ht="14.1" customHeight="1">
      <c r="E14" s="8"/>
      <c r="F14" s="8"/>
      <c r="G14" s="9" t="s">
        <v>273</v>
      </c>
      <c r="P14" s="1445"/>
      <c r="Q14" s="1445"/>
      <c r="S14" s="1449"/>
      <c r="T14" s="1449"/>
      <c r="U14" s="516" t="s">
        <v>70</v>
      </c>
      <c r="W14" s="1443"/>
      <c r="X14" s="1443"/>
    </row>
    <row r="15" spans="1:27" ht="66" customHeight="1">
      <c r="A15" s="6" t="s">
        <v>361</v>
      </c>
      <c r="B15" s="6" t="s">
        <v>391</v>
      </c>
      <c r="C15" s="10" t="s">
        <v>353</v>
      </c>
      <c r="D15" s="10" t="s">
        <v>362</v>
      </c>
      <c r="E15" s="6" t="s">
        <v>363</v>
      </c>
      <c r="F15" s="6" t="s">
        <v>364</v>
      </c>
      <c r="G15" s="6" t="s">
        <v>403</v>
      </c>
      <c r="P15" s="399"/>
      <c r="Q15" s="399"/>
      <c r="S15" s="399"/>
      <c r="T15" s="399"/>
    </row>
    <row r="16" spans="1:27" ht="18" customHeight="1">
      <c r="A16" s="10">
        <v>1</v>
      </c>
      <c r="B16" s="10">
        <v>2</v>
      </c>
      <c r="C16" s="10">
        <v>3</v>
      </c>
      <c r="D16" s="10">
        <v>4</v>
      </c>
      <c r="E16" s="10">
        <v>5</v>
      </c>
      <c r="F16" s="10" t="s">
        <v>405</v>
      </c>
      <c r="G16" s="10">
        <v>7</v>
      </c>
      <c r="P16" s="209"/>
      <c r="Q16" s="209"/>
      <c r="S16" s="209"/>
      <c r="T16" s="209"/>
    </row>
    <row r="17" spans="1:10" s="577" customFormat="1" ht="66.75" customHeight="1">
      <c r="A17" s="576">
        <f>'Sch-1'!A18</f>
        <v>0</v>
      </c>
      <c r="B17" s="576">
        <f>'Sch-1'!J18</f>
        <v>0</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f>'Sch-1'!A18</f>
        <v>0</v>
      </c>
      <c r="B19" s="576">
        <f>'Sch-1'!J18</f>
        <v>0</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c r="A47" s="576" t="e">
        <f>'Sch-1'!#REF!</f>
        <v>#REF!</v>
      </c>
      <c r="B47" s="576" t="e">
        <f>'Sch-1'!#REF!</f>
        <v>#REF!</v>
      </c>
      <c r="C47" s="576"/>
      <c r="D47" s="576"/>
      <c r="E47" s="678"/>
      <c r="F47" s="397"/>
      <c r="G47" s="679"/>
    </row>
    <row r="48" spans="1:7" s="580" customFormat="1">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c r="A51" s="576" t="e">
        <f>'Sch-1'!#REF!</f>
        <v>#REF!</v>
      </c>
      <c r="B51" s="576" t="e">
        <f>'Sch-1'!#REF!</f>
        <v>#REF!</v>
      </c>
      <c r="C51" s="576" t="e">
        <f>'Sch-1'!#REF!</f>
        <v>#REF!</v>
      </c>
      <c r="D51" s="576" t="e">
        <f>'Sch-1'!#REF!</f>
        <v>#REF!</v>
      </c>
      <c r="E51" s="678" t="e">
        <f>'Sch-1'!#REF!</f>
        <v>#REF!</v>
      </c>
      <c r="F51" s="397" t="e">
        <f t="shared" si="0"/>
        <v>#REF!</v>
      </c>
      <c r="G51" s="679" t="e">
        <f>'Sch-1'!#REF!</f>
        <v>#REF!</v>
      </c>
    </row>
    <row r="52" spans="1:7" s="580" customFormat="1">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8">
      <c r="A54" s="576" t="e">
        <f>'Sch-1'!#REF!</f>
        <v>#REF!</v>
      </c>
      <c r="B54" s="576" t="e">
        <f>'Sch-1'!#REF!</f>
        <v>#REF!</v>
      </c>
      <c r="C54" s="576" t="e">
        <f>'Sch-1'!#REF!</f>
        <v>#REF!</v>
      </c>
      <c r="D54" s="576" t="e">
        <f>'Sch-1'!#REF!</f>
        <v>#REF!</v>
      </c>
      <c r="E54" s="678" t="e">
        <f>'Sch-1'!#REF!</f>
        <v>#REF!</v>
      </c>
      <c r="F54" s="397" t="e">
        <f t="shared" si="0"/>
        <v>#REF!</v>
      </c>
      <c r="G54" s="679" t="e">
        <f>'Sch-1'!#REF!</f>
        <v>#REF!</v>
      </c>
    </row>
    <row r="55" spans="1:7" s="577" customFormat="1">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467</v>
      </c>
      <c r="C71" s="583"/>
      <c r="D71" s="584"/>
      <c r="E71" s="578"/>
      <c r="F71" s="397">
        <f>SUMIF(G18:G70,"Direct",F18:F70)</f>
        <v>0</v>
      </c>
      <c r="G71" s="585" t="s">
        <v>424</v>
      </c>
    </row>
    <row r="72" spans="1:22" s="577" customFormat="1" ht="18" customHeight="1">
      <c r="A72" s="582"/>
      <c r="B72" s="495" t="s">
        <v>468</v>
      </c>
      <c r="C72" s="583"/>
      <c r="D72" s="584"/>
      <c r="E72" s="578"/>
      <c r="F72" s="397">
        <f>SUMIF(G18:G70,"Bought-Out",F18:F70)</f>
        <v>0</v>
      </c>
      <c r="G72" s="585"/>
    </row>
    <row r="73" spans="1:22" ht="44.1" customHeight="1">
      <c r="A73" s="494"/>
      <c r="B73" s="495" t="s">
        <v>466</v>
      </c>
      <c r="C73" s="496"/>
      <c r="D73" s="497"/>
      <c r="E73" s="493"/>
      <c r="F73" s="493">
        <f>F71+F72</f>
        <v>0</v>
      </c>
      <c r="G73" s="498"/>
      <c r="I73" s="476"/>
      <c r="P73" s="429"/>
      <c r="Q73" s="428"/>
      <c r="S73" s="429"/>
      <c r="T73" s="428"/>
      <c r="V73" s="430"/>
    </row>
    <row r="74" spans="1:22" ht="26.1" customHeight="1">
      <c r="A74" s="398"/>
      <c r="B74" s="1452" t="s">
        <v>469</v>
      </c>
      <c r="C74" s="1452"/>
      <c r="D74" s="1452"/>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 customHeight="1">
      <c r="A75" s="499"/>
      <c r="B75" s="1453" t="s">
        <v>423</v>
      </c>
      <c r="C75" s="1453"/>
      <c r="D75" s="1453"/>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454"/>
      <c r="B76" s="1454"/>
      <c r="C76" s="1454"/>
      <c r="D76" s="1454"/>
      <c r="E76" s="1454"/>
      <c r="F76" s="1454"/>
      <c r="G76" s="1454"/>
      <c r="P76" s="435" t="s">
        <v>259</v>
      </c>
      <c r="Q76" s="434" t="e">
        <f>F75-Q75</f>
        <v>#REF!</v>
      </c>
      <c r="S76" s="435" t="s">
        <v>275</v>
      </c>
      <c r="T76" s="434" t="e">
        <f>Q75-T75</f>
        <v>#REF!</v>
      </c>
    </row>
    <row r="77" spans="1:22" ht="16.5" customHeight="1">
      <c r="B77" s="1455" t="str">
        <f>IF((18-COUNTA(G17:G70))&gt;0,"Do not leave Mode of Transaction Blank for any item. "&amp;(18-COUNTA(G17:G70))&amp;" item(s) is(are) left blank, if you leave it blank, the same shall be deemed to be 'Bought-out'", " ")</f>
        <v xml:space="preserve"> </v>
      </c>
      <c r="C77" s="1455"/>
      <c r="D77" s="1455"/>
      <c r="E77" s="1455"/>
      <c r="F77" s="1455"/>
      <c r="G77" s="1455"/>
      <c r="P77" s="414" t="s">
        <v>285</v>
      </c>
      <c r="Q77" s="414" t="e">
        <f>IF(#REF!&gt;0,#REF! &amp; " item(s) in Sch-1", "")</f>
        <v>#REF!</v>
      </c>
    </row>
    <row r="78" spans="1:22" ht="24" customHeight="1">
      <c r="A78" s="82"/>
      <c r="B78" s="1455"/>
      <c r="C78" s="1455"/>
      <c r="D78" s="1455"/>
      <c r="E78" s="1455"/>
      <c r="F78" s="1455"/>
      <c r="G78" s="1455"/>
    </row>
    <row r="79" spans="1:22" ht="117.75" customHeight="1">
      <c r="A79" s="83" t="s">
        <v>410</v>
      </c>
      <c r="B79" s="1456" t="s">
        <v>68</v>
      </c>
      <c r="C79" s="1456"/>
      <c r="D79" s="1456"/>
      <c r="E79" s="1456"/>
      <c r="F79" s="1456"/>
      <c r="G79" s="1456"/>
    </row>
    <row r="80" spans="1:22" ht="33.6" customHeight="1">
      <c r="A80" s="12"/>
      <c r="B80" s="3"/>
      <c r="C80" s="3"/>
      <c r="D80" s="7"/>
      <c r="E80" s="2"/>
      <c r="F80" s="2"/>
      <c r="G80" s="2"/>
    </row>
    <row r="81" spans="1:7" ht="33.6" customHeight="1">
      <c r="A81" s="38" t="s">
        <v>406</v>
      </c>
      <c r="B81" s="123" t="str">
        <f>'Names of Bidder'!D31&amp;"-"&amp; 'Names of Bidder'!E31&amp;"-" &amp;'Names of Bidder'!F31</f>
        <v>--</v>
      </c>
      <c r="C81" s="13"/>
      <c r="D81" s="39"/>
      <c r="E81" s="2"/>
      <c r="F81" s="2"/>
      <c r="G81" s="208"/>
    </row>
    <row r="82" spans="1:7" ht="33.6" customHeight="1">
      <c r="A82" s="38" t="s">
        <v>407</v>
      </c>
      <c r="B82" s="123" t="str">
        <f>IF('Names of Bidder'!D32=0, "", 'Names of Bidder'!D32)</f>
        <v/>
      </c>
      <c r="C82" s="2"/>
      <c r="D82" s="39" t="s">
        <v>408</v>
      </c>
      <c r="E82" s="208" t="str">
        <f>IF('Names of Bidder'!D24=0, "", 'Names of Bidder'!D24)</f>
        <v/>
      </c>
      <c r="F82" s="2"/>
      <c r="G82" s="208"/>
    </row>
    <row r="83" spans="1:7" ht="33.6" customHeight="1">
      <c r="A83" s="229"/>
      <c r="B83" s="228"/>
      <c r="C83" s="230"/>
      <c r="D83" s="39" t="s">
        <v>409</v>
      </c>
      <c r="E83" s="208" t="str">
        <f>IF('Names of Bidder'!D25=0, "", 'Names of Bidder'!D25)</f>
        <v/>
      </c>
      <c r="F83" s="230"/>
      <c r="G83" s="230"/>
    </row>
    <row r="84" spans="1:7" ht="33.6"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40.15" customHeight="1">
      <c r="A111" s="1457"/>
      <c r="B111" s="1457"/>
      <c r="C111" s="1457"/>
      <c r="D111" s="1457"/>
      <c r="E111" s="1457"/>
      <c r="F111" s="1457"/>
      <c r="G111" s="1457"/>
      <c r="O111" s="360"/>
      <c r="P111" s="361"/>
      <c r="Q111" s="361"/>
      <c r="R111" s="361"/>
      <c r="T111" s="360"/>
      <c r="U111" s="358"/>
      <c r="W111" s="1443"/>
      <c r="X111" s="1443"/>
    </row>
    <row r="112" spans="1:27" ht="22.15" customHeight="1">
      <c r="A112" s="1450"/>
      <c r="B112" s="1450"/>
      <c r="C112" s="1450"/>
      <c r="D112" s="1450"/>
      <c r="E112" s="1450"/>
      <c r="F112" s="1450"/>
      <c r="G112" s="1450"/>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451"/>
      <c r="B115" s="1451"/>
      <c r="C115" s="1451"/>
      <c r="D115" s="1451"/>
      <c r="E115" s="233"/>
      <c r="F115" s="230"/>
      <c r="G115" s="239"/>
      <c r="O115" s="437"/>
      <c r="P115" s="421"/>
      <c r="Q115" s="421"/>
      <c r="R115" s="421"/>
      <c r="W115" s="1443"/>
      <c r="X115" s="1443"/>
    </row>
    <row r="116" spans="1:41" ht="18" customHeight="1">
      <c r="A116" s="235"/>
      <c r="B116" s="1442"/>
      <c r="C116" s="1442"/>
      <c r="D116" s="1442"/>
      <c r="E116" s="233"/>
      <c r="F116" s="230"/>
      <c r="G116" s="239"/>
      <c r="O116" s="360"/>
      <c r="P116" s="438"/>
      <c r="Q116" s="422"/>
      <c r="R116" s="422"/>
    </row>
    <row r="117" spans="1:41" ht="18" customHeight="1">
      <c r="A117" s="235"/>
      <c r="B117" s="1442"/>
      <c r="C117" s="1442"/>
      <c r="D117" s="1442"/>
      <c r="E117" s="233"/>
      <c r="F117" s="230"/>
      <c r="G117" s="239"/>
      <c r="O117" s="360"/>
      <c r="P117" s="438"/>
      <c r="Q117" s="422"/>
      <c r="R117" s="422"/>
    </row>
    <row r="118" spans="1:41" ht="18" customHeight="1">
      <c r="A118" s="239"/>
      <c r="B118" s="1442"/>
      <c r="C118" s="1442"/>
      <c r="D118" s="1442"/>
      <c r="E118" s="233"/>
      <c r="F118" s="230"/>
      <c r="G118" s="239"/>
      <c r="O118" s="439"/>
      <c r="P118" s="443"/>
      <c r="Q118" s="436"/>
      <c r="R118" s="423"/>
    </row>
    <row r="119" spans="1:41" ht="18" customHeight="1">
      <c r="A119" s="239"/>
      <c r="B119" s="1442"/>
      <c r="C119" s="1442"/>
      <c r="D119" s="1442"/>
      <c r="E119" s="233"/>
      <c r="F119" s="230"/>
      <c r="G119" s="239"/>
      <c r="W119" s="1443"/>
      <c r="X119" s="1443"/>
    </row>
    <row r="120" spans="1:41" ht="18" customHeight="1">
      <c r="A120" s="239"/>
      <c r="B120" s="239"/>
      <c r="C120" s="239"/>
      <c r="D120" s="239"/>
      <c r="E120" s="235"/>
      <c r="F120" s="253"/>
      <c r="G120" s="253"/>
      <c r="Y120" s="424"/>
    </row>
    <row r="121" spans="1:41" ht="40.5" customHeight="1">
      <c r="A121" s="1444"/>
      <c r="B121" s="1444"/>
      <c r="C121" s="1444"/>
      <c r="D121" s="1444"/>
      <c r="E121" s="1444"/>
      <c r="F121" s="1444"/>
      <c r="G121" s="1444"/>
      <c r="H121" s="475"/>
      <c r="I121" s="289"/>
      <c r="J121" s="290"/>
      <c r="K121" s="290"/>
      <c r="L121" s="290"/>
      <c r="M121" s="290"/>
      <c r="Q121" s="364"/>
      <c r="Y121" s="424"/>
    </row>
    <row r="122" spans="1:41" ht="18" customHeight="1">
      <c r="A122" s="229"/>
      <c r="B122" s="229"/>
      <c r="C122" s="229"/>
      <c r="D122" s="229"/>
      <c r="E122" s="237"/>
      <c r="F122" s="237"/>
      <c r="G122" s="238"/>
      <c r="P122" s="1445"/>
      <c r="Q122" s="1445"/>
      <c r="S122" s="1449"/>
      <c r="T122" s="1449"/>
      <c r="W122" s="1443"/>
      <c r="X122" s="1443"/>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443"/>
      <c r="X126" s="1443"/>
    </row>
    <row r="127" spans="1:41" ht="22.15" customHeight="1">
      <c r="A127" s="246"/>
      <c r="B127" s="275"/>
      <c r="C127" s="242"/>
      <c r="D127" s="242"/>
      <c r="E127" s="276"/>
      <c r="F127" s="277"/>
      <c r="G127" s="230"/>
      <c r="P127" s="429"/>
      <c r="Q127" s="428"/>
      <c r="S127" s="429"/>
      <c r="T127" s="428"/>
    </row>
    <row r="128" spans="1:41" ht="22.15" customHeight="1">
      <c r="A128" s="244"/>
      <c r="B128" s="248"/>
      <c r="C128" s="242"/>
      <c r="D128" s="268"/>
      <c r="E128" s="269"/>
      <c r="F128" s="270"/>
      <c r="G128" s="230"/>
      <c r="P128" s="429"/>
      <c r="Q128" s="428"/>
      <c r="S128" s="429"/>
      <c r="T128" s="428"/>
      <c r="V128" s="430"/>
    </row>
    <row r="129" spans="1:24" ht="22.15"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46"/>
      <c r="X130" s="1446"/>
    </row>
    <row r="131" spans="1:24" ht="22.15" customHeight="1">
      <c r="A131" s="246"/>
      <c r="B131" s="275"/>
      <c r="C131" s="242"/>
      <c r="D131" s="268"/>
      <c r="E131" s="269"/>
      <c r="F131" s="270"/>
      <c r="G131" s="274"/>
      <c r="P131" s="429"/>
      <c r="Q131" s="428"/>
      <c r="S131" s="429"/>
      <c r="T131" s="428"/>
      <c r="V131" s="430"/>
    </row>
    <row r="132" spans="1:24" ht="22.15" customHeight="1">
      <c r="A132" s="246"/>
      <c r="B132" s="248"/>
      <c r="C132" s="242"/>
      <c r="D132" s="268"/>
      <c r="E132" s="269"/>
      <c r="F132" s="270"/>
      <c r="G132" s="230"/>
      <c r="P132" s="429"/>
      <c r="Q132" s="428"/>
      <c r="S132" s="429"/>
      <c r="T132" s="428"/>
      <c r="V132" s="430"/>
    </row>
    <row r="133" spans="1:24" ht="22.15"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2.15" customHeight="1">
      <c r="A135" s="246"/>
      <c r="B135" s="275"/>
      <c r="C135" s="242"/>
      <c r="D135" s="242"/>
      <c r="E135" s="278"/>
      <c r="F135" s="270"/>
      <c r="G135" s="279"/>
      <c r="N135" s="441"/>
      <c r="P135" s="429"/>
      <c r="Q135" s="428"/>
      <c r="S135" s="429"/>
      <c r="T135" s="428"/>
      <c r="V135" s="430"/>
    </row>
    <row r="136" spans="1:24" ht="35.1" customHeight="1">
      <c r="A136" s="244"/>
      <c r="B136" s="280"/>
      <c r="C136" s="242"/>
      <c r="D136" s="268"/>
      <c r="E136" s="269"/>
      <c r="F136" s="270"/>
      <c r="G136" s="230"/>
      <c r="N136" s="442"/>
      <c r="P136" s="429"/>
      <c r="Q136" s="428"/>
      <c r="S136" s="429"/>
      <c r="T136" s="428"/>
      <c r="V136" s="430"/>
    </row>
    <row r="137" spans="1:24" ht="22.15" customHeight="1">
      <c r="A137" s="244"/>
      <c r="B137" s="281"/>
      <c r="C137" s="242"/>
      <c r="D137" s="268"/>
      <c r="E137" s="278"/>
      <c r="F137" s="270"/>
      <c r="G137" s="230"/>
      <c r="N137" s="442"/>
      <c r="P137" s="429"/>
      <c r="Q137" s="428"/>
      <c r="S137" s="429"/>
      <c r="T137" s="428"/>
      <c r="V137" s="430"/>
    </row>
    <row r="138" spans="1:24" ht="22.15"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 customHeight="1">
      <c r="A173" s="244"/>
      <c r="B173" s="1447"/>
      <c r="C173" s="1447"/>
      <c r="D173" s="1447"/>
      <c r="E173" s="270"/>
      <c r="F173" s="270"/>
      <c r="G173" s="230"/>
      <c r="I173" s="291"/>
      <c r="J173" s="213"/>
      <c r="K173" s="213"/>
      <c r="L173" s="213"/>
      <c r="M173" s="213"/>
      <c r="N173" s="1"/>
      <c r="O173" s="358"/>
      <c r="P173" s="97"/>
      <c r="Q173" s="428"/>
      <c r="R173" s="364"/>
      <c r="S173" s="97"/>
      <c r="T173" s="428"/>
      <c r="U173" s="358"/>
      <c r="V173" s="363"/>
    </row>
    <row r="174" spans="1:22" ht="26.1" customHeight="1">
      <c r="A174" s="285"/>
      <c r="B174" s="1448"/>
      <c r="C174" s="1448"/>
      <c r="D174" s="1448"/>
      <c r="E174" s="270"/>
      <c r="F174" s="270"/>
      <c r="G174" s="230"/>
      <c r="I174" s="291"/>
      <c r="J174" s="213"/>
      <c r="K174" s="213"/>
      <c r="L174" s="213"/>
      <c r="M174" s="213"/>
      <c r="N174" s="1"/>
      <c r="O174" s="358"/>
      <c r="P174" s="97"/>
      <c r="Q174" s="428"/>
      <c r="R174" s="364"/>
      <c r="S174" s="97"/>
      <c r="T174" s="428"/>
      <c r="U174" s="358"/>
      <c r="V174" s="358"/>
    </row>
    <row r="175" spans="1:22" ht="26.1" customHeight="1">
      <c r="A175" s="285"/>
      <c r="B175" s="1441"/>
      <c r="C175" s="1441"/>
      <c r="D175" s="1441"/>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52" priority="5" stopIfTrue="1">
      <formula>E17=""</formula>
    </cfRule>
  </conditionalFormatting>
  <conditionalFormatting sqref="Q152:Q153 Q143:Q144 T143:T144 T152:T153 G135 G144 E135 E153:E154 E142 E144:E151 G153">
    <cfRule type="cellIs" dxfId="51" priority="4" stopIfTrue="1" operator="equal">
      <formula>"a"</formula>
    </cfRule>
  </conditionalFormatting>
  <conditionalFormatting sqref="T168:T172 Q168:Q172 Q127:Q138 Q156:Q166 Q154 Q141:Q142 Q145:Q151 T156:T166 T141:T142 T154 T145:T151 T127:T138 T17:T73 Q17:Q73">
    <cfRule type="cellIs" dxfId="50" priority="3" stopIfTrue="1" operator="equal">
      <formula>#REF!</formula>
    </cfRule>
  </conditionalFormatting>
  <conditionalFormatting sqref="G59:G60 G55 E30:E72">
    <cfRule type="cellIs" dxfId="49" priority="2" stopIfTrue="1" operator="equal">
      <formula>"a"</formula>
    </cfRule>
  </conditionalFormatting>
  <conditionalFormatting sqref="E30:E72">
    <cfRule type="expression" dxfId="48" priority="1" stopIfTrue="1">
      <formula>D30&gt;0</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380"/>
  <sheetViews>
    <sheetView view="pageBreakPreview" zoomScale="70" zoomScaleNormal="100" zoomScaleSheetLayoutView="70" workbookViewId="0">
      <selection activeCell="I22" sqref="I22"/>
    </sheetView>
  </sheetViews>
  <sheetFormatPr defaultColWidth="9" defaultRowHeight="16.5"/>
  <cols>
    <col min="1" max="1" width="5.625" style="1148" customWidth="1"/>
    <col min="2" max="2" width="12.625" style="1148" customWidth="1"/>
    <col min="3" max="3" width="8.75" style="1148" customWidth="1"/>
    <col min="4" max="4" width="29.5" style="1148" customWidth="1"/>
    <col min="5" max="5" width="13.875" style="1148" customWidth="1"/>
    <col min="6" max="6" width="74.75" style="1149" customWidth="1"/>
    <col min="7" max="7" width="6.75" style="1148" customWidth="1"/>
    <col min="8" max="8" width="8" style="1273" customWidth="1"/>
    <col min="9" max="9" width="15.125" style="1150" customWidth="1"/>
    <col min="10" max="10" width="19.75" style="1150" customWidth="1"/>
    <col min="11" max="11" width="9" style="1137" customWidth="1"/>
    <col min="12" max="13" width="9" style="1138" customWidth="1"/>
    <col min="14" max="20" width="9" style="1137" customWidth="1"/>
    <col min="21" max="21" width="9" style="1137"/>
    <col min="22" max="32" width="9" style="1139"/>
    <col min="33" max="16384" width="9" style="1138"/>
  </cols>
  <sheetData>
    <row r="1" spans="1:36" s="1332" customFormat="1" ht="23.25" customHeight="1">
      <c r="A1" s="63" t="str">
        <f>Cover!B3</f>
        <v>Specification No.: CC/NT/W-AIS/DOM/A00/23/00332</v>
      </c>
      <c r="B1" s="63"/>
      <c r="C1" s="63"/>
      <c r="D1" s="63"/>
      <c r="E1" s="63"/>
      <c r="F1" s="64"/>
      <c r="G1" s="65"/>
      <c r="H1" s="65"/>
      <c r="I1" s="8"/>
      <c r="J1" s="9" t="s">
        <v>1093</v>
      </c>
      <c r="K1" s="1671"/>
      <c r="N1" s="1671"/>
      <c r="O1" s="1671"/>
      <c r="P1" s="1671"/>
      <c r="Q1" s="1671"/>
      <c r="R1" s="1671"/>
      <c r="S1" s="1671"/>
      <c r="T1" s="1671"/>
      <c r="U1" s="1671"/>
      <c r="V1" s="1672"/>
      <c r="W1" s="1672"/>
      <c r="X1" s="1672"/>
      <c r="Y1" s="1672"/>
      <c r="Z1" s="1672"/>
      <c r="AA1" s="1672"/>
      <c r="AB1" s="1672"/>
      <c r="AC1" s="1672"/>
      <c r="AD1" s="1672"/>
      <c r="AE1" s="1672"/>
      <c r="AF1" s="1672"/>
    </row>
    <row r="2" spans="1:36" ht="6.75" customHeight="1">
      <c r="A2" s="1140"/>
      <c r="B2" s="1140"/>
      <c r="C2" s="1140"/>
      <c r="D2" s="1140"/>
      <c r="E2" s="1140"/>
      <c r="F2" s="1141"/>
      <c r="G2" s="1140"/>
      <c r="H2" s="1272"/>
      <c r="I2" s="1062"/>
      <c r="J2" s="1062"/>
      <c r="K2" s="1142"/>
    </row>
    <row r="3" spans="1:36" ht="69.75" customHeight="1">
      <c r="A3" s="1467"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467"/>
      <c r="C3" s="1467"/>
      <c r="D3" s="1467"/>
      <c r="E3" s="1467"/>
      <c r="F3" s="1467"/>
      <c r="G3" s="1467"/>
      <c r="H3" s="1467"/>
      <c r="I3" s="1467"/>
      <c r="J3" s="1467"/>
      <c r="K3" s="1143"/>
      <c r="L3" s="1144"/>
      <c r="M3" s="1145"/>
      <c r="O3" s="1146"/>
      <c r="R3" s="1468"/>
      <c r="S3" s="1468"/>
      <c r="V3" s="1137"/>
      <c r="W3" s="1137"/>
      <c r="X3" s="1137"/>
      <c r="Y3" s="1137"/>
      <c r="Z3" s="1137"/>
      <c r="AA3" s="1137"/>
      <c r="AB3" s="1137"/>
      <c r="AC3" s="1137"/>
      <c r="AD3" s="1137"/>
      <c r="AE3" s="1137"/>
      <c r="AG3" s="1139"/>
      <c r="AH3" s="1139"/>
      <c r="AI3" s="1139"/>
      <c r="AJ3" s="1139"/>
    </row>
    <row r="4" spans="1:36" ht="22.15" customHeight="1">
      <c r="A4" s="1469" t="s">
        <v>23</v>
      </c>
      <c r="B4" s="1469"/>
      <c r="C4" s="1469"/>
      <c r="D4" s="1469"/>
      <c r="E4" s="1469"/>
      <c r="F4" s="1469"/>
      <c r="G4" s="1469"/>
      <c r="H4" s="1469"/>
      <c r="I4" s="1469"/>
      <c r="J4" s="1469"/>
      <c r="K4" s="1147"/>
    </row>
    <row r="5" spans="1:36" ht="9.75" customHeight="1">
      <c r="J5" s="1062"/>
      <c r="K5" s="1142"/>
    </row>
    <row r="6" spans="1:36" ht="18" customHeight="1">
      <c r="A6" s="1464" t="str">
        <f>'Sch-1'!A6</f>
        <v>Bidder’s Name and Address (Sole Bidder) :</v>
      </c>
      <c r="B6" s="1464"/>
      <c r="C6" s="1464"/>
      <c r="D6" s="1464"/>
      <c r="E6" s="1151"/>
      <c r="F6" s="1152"/>
      <c r="G6" s="1153"/>
      <c r="H6" s="1274"/>
      <c r="I6" s="1154" t="s">
        <v>396</v>
      </c>
      <c r="J6" s="1062"/>
      <c r="K6" s="1155"/>
    </row>
    <row r="7" spans="1:36">
      <c r="A7" s="1470" t="str">
        <f>'Sch-1'!A7</f>
        <v/>
      </c>
      <c r="B7" s="1470"/>
      <c r="C7" s="1470"/>
      <c r="D7" s="1470"/>
      <c r="E7" s="1470"/>
      <c r="F7" s="1470"/>
      <c r="G7" s="1470"/>
      <c r="H7" s="1470"/>
      <c r="I7" s="1156" t="str">
        <f>'Sch-1'!M7</f>
        <v>Contracts Services, 3rd Floor</v>
      </c>
      <c r="J7" s="1062"/>
      <c r="K7" s="1155"/>
    </row>
    <row r="8" spans="1:36" ht="18" customHeight="1">
      <c r="A8" s="1157" t="s">
        <v>397</v>
      </c>
      <c r="B8" s="1157"/>
      <c r="C8" s="1471" t="str">
        <f>IF('Sch-1'!C8=0, "", 'Sch-1'!C8)</f>
        <v xml:space="preserve">…….. …….. …….. …….. …….. …….. </v>
      </c>
      <c r="D8" s="1471"/>
      <c r="E8" s="1471"/>
      <c r="I8" s="1156" t="str">
        <f>'Sch-1'!M8</f>
        <v>Power Grid Corporation of India Ltd.,</v>
      </c>
      <c r="J8" s="1062"/>
      <c r="K8" s="1155"/>
    </row>
    <row r="9" spans="1:36" ht="18" customHeight="1">
      <c r="A9" s="1157" t="s">
        <v>399</v>
      </c>
      <c r="B9" s="1157"/>
      <c r="C9" s="1471" t="str">
        <f>IF('Sch-1'!C9=0, "", 'Sch-1'!C9)</f>
        <v xml:space="preserve">…….. …….. …….. …….. …….. …….. </v>
      </c>
      <c r="D9" s="1471"/>
      <c r="E9" s="1471"/>
      <c r="I9" s="1156" t="str">
        <f>'Sch-1'!M9</f>
        <v>"Saudamini", Plot No.-2</v>
      </c>
      <c r="J9" s="1062"/>
      <c r="K9" s="1155"/>
    </row>
    <row r="10" spans="1:36" ht="18" customHeight="1">
      <c r="A10" s="1159"/>
      <c r="B10" s="1159"/>
      <c r="C10" s="1471" t="str">
        <f>IF('Sch-1'!C10=0, "", 'Sch-1'!C10)</f>
        <v xml:space="preserve">…….. …….. …….. …….. …….. …….. </v>
      </c>
      <c r="D10" s="1471"/>
      <c r="E10" s="1471"/>
      <c r="I10" s="1156" t="str">
        <f>'Sch-1'!M10</f>
        <v xml:space="preserve">Sector-29, </v>
      </c>
      <c r="J10" s="1062"/>
      <c r="K10" s="1155"/>
    </row>
    <row r="11" spans="1:36" ht="18" customHeight="1">
      <c r="A11" s="1159"/>
      <c r="B11" s="1159"/>
      <c r="C11" s="1471" t="str">
        <f>IF('Sch-1'!C11=0, "", 'Sch-1'!C11)</f>
        <v xml:space="preserve">…….. …….. …….. …….. …….. …….. </v>
      </c>
      <c r="D11" s="1471"/>
      <c r="E11" s="1471"/>
      <c r="I11" s="1156" t="str">
        <f>'Sch-1'!M11</f>
        <v>Gurgaon (Haryana) - 122001</v>
      </c>
      <c r="J11" s="1062"/>
      <c r="K11" s="1155"/>
    </row>
    <row r="12" spans="1:36" ht="18" customHeight="1">
      <c r="A12" s="1159"/>
      <c r="B12" s="1159"/>
      <c r="C12" s="1159"/>
      <c r="D12" s="1159"/>
      <c r="E12" s="1159"/>
      <c r="F12" s="1158"/>
      <c r="G12" s="1158"/>
      <c r="H12" s="1281"/>
      <c r="I12" s="1156"/>
      <c r="J12" s="1062"/>
      <c r="K12" s="1155"/>
    </row>
    <row r="13" spans="1:36" ht="25.5" customHeight="1">
      <c r="A13" s="1477" t="s">
        <v>567</v>
      </c>
      <c r="B13" s="1477"/>
      <c r="C13" s="1477"/>
      <c r="D13" s="1477"/>
      <c r="E13" s="1477"/>
      <c r="F13" s="1477"/>
      <c r="G13" s="1477"/>
      <c r="H13" s="1477"/>
      <c r="I13" s="1477"/>
      <c r="J13" s="1477"/>
      <c r="K13" s="1155"/>
    </row>
    <row r="14" spans="1:36" ht="9.75" customHeight="1">
      <c r="A14" s="1160"/>
      <c r="B14" s="1160"/>
      <c r="C14" s="1160"/>
      <c r="D14" s="1160"/>
      <c r="E14" s="1160"/>
      <c r="F14" s="1160"/>
      <c r="G14" s="1160"/>
      <c r="H14" s="1282"/>
      <c r="I14" s="1160"/>
      <c r="J14" s="1160"/>
      <c r="K14" s="1155"/>
    </row>
    <row r="15" spans="1:36">
      <c r="A15" s="1159"/>
      <c r="B15" s="1159"/>
      <c r="C15" s="1159"/>
      <c r="D15" s="1159"/>
      <c r="E15" s="1159"/>
      <c r="F15" s="1161"/>
      <c r="G15" s="1162"/>
      <c r="H15" s="1249"/>
      <c r="I15" s="1473" t="s">
        <v>273</v>
      </c>
      <c r="J15" s="1473"/>
      <c r="K15" s="1163"/>
    </row>
    <row r="16" spans="1:36" ht="93.75" customHeight="1">
      <c r="A16" s="1200" t="s">
        <v>361</v>
      </c>
      <c r="B16" s="1200" t="s">
        <v>513</v>
      </c>
      <c r="C16" s="1200" t="s">
        <v>514</v>
      </c>
      <c r="D16" s="1200" t="s">
        <v>515</v>
      </c>
      <c r="E16" s="1200" t="s">
        <v>516</v>
      </c>
      <c r="F16" s="1201" t="s">
        <v>368</v>
      </c>
      <c r="G16" s="1202" t="s">
        <v>353</v>
      </c>
      <c r="H16" s="1200" t="s">
        <v>354</v>
      </c>
      <c r="I16" s="1200" t="s">
        <v>518</v>
      </c>
      <c r="J16" s="1200" t="s">
        <v>519</v>
      </c>
    </row>
    <row r="17" spans="1:13">
      <c r="A17" s="1203">
        <v>1</v>
      </c>
      <c r="B17" s="1203">
        <v>2</v>
      </c>
      <c r="C17" s="1203">
        <v>3</v>
      </c>
      <c r="D17" s="1203">
        <v>4</v>
      </c>
      <c r="E17" s="1203">
        <v>5</v>
      </c>
      <c r="F17" s="1203">
        <v>4</v>
      </c>
      <c r="G17" s="1203">
        <v>5</v>
      </c>
      <c r="H17" s="1216">
        <v>6</v>
      </c>
      <c r="I17" s="1203">
        <v>7</v>
      </c>
      <c r="J17" s="1203" t="s">
        <v>550</v>
      </c>
      <c r="K17" s="1166"/>
    </row>
    <row r="18" spans="1:13" hidden="1">
      <c r="A18" s="1167"/>
      <c r="B18" s="1167"/>
      <c r="C18" s="1167"/>
      <c r="D18" s="1167"/>
      <c r="E18" s="1167"/>
      <c r="F18" s="1168"/>
      <c r="G18" s="1168"/>
      <c r="H18" s="10"/>
      <c r="I18" s="1168"/>
      <c r="J18" s="1169"/>
      <c r="K18" s="1166"/>
    </row>
    <row r="19" spans="1:13" hidden="1">
      <c r="A19" s="1167"/>
      <c r="B19" s="1167"/>
      <c r="C19" s="1167"/>
      <c r="D19" s="1167"/>
      <c r="E19" s="1167"/>
      <c r="F19" s="1168"/>
      <c r="G19" s="1168"/>
      <c r="H19" s="10"/>
      <c r="I19" s="1168"/>
      <c r="J19" s="1169"/>
      <c r="K19" s="1166"/>
    </row>
    <row r="20" spans="1:13" ht="26.25" hidden="1" customHeight="1">
      <c r="A20" s="1239"/>
      <c r="B20" s="1474" t="s">
        <v>572</v>
      </c>
      <c r="C20" s="1475"/>
      <c r="D20" s="1475"/>
      <c r="E20" s="1475"/>
      <c r="F20" s="1476"/>
      <c r="G20" s="1239"/>
      <c r="H20" s="1275"/>
      <c r="I20" s="1239"/>
      <c r="J20" s="1240"/>
      <c r="K20" s="1166"/>
    </row>
    <row r="21" spans="1:13" s="1150" customFormat="1" ht="27.75" customHeight="1">
      <c r="A21" s="1226" t="str">
        <f>'Sch-1'!A21</f>
        <v>I</v>
      </c>
      <c r="B21" s="1233" t="str">
        <f>'Sch-1'!B21</f>
        <v xml:space="preserve">Estb of 765/400/220kV Kurnool-III PS RE    </v>
      </c>
      <c r="C21" s="1234"/>
      <c r="D21" s="1234"/>
      <c r="E21" s="1234"/>
      <c r="F21" s="1235"/>
      <c r="G21" s="1061"/>
      <c r="H21" s="1276"/>
      <c r="I21" s="1061"/>
      <c r="J21" s="1170"/>
      <c r="M21" s="1138"/>
    </row>
    <row r="22" spans="1:13" s="1150" customFormat="1">
      <c r="A22" s="1352">
        <f>'Sch-1'!A22</f>
        <v>1</v>
      </c>
      <c r="B22" s="1223">
        <f>'Sch-1'!B22</f>
        <v>7000020892</v>
      </c>
      <c r="C22" s="1352">
        <f>'Sch-1'!C22</f>
        <v>10</v>
      </c>
      <c r="D22" s="1223" t="str">
        <f>'Sch-1'!D22</f>
        <v xml:space="preserve">420kV SHUNT REACTOR                     </v>
      </c>
      <c r="E22" s="1352">
        <f>'Sch-1'!E22</f>
        <v>1000000705</v>
      </c>
      <c r="F22" s="1223" t="str">
        <f>'Sch-1'!J22</f>
        <v>125 MVAR, 420kV, 3-phase Bus Reactor excluding Insulating Oil</v>
      </c>
      <c r="G22" s="1352" t="str">
        <f>'Sch-1'!K22</f>
        <v xml:space="preserve">EA </v>
      </c>
      <c r="H22" s="1352">
        <f>'Sch-1'!L22</f>
        <v>1</v>
      </c>
      <c r="I22" s="1335"/>
      <c r="J22" s="1348" t="str">
        <f>IF(I22=0, "Included",IF(ISERROR(H22*I22), I22, H22*I22))</f>
        <v>Included</v>
      </c>
      <c r="K22" s="1171"/>
      <c r="M22" s="1138"/>
    </row>
    <row r="23" spans="1:13" s="1150" customFormat="1">
      <c r="A23" s="1352">
        <f>'Sch-1'!A23</f>
        <v>2</v>
      </c>
      <c r="B23" s="1223">
        <f>'Sch-1'!B23</f>
        <v>7000020892</v>
      </c>
      <c r="C23" s="1352">
        <f>'Sch-1'!C23</f>
        <v>20</v>
      </c>
      <c r="D23" s="1223" t="str">
        <f>'Sch-1'!D23</f>
        <v xml:space="preserve">420kV SHUNT REACTOR                     </v>
      </c>
      <c r="E23" s="1352">
        <f>'Sch-1'!E23</f>
        <v>1000013947</v>
      </c>
      <c r="F23" s="1223" t="str">
        <f>'Sch-1'!J23</f>
        <v>Insulating Oil for 125 MVAR, 420kV 3-phase Bus Reactor</v>
      </c>
      <c r="G23" s="1352" t="str">
        <f>'Sch-1'!K23</f>
        <v>SET</v>
      </c>
      <c r="H23" s="1352">
        <f>'Sch-1'!L23</f>
        <v>1</v>
      </c>
      <c r="I23" s="1335"/>
      <c r="J23" s="1348" t="str">
        <f t="shared" ref="J23:J39" si="0">IF(I23=0, "Included",IF(ISERROR(H23*I23), I23, H23*I23))</f>
        <v>Included</v>
      </c>
      <c r="K23" s="1171"/>
      <c r="M23" s="1138"/>
    </row>
    <row r="24" spans="1:13" s="1150" customFormat="1" ht="33">
      <c r="A24" s="1352">
        <f>'Sch-1'!A24</f>
        <v>3</v>
      </c>
      <c r="B24" s="1223">
        <f>'Sch-1'!B24</f>
        <v>7000020892</v>
      </c>
      <c r="C24" s="1352">
        <f>'Sch-1'!C24</f>
        <v>3100</v>
      </c>
      <c r="D24" s="1223" t="str">
        <f>'Sch-1'!D24</f>
        <v xml:space="preserve">SPARES FOR 420KV SHUNT REACTOR          </v>
      </c>
      <c r="E24" s="1352">
        <f>'Sch-1'!E24</f>
        <v>1000030934</v>
      </c>
      <c r="F24" s="1223" t="str">
        <f>'Sch-1'!J24</f>
        <v>420KV, 800A RIP BUSHING WITH METAL PARTS AND GASKETS</v>
      </c>
      <c r="G24" s="1352" t="str">
        <f>'Sch-1'!K24</f>
        <v xml:space="preserve">EA </v>
      </c>
      <c r="H24" s="1352">
        <f>'Sch-1'!L24</f>
        <v>1</v>
      </c>
      <c r="I24" s="1335"/>
      <c r="J24" s="1348" t="str">
        <f t="shared" si="0"/>
        <v>Included</v>
      </c>
      <c r="K24" s="1171"/>
      <c r="M24" s="1138"/>
    </row>
    <row r="25" spans="1:13" s="1150" customFormat="1" ht="33">
      <c r="A25" s="1352">
        <f>'Sch-1'!A25</f>
        <v>4</v>
      </c>
      <c r="B25" s="1223">
        <f>'Sch-1'!B25</f>
        <v>7000020892</v>
      </c>
      <c r="C25" s="1352">
        <f>'Sch-1'!C25</f>
        <v>3110</v>
      </c>
      <c r="D25" s="1223" t="str">
        <f>'Sch-1'!D25</f>
        <v xml:space="preserve">SPARES FOR 420KV SHUNT REACTOR          </v>
      </c>
      <c r="E25" s="1352">
        <f>'Sch-1'!E25</f>
        <v>1000030920</v>
      </c>
      <c r="F25" s="1223" t="str">
        <f>'Sch-1'!J25</f>
        <v>145KV, 800A RIP BUSHING WITH METAL PARTS AND GASKETS</v>
      </c>
      <c r="G25" s="1352" t="str">
        <f>'Sch-1'!K25</f>
        <v xml:space="preserve">EA </v>
      </c>
      <c r="H25" s="1352">
        <f>'Sch-1'!L25</f>
        <v>1</v>
      </c>
      <c r="I25" s="1335"/>
      <c r="J25" s="1348" t="str">
        <f t="shared" si="0"/>
        <v>Included</v>
      </c>
      <c r="K25" s="1171"/>
      <c r="M25" s="1138"/>
    </row>
    <row r="26" spans="1:13" s="1150" customFormat="1" ht="33">
      <c r="A26" s="1352">
        <f>'Sch-1'!A26</f>
        <v>5</v>
      </c>
      <c r="B26" s="1223">
        <f>'Sch-1'!B26</f>
        <v>7000020892</v>
      </c>
      <c r="C26" s="1352">
        <f>'Sch-1'!C26</f>
        <v>3120</v>
      </c>
      <c r="D26" s="1223" t="str">
        <f>'Sch-1'!D26</f>
        <v xml:space="preserve">SPARES FOR 420KV SHUNT REACTOR          </v>
      </c>
      <c r="E26" s="1352">
        <f>'Sch-1'!E26</f>
        <v>1000007921</v>
      </c>
      <c r="F26" s="1223" t="str">
        <f>'Sch-1'!J26</f>
        <v>Buchholz Relay (Main Tank) complete with float and  contacts forReactor</v>
      </c>
      <c r="G26" s="1352" t="str">
        <f>'Sch-1'!K26</f>
        <v>SET</v>
      </c>
      <c r="H26" s="1352">
        <f>'Sch-1'!L26</f>
        <v>1</v>
      </c>
      <c r="I26" s="1335"/>
      <c r="J26" s="1348" t="str">
        <f t="shared" si="0"/>
        <v>Included</v>
      </c>
      <c r="K26" s="1171"/>
      <c r="M26" s="1138"/>
    </row>
    <row r="27" spans="1:13" s="1150" customFormat="1" ht="33">
      <c r="A27" s="1352">
        <f>'Sch-1'!A27</f>
        <v>6</v>
      </c>
      <c r="B27" s="1223">
        <f>'Sch-1'!B27</f>
        <v>7000020892</v>
      </c>
      <c r="C27" s="1352">
        <f>'Sch-1'!C27</f>
        <v>3130</v>
      </c>
      <c r="D27" s="1223" t="str">
        <f>'Sch-1'!D27</f>
        <v xml:space="preserve">SPARES FOR 420KV SHUNT REACTOR          </v>
      </c>
      <c r="E27" s="1352">
        <f>'Sch-1'!E27</f>
        <v>1000028774</v>
      </c>
      <c r="F27" s="1223" t="str">
        <f>'Sch-1'!J27</f>
        <v>Local winding temperature indicator (WTI) with contact</v>
      </c>
      <c r="G27" s="1352" t="str">
        <f>'Sch-1'!K27</f>
        <v xml:space="preserve">EA </v>
      </c>
      <c r="H27" s="1352">
        <f>'Sch-1'!L27</f>
        <v>1</v>
      </c>
      <c r="I27" s="1335"/>
      <c r="J27" s="1348" t="str">
        <f t="shared" si="0"/>
        <v>Included</v>
      </c>
      <c r="K27" s="1171"/>
      <c r="M27" s="1138"/>
    </row>
    <row r="28" spans="1:13" s="1150" customFormat="1" ht="33">
      <c r="A28" s="1352">
        <f>'Sch-1'!A28</f>
        <v>7</v>
      </c>
      <c r="B28" s="1223">
        <f>'Sch-1'!B28</f>
        <v>7000020892</v>
      </c>
      <c r="C28" s="1352">
        <f>'Sch-1'!C28</f>
        <v>3140</v>
      </c>
      <c r="D28" s="1223" t="str">
        <f>'Sch-1'!D28</f>
        <v xml:space="preserve">SPARES FOR 420KV SHUNT REACTOR          </v>
      </c>
      <c r="E28" s="1352">
        <f>'Sch-1'!E28</f>
        <v>1000026245</v>
      </c>
      <c r="F28" s="1223" t="str">
        <f>'Sch-1'!J28</f>
        <v>OTI complete with contacts &amp; sensing device</v>
      </c>
      <c r="G28" s="1352" t="str">
        <f>'Sch-1'!K28</f>
        <v>SET</v>
      </c>
      <c r="H28" s="1352">
        <f>'Sch-1'!L28</f>
        <v>1</v>
      </c>
      <c r="I28" s="1335"/>
      <c r="J28" s="1348" t="str">
        <f>IF(I28=0, "Included",IF(ISERROR(H28*I28), I28, H28*I28))</f>
        <v>Included</v>
      </c>
      <c r="K28" s="1171"/>
      <c r="M28" s="1138"/>
    </row>
    <row r="29" spans="1:13" s="1150" customFormat="1" ht="33">
      <c r="A29" s="1352">
        <f>'Sch-1'!A29</f>
        <v>8</v>
      </c>
      <c r="B29" s="1223">
        <f>'Sch-1'!B29</f>
        <v>7000020892</v>
      </c>
      <c r="C29" s="1352">
        <f>'Sch-1'!C29</f>
        <v>3150</v>
      </c>
      <c r="D29" s="1223" t="str">
        <f>'Sch-1'!D29</f>
        <v xml:space="preserve">SPARES FOR 420KV SHUNT REACTOR          </v>
      </c>
      <c r="E29" s="1352">
        <f>'Sch-1'!E29</f>
        <v>1000032089</v>
      </c>
      <c r="F29" s="1223" t="str">
        <f>'Sch-1'!J29</f>
        <v>SPARES INSULATING OIL TO BE HANDED OVER TO OWNER AFTER COMMISSIONING</v>
      </c>
      <c r="G29" s="1352" t="str">
        <f>'Sch-1'!K29</f>
        <v xml:space="preserve">KL </v>
      </c>
      <c r="H29" s="1352">
        <f>'Sch-1'!L29</f>
        <v>5</v>
      </c>
      <c r="I29" s="1335"/>
      <c r="J29" s="1348" t="str">
        <f t="shared" ref="J29:J30" si="1">IF(I29=0, "Included",IF(ISERROR(H29*I29), I29, H29*I29))</f>
        <v>Included</v>
      </c>
      <c r="K29" s="1171"/>
      <c r="M29" s="1138"/>
    </row>
    <row r="30" spans="1:13" s="1150" customFormat="1">
      <c r="A30" s="1352">
        <f>'Sch-1'!A30</f>
        <v>9</v>
      </c>
      <c r="B30" s="1223">
        <f>'Sch-1'!B30</f>
        <v>7000020892</v>
      </c>
      <c r="C30" s="1352">
        <f>'Sch-1'!C30</f>
        <v>30</v>
      </c>
      <c r="D30" s="1223" t="str">
        <f>'Sch-1'!D30</f>
        <v xml:space="preserve">33kV LT TRANSFORMER                     </v>
      </c>
      <c r="E30" s="1352">
        <f>'Sch-1'!E30</f>
        <v>1000006173</v>
      </c>
      <c r="F30" s="1223" t="str">
        <f>'Sch-1'!J30</f>
        <v>800kVA, 33/0.433kV, 3ph LT Transformer</v>
      </c>
      <c r="G30" s="1352" t="str">
        <f>'Sch-1'!K30</f>
        <v xml:space="preserve">EA </v>
      </c>
      <c r="H30" s="1352">
        <f>'Sch-1'!L30</f>
        <v>2</v>
      </c>
      <c r="I30" s="1335"/>
      <c r="J30" s="1348" t="str">
        <f t="shared" si="1"/>
        <v>Included</v>
      </c>
      <c r="K30" s="1171"/>
      <c r="M30" s="1138"/>
    </row>
    <row r="31" spans="1:13" s="1150" customFormat="1">
      <c r="A31" s="1352">
        <f>'Sch-1'!A31</f>
        <v>10</v>
      </c>
      <c r="B31" s="1223">
        <f>'Sch-1'!B31</f>
        <v>7000020892</v>
      </c>
      <c r="C31" s="1352">
        <f>'Sch-1'!C31</f>
        <v>40</v>
      </c>
      <c r="D31" s="1223" t="str">
        <f>'Sch-1'!D31</f>
        <v xml:space="preserve">800kV 50kA AIS EQUIPMENT                </v>
      </c>
      <c r="E31" s="1352">
        <f>'Sch-1'!E31</f>
        <v>1000005791</v>
      </c>
      <c r="F31" s="1223" t="str">
        <f>'Sch-1'!J31</f>
        <v>765 kV, 1 phase Bus Post Insulator (except for Line Traps)</v>
      </c>
      <c r="G31" s="1352" t="str">
        <f>'Sch-1'!K31</f>
        <v xml:space="preserve">EA </v>
      </c>
      <c r="H31" s="1352">
        <f>'Sch-1'!L31</f>
        <v>90</v>
      </c>
      <c r="I31" s="1335"/>
      <c r="J31" s="1348" t="str">
        <f t="shared" si="0"/>
        <v>Included</v>
      </c>
      <c r="K31" s="1171"/>
      <c r="M31" s="1138"/>
    </row>
    <row r="32" spans="1:13" s="1150" customFormat="1">
      <c r="A32" s="1352">
        <f>'Sch-1'!A32</f>
        <v>11</v>
      </c>
      <c r="B32" s="1223">
        <f>'Sch-1'!B32</f>
        <v>7000020892</v>
      </c>
      <c r="C32" s="1352">
        <f>'Sch-1'!C32</f>
        <v>50</v>
      </c>
      <c r="D32" s="1223" t="str">
        <f>'Sch-1'!D32</f>
        <v xml:space="preserve">800kV 50kA AIS EQUIPMENT                </v>
      </c>
      <c r="E32" s="1352">
        <f>'Sch-1'!E32</f>
        <v>1000020421</v>
      </c>
      <c r="F32" s="1223" t="str">
        <f>'Sch-1'!J32</f>
        <v>624kV Surge Arrester (1-Phase)</v>
      </c>
      <c r="G32" s="1352" t="str">
        <f>'Sch-1'!K32</f>
        <v xml:space="preserve">EA </v>
      </c>
      <c r="H32" s="1352">
        <f>'Sch-1'!L32</f>
        <v>33</v>
      </c>
      <c r="I32" s="1335"/>
      <c r="J32" s="1348" t="str">
        <f t="shared" si="0"/>
        <v>Included</v>
      </c>
      <c r="K32" s="1171"/>
      <c r="M32" s="1138"/>
    </row>
    <row r="33" spans="1:13" s="1150" customFormat="1">
      <c r="A33" s="1352">
        <f>'Sch-1'!A33</f>
        <v>12</v>
      </c>
      <c r="B33" s="1223">
        <f>'Sch-1'!B33</f>
        <v>7000020892</v>
      </c>
      <c r="C33" s="1352">
        <f>'Sch-1'!C33</f>
        <v>60</v>
      </c>
      <c r="D33" s="1223" t="str">
        <f>'Sch-1'!D33</f>
        <v xml:space="preserve">800kV 50kA AIS EQUIPMENT                </v>
      </c>
      <c r="E33" s="1352">
        <f>'Sch-1'!E33</f>
        <v>1000005819</v>
      </c>
      <c r="F33" s="1223" t="str">
        <f>'Sch-1'!J33</f>
        <v>765kV, 3150A, 50kA, Vertical Knee/DoubleBreak Isolator (1-Phase) without E/S</v>
      </c>
      <c r="G33" s="1352" t="str">
        <f>'Sch-1'!K33</f>
        <v xml:space="preserve">EA </v>
      </c>
      <c r="H33" s="1352">
        <f>'Sch-1'!L33</f>
        <v>33</v>
      </c>
      <c r="I33" s="1335"/>
      <c r="J33" s="1348" t="str">
        <f t="shared" si="0"/>
        <v>Included</v>
      </c>
      <c r="K33" s="1171"/>
      <c r="M33" s="1138"/>
    </row>
    <row r="34" spans="1:13" s="1150" customFormat="1">
      <c r="A34" s="1352">
        <f>'Sch-1'!A34</f>
        <v>13</v>
      </c>
      <c r="B34" s="1223">
        <f>'Sch-1'!B34</f>
        <v>7000020892</v>
      </c>
      <c r="C34" s="1352">
        <f>'Sch-1'!C34</f>
        <v>70</v>
      </c>
      <c r="D34" s="1223" t="str">
        <f>'Sch-1'!D34</f>
        <v xml:space="preserve">800kV 50kA AIS EQUIPMENT                </v>
      </c>
      <c r="E34" s="1352">
        <f>'Sch-1'!E34</f>
        <v>1000005820</v>
      </c>
      <c r="F34" s="1223" t="str">
        <f>'Sch-1'!J34</f>
        <v>765kV, 3150A, 50kA, Vertical Knee/DoubleBreak Isolator (1-Phase) with one E/S</v>
      </c>
      <c r="G34" s="1352" t="str">
        <f>'Sch-1'!K34</f>
        <v xml:space="preserve">EA </v>
      </c>
      <c r="H34" s="1352">
        <f>'Sch-1'!L34</f>
        <v>21</v>
      </c>
      <c r="I34" s="1335"/>
      <c r="J34" s="1348" t="str">
        <f t="shared" si="0"/>
        <v>Included</v>
      </c>
      <c r="K34" s="1171"/>
      <c r="M34" s="1138"/>
    </row>
    <row r="35" spans="1:13" s="1150" customFormat="1">
      <c r="A35" s="1352">
        <f>'Sch-1'!A35</f>
        <v>14</v>
      </c>
      <c r="B35" s="1223">
        <f>'Sch-1'!B35</f>
        <v>7000020892</v>
      </c>
      <c r="C35" s="1352">
        <f>'Sch-1'!C35</f>
        <v>80</v>
      </c>
      <c r="D35" s="1223" t="str">
        <f>'Sch-1'!D35</f>
        <v xml:space="preserve">800kV 50kA AIS EQUIPMENT                </v>
      </c>
      <c r="E35" s="1352">
        <f>'Sch-1'!E35</f>
        <v>1000005854</v>
      </c>
      <c r="F35" s="1223" t="str">
        <f>'Sch-1'!J35</f>
        <v>765kV, 3150A, 50Ka, Vertical Knee/DoubleBreak Isolator (3-Phase) with two E/S</v>
      </c>
      <c r="G35" s="1352" t="str">
        <f>'Sch-1'!K35</f>
        <v xml:space="preserve">EA </v>
      </c>
      <c r="H35" s="1352">
        <f>'Sch-1'!L35</f>
        <v>10</v>
      </c>
      <c r="I35" s="1335"/>
      <c r="J35" s="1348" t="str">
        <f t="shared" si="0"/>
        <v>Included</v>
      </c>
      <c r="K35" s="1171"/>
      <c r="M35" s="1138"/>
    </row>
    <row r="36" spans="1:13" s="1150" customFormat="1">
      <c r="A36" s="1352">
        <f>'Sch-1'!A36</f>
        <v>15</v>
      </c>
      <c r="B36" s="1223">
        <f>'Sch-1'!B36</f>
        <v>7000020892</v>
      </c>
      <c r="C36" s="1352">
        <f>'Sch-1'!C36</f>
        <v>90</v>
      </c>
      <c r="D36" s="1223" t="str">
        <f>'Sch-1'!D36</f>
        <v xml:space="preserve">800kV 50kA AIS EQUIPMENT                </v>
      </c>
      <c r="E36" s="1352">
        <f>'Sch-1'!E36</f>
        <v>1000005853</v>
      </c>
      <c r="F36" s="1223" t="str">
        <f>'Sch-1'!J36</f>
        <v>765kV, 3150A, 50Ka, Vertical Knee/DoubleBreak Isolator (3-Phase) with one E/S</v>
      </c>
      <c r="G36" s="1352" t="str">
        <f>'Sch-1'!K36</f>
        <v xml:space="preserve">EA </v>
      </c>
      <c r="H36" s="1352">
        <f>'Sch-1'!L36</f>
        <v>18</v>
      </c>
      <c r="I36" s="1335"/>
      <c r="J36" s="1348" t="str">
        <f t="shared" si="0"/>
        <v>Included</v>
      </c>
      <c r="K36" s="1171"/>
      <c r="M36" s="1138"/>
    </row>
    <row r="37" spans="1:13" s="1150" customFormat="1">
      <c r="A37" s="1352">
        <f>'Sch-1'!A37</f>
        <v>16</v>
      </c>
      <c r="B37" s="1223">
        <f>'Sch-1'!B37</f>
        <v>7000020892</v>
      </c>
      <c r="C37" s="1352">
        <f>'Sch-1'!C37</f>
        <v>100</v>
      </c>
      <c r="D37" s="1223" t="str">
        <f>'Sch-1'!D37</f>
        <v xml:space="preserve">800kV 50kA AIS EQUIPMENT                </v>
      </c>
      <c r="E37" s="1352">
        <f>'Sch-1'!E37</f>
        <v>1000005840</v>
      </c>
      <c r="F37" s="1223" t="str">
        <f>'Sch-1'!J37</f>
        <v>765 kV,8800 pF Capacitive Voltage Transformer (1-Phase)</v>
      </c>
      <c r="G37" s="1352" t="str">
        <f>'Sch-1'!K37</f>
        <v xml:space="preserve">EA </v>
      </c>
      <c r="H37" s="1352">
        <f>'Sch-1'!L37</f>
        <v>18</v>
      </c>
      <c r="I37" s="1335"/>
      <c r="J37" s="1348" t="str">
        <f t="shared" si="0"/>
        <v>Included</v>
      </c>
      <c r="K37" s="1171"/>
      <c r="M37" s="1138"/>
    </row>
    <row r="38" spans="1:13" s="1150" customFormat="1">
      <c r="A38" s="1352">
        <f>'Sch-1'!A38</f>
        <v>17</v>
      </c>
      <c r="B38" s="1223">
        <f>'Sch-1'!B38</f>
        <v>7000020892</v>
      </c>
      <c r="C38" s="1352">
        <f>'Sch-1'!C38</f>
        <v>110</v>
      </c>
      <c r="D38" s="1223" t="str">
        <f>'Sch-1'!D38</f>
        <v xml:space="preserve">800kV 50kA AIS EQUIPMENT                </v>
      </c>
      <c r="E38" s="1352">
        <f>'Sch-1'!E38</f>
        <v>1000005825</v>
      </c>
      <c r="F38" s="1223" t="str">
        <f>'Sch-1'!J38</f>
        <v>765kV, 3150A, 50kA single phase CircuitBreaker with Support Structure</v>
      </c>
      <c r="G38" s="1352" t="str">
        <f>'Sch-1'!K38</f>
        <v xml:space="preserve">EA </v>
      </c>
      <c r="H38" s="1352">
        <f>'Sch-1'!L38</f>
        <v>1</v>
      </c>
      <c r="I38" s="1335"/>
      <c r="J38" s="1348" t="str">
        <f t="shared" si="0"/>
        <v>Included</v>
      </c>
      <c r="K38" s="1171"/>
      <c r="M38" s="1138"/>
    </row>
    <row r="39" spans="1:13" s="1150" customFormat="1" ht="33">
      <c r="A39" s="1352">
        <f>'Sch-1'!A39</f>
        <v>18</v>
      </c>
      <c r="B39" s="1223">
        <f>'Sch-1'!B39</f>
        <v>7000020892</v>
      </c>
      <c r="C39" s="1352">
        <f>'Sch-1'!C39</f>
        <v>120</v>
      </c>
      <c r="D39" s="1223" t="str">
        <f>'Sch-1'!D39</f>
        <v xml:space="preserve">800kV 50kA AIS EQUIPMENT                </v>
      </c>
      <c r="E39" s="1352">
        <f>'Sch-1'!E39</f>
        <v>1000005826</v>
      </c>
      <c r="F39" s="1223" t="str">
        <f>'Sch-1'!J39</f>
        <v>765kV, 3150A, 50kA Circuit Breaker(3-Phase) without closing resistor(with support structure)</v>
      </c>
      <c r="G39" s="1352" t="str">
        <f>'Sch-1'!K39</f>
        <v xml:space="preserve">EA </v>
      </c>
      <c r="H39" s="1352">
        <f>'Sch-1'!L39</f>
        <v>6</v>
      </c>
      <c r="I39" s="1335"/>
      <c r="J39" s="1348" t="str">
        <f t="shared" si="0"/>
        <v>Included</v>
      </c>
      <c r="K39" s="1171"/>
      <c r="M39" s="1138"/>
    </row>
    <row r="40" spans="1:13" s="1150" customFormat="1" ht="33">
      <c r="A40" s="1352">
        <f>'Sch-1'!A40</f>
        <v>19</v>
      </c>
      <c r="B40" s="1223">
        <f>'Sch-1'!B40</f>
        <v>7000020892</v>
      </c>
      <c r="C40" s="1352">
        <f>'Sch-1'!C40</f>
        <v>130</v>
      </c>
      <c r="D40" s="1223" t="str">
        <f>'Sch-1'!D40</f>
        <v xml:space="preserve">800kV 50kA AIS EQUIPMENT                </v>
      </c>
      <c r="E40" s="1352">
        <f>'Sch-1'!E40</f>
        <v>1000005827</v>
      </c>
      <c r="F40" s="1223" t="str">
        <f>'Sch-1'!J40</f>
        <v>765kV, 3150A, 50kA Circuit Breaker(3-Phase) with closing resistor (withsupport structure)</v>
      </c>
      <c r="G40" s="1352" t="str">
        <f>'Sch-1'!K40</f>
        <v xml:space="preserve">EA </v>
      </c>
      <c r="H40" s="1352">
        <f>'Sch-1'!L40</f>
        <v>8</v>
      </c>
      <c r="I40" s="1335"/>
      <c r="J40" s="1348" t="str">
        <f>IF(I40=0, "Included",IF(ISERROR(H40*I40), I40, H40*I40))</f>
        <v>Included</v>
      </c>
      <c r="K40" s="1171"/>
      <c r="M40" s="1138"/>
    </row>
    <row r="41" spans="1:13" s="1150" customFormat="1" ht="33">
      <c r="A41" s="1352">
        <f>'Sch-1'!A41</f>
        <v>20</v>
      </c>
      <c r="B41" s="1223">
        <f>'Sch-1'!B41</f>
        <v>7000020892</v>
      </c>
      <c r="C41" s="1352">
        <f>'Sch-1'!C41</f>
        <v>140</v>
      </c>
      <c r="D41" s="1223" t="str">
        <f>'Sch-1'!D41</f>
        <v xml:space="preserve">800kV 50kA AIS EQUIPMENT                </v>
      </c>
      <c r="E41" s="1352">
        <f>'Sch-1'!E41</f>
        <v>1000005848</v>
      </c>
      <c r="F41" s="1223" t="str">
        <f>'Sch-1'!J41</f>
        <v>765 kV, 3000A, 50KA, 1-Phase CurrentTransformer with 120% extended currentrating</v>
      </c>
      <c r="G41" s="1352" t="str">
        <f>'Sch-1'!K41</f>
        <v xml:space="preserve">EA </v>
      </c>
      <c r="H41" s="1352">
        <f>'Sch-1'!L41</f>
        <v>36</v>
      </c>
      <c r="I41" s="1335"/>
      <c r="J41" s="1348" t="str">
        <f t="shared" ref="J41:J125" si="2">IF(I41=0, "Included",IF(ISERROR(H41*I41), I41, H41*I41))</f>
        <v>Included</v>
      </c>
      <c r="K41" s="1171"/>
      <c r="M41" s="1138"/>
    </row>
    <row r="42" spans="1:13" s="1150" customFormat="1">
      <c r="A42" s="1352">
        <f>'Sch-1'!A42</f>
        <v>21</v>
      </c>
      <c r="B42" s="1223">
        <f>'Sch-1'!B42</f>
        <v>7000020892</v>
      </c>
      <c r="C42" s="1352">
        <f>'Sch-1'!C42</f>
        <v>150</v>
      </c>
      <c r="D42" s="1223" t="str">
        <f>'Sch-1'!D42</f>
        <v xml:space="preserve">420kV, 63kA AIS EQUIPMENT               </v>
      </c>
      <c r="E42" s="1352">
        <f>'Sch-1'!E42</f>
        <v>1000004401</v>
      </c>
      <c r="F42" s="1223" t="str">
        <f>'Sch-1'!J42</f>
        <v>420 kV, 1 phase Bus Post Insulator (except for Line Traps)</v>
      </c>
      <c r="G42" s="1352" t="str">
        <f>'Sch-1'!K42</f>
        <v xml:space="preserve">EA </v>
      </c>
      <c r="H42" s="1352">
        <f>'Sch-1'!L42</f>
        <v>195</v>
      </c>
      <c r="I42" s="1335"/>
      <c r="J42" s="1348" t="str">
        <f t="shared" si="2"/>
        <v>Included</v>
      </c>
      <c r="K42" s="1171"/>
      <c r="M42" s="1138"/>
    </row>
    <row r="43" spans="1:13" s="1150" customFormat="1">
      <c r="A43" s="1352">
        <f>'Sch-1'!A43</f>
        <v>22</v>
      </c>
      <c r="B43" s="1223">
        <f>'Sch-1'!B43</f>
        <v>7000020892</v>
      </c>
      <c r="C43" s="1352">
        <f>'Sch-1'!C43</f>
        <v>160</v>
      </c>
      <c r="D43" s="1223" t="str">
        <f>'Sch-1'!D43</f>
        <v xml:space="preserve">420kV, 63kA AIS EQUIPMENT               </v>
      </c>
      <c r="E43" s="1352">
        <f>'Sch-1'!E43</f>
        <v>1000020419</v>
      </c>
      <c r="F43" s="1223" t="str">
        <f>'Sch-1'!J43</f>
        <v>336kV Surge Arrester (1-phase)</v>
      </c>
      <c r="G43" s="1352" t="str">
        <f>'Sch-1'!K43</f>
        <v xml:space="preserve">EA </v>
      </c>
      <c r="H43" s="1352">
        <f>'Sch-1'!L43</f>
        <v>40</v>
      </c>
      <c r="I43" s="1335"/>
      <c r="J43" s="1348" t="str">
        <f t="shared" ref="J43:J53" si="3">IF(I43=0, "Included",IF(ISERROR(H43*I43), I43, H43*I43))</f>
        <v>Included</v>
      </c>
      <c r="K43" s="1171"/>
      <c r="M43" s="1138"/>
    </row>
    <row r="44" spans="1:13" s="1150" customFormat="1">
      <c r="A44" s="1352">
        <f>'Sch-1'!A44</f>
        <v>23</v>
      </c>
      <c r="B44" s="1223">
        <f>'Sch-1'!B44</f>
        <v>7000020892</v>
      </c>
      <c r="C44" s="1352">
        <f>'Sch-1'!C44</f>
        <v>170</v>
      </c>
      <c r="D44" s="1223" t="str">
        <f>'Sch-1'!D44</f>
        <v xml:space="preserve">420kV, 63kA AIS EQUIPMENT               </v>
      </c>
      <c r="E44" s="1352">
        <f>'Sch-1'!E44</f>
        <v>1000004495</v>
      </c>
      <c r="F44" s="1223" t="str">
        <f>'Sch-1'!J44</f>
        <v>420kV, 3150A, 63KA, Isolator (1 phase)(Double Break) without E/S</v>
      </c>
      <c r="G44" s="1352" t="str">
        <f>'Sch-1'!K44</f>
        <v xml:space="preserve">EA </v>
      </c>
      <c r="H44" s="1352">
        <f>'Sch-1'!L44</f>
        <v>8</v>
      </c>
      <c r="I44" s="1335"/>
      <c r="J44" s="1348" t="str">
        <f t="shared" si="3"/>
        <v>Included</v>
      </c>
      <c r="K44" s="1171"/>
      <c r="M44" s="1138"/>
    </row>
    <row r="45" spans="1:13" s="1150" customFormat="1">
      <c r="A45" s="1352">
        <f>'Sch-1'!A45</f>
        <v>24</v>
      </c>
      <c r="B45" s="1223">
        <f>'Sch-1'!B45</f>
        <v>7000020892</v>
      </c>
      <c r="C45" s="1352">
        <f>'Sch-1'!C45</f>
        <v>180</v>
      </c>
      <c r="D45" s="1223" t="str">
        <f>'Sch-1'!D45</f>
        <v xml:space="preserve">420kV, 63kA AIS EQUIPMENT               </v>
      </c>
      <c r="E45" s="1352">
        <f>'Sch-1'!E45</f>
        <v>1000004496</v>
      </c>
      <c r="F45" s="1223" t="str">
        <f>'Sch-1'!J45</f>
        <v>420kV, 3150A, 63KA, Isolator (1 phase)(Double Break) with one E/S</v>
      </c>
      <c r="G45" s="1352" t="str">
        <f>'Sch-1'!K45</f>
        <v xml:space="preserve">EA </v>
      </c>
      <c r="H45" s="1352">
        <f>'Sch-1'!L45</f>
        <v>10</v>
      </c>
      <c r="I45" s="1335"/>
      <c r="J45" s="1348" t="str">
        <f t="shared" si="3"/>
        <v>Included</v>
      </c>
      <c r="K45" s="1171"/>
      <c r="M45" s="1138"/>
    </row>
    <row r="46" spans="1:13" s="1150" customFormat="1">
      <c r="A46" s="1352">
        <f>'Sch-1'!A46</f>
        <v>25</v>
      </c>
      <c r="B46" s="1223">
        <f>'Sch-1'!B46</f>
        <v>7000020892</v>
      </c>
      <c r="C46" s="1352">
        <f>'Sch-1'!C46</f>
        <v>190</v>
      </c>
      <c r="D46" s="1223" t="str">
        <f>'Sch-1'!D46</f>
        <v xml:space="preserve">420kV, 63kA AIS EQUIPMENT               </v>
      </c>
      <c r="E46" s="1352">
        <f>'Sch-1'!E46</f>
        <v>1000004499</v>
      </c>
      <c r="F46" s="1223" t="str">
        <f>'Sch-1'!J46</f>
        <v>420kV, 3150A, 63KA Isolator (3-phase)(Double Break) with two E/S</v>
      </c>
      <c r="G46" s="1352" t="str">
        <f>'Sch-1'!K46</f>
        <v xml:space="preserve">EA </v>
      </c>
      <c r="H46" s="1352">
        <f>'Sch-1'!L46</f>
        <v>2</v>
      </c>
      <c r="I46" s="1335"/>
      <c r="J46" s="1348" t="str">
        <f t="shared" si="3"/>
        <v>Included</v>
      </c>
      <c r="K46" s="1171"/>
      <c r="M46" s="1138"/>
    </row>
    <row r="47" spans="1:13" s="1150" customFormat="1">
      <c r="A47" s="1352">
        <f>'Sch-1'!A47</f>
        <v>26</v>
      </c>
      <c r="B47" s="1223">
        <f>'Sch-1'!B47</f>
        <v>7000020892</v>
      </c>
      <c r="C47" s="1352">
        <f>'Sch-1'!C47</f>
        <v>200</v>
      </c>
      <c r="D47" s="1223" t="str">
        <f>'Sch-1'!D47</f>
        <v xml:space="preserve">420kV, 63kA AIS EQUIPMENT               </v>
      </c>
      <c r="E47" s="1352">
        <f>'Sch-1'!E47</f>
        <v>1000004498</v>
      </c>
      <c r="F47" s="1223" t="str">
        <f>'Sch-1'!J47</f>
        <v>420kV, 3150A, 63KA,  Isolator (3-phase)(Double Break) with one E/S</v>
      </c>
      <c r="G47" s="1352" t="str">
        <f>'Sch-1'!K47</f>
        <v xml:space="preserve">EA </v>
      </c>
      <c r="H47" s="1352">
        <f>'Sch-1'!L47</f>
        <v>57</v>
      </c>
      <c r="I47" s="1335"/>
      <c r="J47" s="1348" t="str">
        <f t="shared" si="3"/>
        <v>Included</v>
      </c>
      <c r="K47" s="1171"/>
      <c r="M47" s="1138"/>
    </row>
    <row r="48" spans="1:13" s="1150" customFormat="1">
      <c r="A48" s="1352">
        <f>'Sch-1'!A48</f>
        <v>27</v>
      </c>
      <c r="B48" s="1223">
        <f>'Sch-1'!B48</f>
        <v>7000020892</v>
      </c>
      <c r="C48" s="1352">
        <f>'Sch-1'!C48</f>
        <v>210</v>
      </c>
      <c r="D48" s="1223" t="str">
        <f>'Sch-1'!D48</f>
        <v xml:space="preserve">420kV, 63kA AIS EQUIPMENT               </v>
      </c>
      <c r="E48" s="1352">
        <f>'Sch-1'!E48</f>
        <v>1000004535</v>
      </c>
      <c r="F48" s="1223" t="str">
        <f>'Sch-1'!J48</f>
        <v>420 kV, 4400 pF Capacitive Voltage Transformer (1-Phase)</v>
      </c>
      <c r="G48" s="1352" t="str">
        <f>'Sch-1'!K48</f>
        <v xml:space="preserve">EA </v>
      </c>
      <c r="H48" s="1352">
        <f>'Sch-1'!L48</f>
        <v>6</v>
      </c>
      <c r="I48" s="1335"/>
      <c r="J48" s="1348" t="str">
        <f t="shared" si="3"/>
        <v>Included</v>
      </c>
      <c r="K48" s="1171"/>
      <c r="M48" s="1138"/>
    </row>
    <row r="49" spans="1:13" s="1150" customFormat="1" ht="33">
      <c r="A49" s="1352">
        <f>'Sch-1'!A49</f>
        <v>28</v>
      </c>
      <c r="B49" s="1223">
        <f>'Sch-1'!B49</f>
        <v>7000020892</v>
      </c>
      <c r="C49" s="1352">
        <f>'Sch-1'!C49</f>
        <v>220</v>
      </c>
      <c r="D49" s="1223" t="str">
        <f>'Sch-1'!D49</f>
        <v xml:space="preserve">420kV, 63kA AIS EQUIPMENT               </v>
      </c>
      <c r="E49" s="1352">
        <f>'Sch-1'!E49</f>
        <v>1000004463</v>
      </c>
      <c r="F49" s="1223" t="str">
        <f>'Sch-1'!J49</f>
        <v>420 kV, 3000A, 63KA, 1-Phase CurrentTransformer with 120% extended currentrating</v>
      </c>
      <c r="G49" s="1352" t="str">
        <f>'Sch-1'!K49</f>
        <v xml:space="preserve">EA </v>
      </c>
      <c r="H49" s="1352">
        <f>'Sch-1'!L49</f>
        <v>66</v>
      </c>
      <c r="I49" s="1335"/>
      <c r="J49" s="1348" t="str">
        <f t="shared" si="3"/>
        <v>Included</v>
      </c>
      <c r="K49" s="1171"/>
      <c r="M49" s="1138"/>
    </row>
    <row r="50" spans="1:13" s="1150" customFormat="1" ht="33">
      <c r="A50" s="1352">
        <f>'Sch-1'!A50</f>
        <v>29</v>
      </c>
      <c r="B50" s="1223">
        <f>'Sch-1'!B50</f>
        <v>7000020892</v>
      </c>
      <c r="C50" s="1352">
        <f>'Sch-1'!C50</f>
        <v>230</v>
      </c>
      <c r="D50" s="1223" t="str">
        <f>'Sch-1'!D50</f>
        <v xml:space="preserve">420kV, 63kA AIS EQUIPMENT               </v>
      </c>
      <c r="E50" s="1352">
        <f>'Sch-1'!E50</f>
        <v>1000004501</v>
      </c>
      <c r="F50" s="1223" t="str">
        <f>'Sch-1'!J50</f>
        <v>420kV, 3150A, 63kA Circuit Breaker (3-Phase) without closing resistorand with Support Structure</v>
      </c>
      <c r="G50" s="1352" t="str">
        <f>'Sch-1'!K50</f>
        <v xml:space="preserve">EA </v>
      </c>
      <c r="H50" s="1352">
        <f>'Sch-1'!L50</f>
        <v>18</v>
      </c>
      <c r="I50" s="1335"/>
      <c r="J50" s="1348" t="str">
        <f t="shared" si="3"/>
        <v>Included</v>
      </c>
      <c r="K50" s="1171"/>
      <c r="M50" s="1138"/>
    </row>
    <row r="51" spans="1:13" s="1150" customFormat="1" ht="33">
      <c r="A51" s="1352">
        <f>'Sch-1'!A51</f>
        <v>30</v>
      </c>
      <c r="B51" s="1223">
        <f>'Sch-1'!B51</f>
        <v>7000020892</v>
      </c>
      <c r="C51" s="1352">
        <f>'Sch-1'!C51</f>
        <v>240</v>
      </c>
      <c r="D51" s="1223" t="str">
        <f>'Sch-1'!D51</f>
        <v xml:space="preserve">420kV, 63kA AIS EQUIPMENT               </v>
      </c>
      <c r="E51" s="1352">
        <f>'Sch-1'!E51</f>
        <v>1000004502</v>
      </c>
      <c r="F51" s="1223" t="str">
        <f>'Sch-1'!J51</f>
        <v>420kV, 3150A, 63KA Circuit Breaker (3-Phase) with closing resistor with support structure</v>
      </c>
      <c r="G51" s="1352" t="str">
        <f>'Sch-1'!K51</f>
        <v xml:space="preserve">EA </v>
      </c>
      <c r="H51" s="1352">
        <f>'Sch-1'!L51</f>
        <v>4</v>
      </c>
      <c r="I51" s="1335"/>
      <c r="J51" s="1348" t="str">
        <f t="shared" si="3"/>
        <v>Included</v>
      </c>
      <c r="K51" s="1171"/>
      <c r="M51" s="1138"/>
    </row>
    <row r="52" spans="1:13" s="1150" customFormat="1">
      <c r="A52" s="1352">
        <f>'Sch-1'!A52</f>
        <v>31</v>
      </c>
      <c r="B52" s="1223">
        <f>'Sch-1'!B52</f>
        <v>7000020892</v>
      </c>
      <c r="C52" s="1352">
        <f>'Sch-1'!C52</f>
        <v>250</v>
      </c>
      <c r="D52" s="1223" t="str">
        <f>'Sch-1'!D52</f>
        <v xml:space="preserve">245kV, 50kA AIS EQUIPMENT               </v>
      </c>
      <c r="E52" s="1352">
        <f>'Sch-1'!E52</f>
        <v>1000001694</v>
      </c>
      <c r="F52" s="1223" t="str">
        <f>'Sch-1'!J52</f>
        <v>245 kV ,1 phase Bus Post Insulators for Line Traps</v>
      </c>
      <c r="G52" s="1352" t="str">
        <f>'Sch-1'!K52</f>
        <v xml:space="preserve">EA </v>
      </c>
      <c r="H52" s="1352">
        <f>'Sch-1'!L52</f>
        <v>90</v>
      </c>
      <c r="I52" s="1335"/>
      <c r="J52" s="1348" t="str">
        <f t="shared" si="3"/>
        <v>Included</v>
      </c>
      <c r="K52" s="1171"/>
      <c r="M52" s="1138"/>
    </row>
    <row r="53" spans="1:13" s="1150" customFormat="1">
      <c r="A53" s="1352">
        <f>'Sch-1'!A53</f>
        <v>32</v>
      </c>
      <c r="B53" s="1223">
        <f>'Sch-1'!B53</f>
        <v>7000020892</v>
      </c>
      <c r="C53" s="1352">
        <f>'Sch-1'!C53</f>
        <v>260</v>
      </c>
      <c r="D53" s="1223" t="str">
        <f>'Sch-1'!D53</f>
        <v xml:space="preserve">245kV, 50kA AIS EQUIPMENT               </v>
      </c>
      <c r="E53" s="1352">
        <f>'Sch-1'!E53</f>
        <v>1000001695</v>
      </c>
      <c r="F53" s="1223" t="str">
        <f>'Sch-1'!J53</f>
        <v>245 kV, 1 phase Bus Post Insulator (except for Line Traps)</v>
      </c>
      <c r="G53" s="1352" t="str">
        <f>'Sch-1'!K53</f>
        <v xml:space="preserve">EA </v>
      </c>
      <c r="H53" s="1352">
        <f>'Sch-1'!L53</f>
        <v>292</v>
      </c>
      <c r="I53" s="1335"/>
      <c r="J53" s="1348" t="str">
        <f t="shared" si="3"/>
        <v>Included</v>
      </c>
      <c r="K53" s="1171"/>
      <c r="M53" s="1138"/>
    </row>
    <row r="54" spans="1:13" s="1150" customFormat="1">
      <c r="A54" s="1352">
        <f>'Sch-1'!A54</f>
        <v>33</v>
      </c>
      <c r="B54" s="1223">
        <f>'Sch-1'!B54</f>
        <v>7000020892</v>
      </c>
      <c r="C54" s="1352">
        <f>'Sch-1'!C54</f>
        <v>270</v>
      </c>
      <c r="D54" s="1223" t="str">
        <f>'Sch-1'!D54</f>
        <v xml:space="preserve">245kV, 50kA AIS EQUIPMENT               </v>
      </c>
      <c r="E54" s="1352">
        <f>'Sch-1'!E54</f>
        <v>1000020417</v>
      </c>
      <c r="F54" s="1223" t="str">
        <f>'Sch-1'!J54</f>
        <v>216kV Surge Arrester (1-phase)</v>
      </c>
      <c r="G54" s="1352" t="str">
        <f>'Sch-1'!K54</f>
        <v xml:space="preserve">EA </v>
      </c>
      <c r="H54" s="1352">
        <f>'Sch-1'!L54</f>
        <v>72</v>
      </c>
      <c r="I54" s="1335"/>
      <c r="J54" s="1348" t="str">
        <f t="shared" si="2"/>
        <v>Included</v>
      </c>
      <c r="K54" s="1171"/>
      <c r="M54" s="1138"/>
    </row>
    <row r="55" spans="1:13" s="1150" customFormat="1" ht="33">
      <c r="A55" s="1352">
        <f>'Sch-1'!A55</f>
        <v>34</v>
      </c>
      <c r="B55" s="1223">
        <f>'Sch-1'!B55</f>
        <v>7000020892</v>
      </c>
      <c r="C55" s="1352">
        <f>'Sch-1'!C55</f>
        <v>280</v>
      </c>
      <c r="D55" s="1223" t="str">
        <f>'Sch-1'!D55</f>
        <v xml:space="preserve">245kV, 50kA AIS EQUIPMENT               </v>
      </c>
      <c r="E55" s="1352">
        <f>'Sch-1'!E55</f>
        <v>1000032777</v>
      </c>
      <c r="F55" s="1223" t="str">
        <f>'Sch-1'!J55</f>
        <v>245KV, 1600 A, 50KA, 3-PHASE, DOUBLE BREAK TANDEM ISOLATOR WITHOUT E/S</v>
      </c>
      <c r="G55" s="1352" t="str">
        <f>'Sch-1'!K55</f>
        <v xml:space="preserve">EA </v>
      </c>
      <c r="H55" s="1352">
        <f>'Sch-1'!L55</f>
        <v>51</v>
      </c>
      <c r="I55" s="1335"/>
      <c r="J55" s="1348" t="str">
        <f t="shared" si="2"/>
        <v>Included</v>
      </c>
      <c r="K55" s="1171"/>
      <c r="M55" s="1138"/>
    </row>
    <row r="56" spans="1:13" s="1150" customFormat="1">
      <c r="A56" s="1352">
        <f>'Sch-1'!A56</f>
        <v>35</v>
      </c>
      <c r="B56" s="1223">
        <f>'Sch-1'!B56</f>
        <v>7000020892</v>
      </c>
      <c r="C56" s="1352">
        <f>'Sch-1'!C56</f>
        <v>290</v>
      </c>
      <c r="D56" s="1223" t="str">
        <f>'Sch-1'!D56</f>
        <v xml:space="preserve">245kV, 50kA AIS EQUIPMENT               </v>
      </c>
      <c r="E56" s="1352">
        <f>'Sch-1'!E56</f>
        <v>1000001689</v>
      </c>
      <c r="F56" s="1223" t="str">
        <f>'Sch-1'!J56</f>
        <v>245kV, 1600A, 50 KA, 3-phase DoubleBreak Isolator with two E/S</v>
      </c>
      <c r="G56" s="1352" t="str">
        <f>'Sch-1'!K56</f>
        <v xml:space="preserve">EA </v>
      </c>
      <c r="H56" s="1352">
        <f>'Sch-1'!L56</f>
        <v>27</v>
      </c>
      <c r="I56" s="1335"/>
      <c r="J56" s="1348" t="str">
        <f t="shared" si="2"/>
        <v>Included</v>
      </c>
      <c r="K56" s="1171"/>
      <c r="M56" s="1138"/>
    </row>
    <row r="57" spans="1:13" s="1150" customFormat="1">
      <c r="A57" s="1352">
        <f>'Sch-1'!A57</f>
        <v>36</v>
      </c>
      <c r="B57" s="1223">
        <f>'Sch-1'!B57</f>
        <v>7000020892</v>
      </c>
      <c r="C57" s="1352">
        <f>'Sch-1'!C57</f>
        <v>300</v>
      </c>
      <c r="D57" s="1223" t="str">
        <f>'Sch-1'!D57</f>
        <v xml:space="preserve">245kV, 50kA AIS EQUIPMENT               </v>
      </c>
      <c r="E57" s="1352">
        <f>'Sch-1'!E57</f>
        <v>1000001688</v>
      </c>
      <c r="F57" s="1223" t="str">
        <f>'Sch-1'!J57</f>
        <v>245kV, 1600A, 50 KA, 3-phase DoubleBreak Isolator with one E/S</v>
      </c>
      <c r="G57" s="1352" t="str">
        <f>'Sch-1'!K57</f>
        <v xml:space="preserve">EA </v>
      </c>
      <c r="H57" s="1352">
        <f>'Sch-1'!L57</f>
        <v>27</v>
      </c>
      <c r="I57" s="1335"/>
      <c r="J57" s="1348" t="str">
        <f t="shared" si="2"/>
        <v>Included</v>
      </c>
      <c r="K57" s="1171"/>
      <c r="M57" s="1138"/>
    </row>
    <row r="58" spans="1:13" s="1150" customFormat="1">
      <c r="A58" s="1352">
        <f>'Sch-1'!A58</f>
        <v>37</v>
      </c>
      <c r="B58" s="1223">
        <f>'Sch-1'!B58</f>
        <v>7000020892</v>
      </c>
      <c r="C58" s="1352">
        <f>'Sch-1'!C58</f>
        <v>310</v>
      </c>
      <c r="D58" s="1223" t="str">
        <f>'Sch-1'!D58</f>
        <v xml:space="preserve">245kV, 50kA AIS EQUIPMENT               </v>
      </c>
      <c r="E58" s="1352">
        <f>'Sch-1'!E58</f>
        <v>1000001772</v>
      </c>
      <c r="F58" s="1223" t="str">
        <f>'Sch-1'!J58</f>
        <v>245 kV, 4400pf  Capacitive Voltage Transformer (1- Phase)</v>
      </c>
      <c r="G58" s="1352" t="str">
        <f>'Sch-1'!K58</f>
        <v xml:space="preserve">EA </v>
      </c>
      <c r="H58" s="1352">
        <f>'Sch-1'!L58</f>
        <v>63</v>
      </c>
      <c r="I58" s="1335"/>
      <c r="J58" s="1348" t="str">
        <f t="shared" si="2"/>
        <v>Included</v>
      </c>
      <c r="K58" s="1171"/>
      <c r="M58" s="1138"/>
    </row>
    <row r="59" spans="1:13" s="1150" customFormat="1" ht="33">
      <c r="A59" s="1352">
        <f>'Sch-1'!A59</f>
        <v>38</v>
      </c>
      <c r="B59" s="1223">
        <f>'Sch-1'!B59</f>
        <v>7000020892</v>
      </c>
      <c r="C59" s="1352">
        <f>'Sch-1'!C59</f>
        <v>320</v>
      </c>
      <c r="D59" s="1223" t="str">
        <f>'Sch-1'!D59</f>
        <v xml:space="preserve">245kV, 50kA AIS EQUIPMENT               </v>
      </c>
      <c r="E59" s="1352">
        <f>'Sch-1'!E59</f>
        <v>1000001684</v>
      </c>
      <c r="F59" s="1223" t="str">
        <f>'Sch-1'!J59</f>
        <v>245 kV, 1600A, 50KA, 1-Phase CurrentTransformer with 120% extended currentrating</v>
      </c>
      <c r="G59" s="1352" t="str">
        <f>'Sch-1'!K59</f>
        <v xml:space="preserve">EA </v>
      </c>
      <c r="H59" s="1352">
        <f>'Sch-1'!L59</f>
        <v>81</v>
      </c>
      <c r="I59" s="1335"/>
      <c r="J59" s="1348" t="str">
        <f t="shared" si="2"/>
        <v>Included</v>
      </c>
      <c r="K59" s="1171"/>
      <c r="M59" s="1138"/>
    </row>
    <row r="60" spans="1:13" s="1150" customFormat="1">
      <c r="A60" s="1352">
        <f>'Sch-1'!A60</f>
        <v>39</v>
      </c>
      <c r="B60" s="1223">
        <f>'Sch-1'!B60</f>
        <v>7000020892</v>
      </c>
      <c r="C60" s="1352">
        <f>'Sch-1'!C60</f>
        <v>330</v>
      </c>
      <c r="D60" s="1223" t="str">
        <f>'Sch-1'!D60</f>
        <v xml:space="preserve">245kV, 50kA AIS EQUIPMENT               </v>
      </c>
      <c r="E60" s="1352">
        <f>'Sch-1'!E60</f>
        <v>1000001683</v>
      </c>
      <c r="F60" s="1223" t="str">
        <f>'Sch-1'!J60</f>
        <v>245kV, 1600A, 50KA Circuit Breaker(3-Phase) with support structure</v>
      </c>
      <c r="G60" s="1352" t="str">
        <f>'Sch-1'!K60</f>
        <v xml:space="preserve">EA </v>
      </c>
      <c r="H60" s="1352">
        <f>'Sch-1'!L60</f>
        <v>27</v>
      </c>
      <c r="I60" s="1335"/>
      <c r="J60" s="1348" t="str">
        <f t="shared" si="2"/>
        <v>Included</v>
      </c>
      <c r="K60" s="1171"/>
      <c r="M60" s="1138"/>
    </row>
    <row r="61" spans="1:13" s="1150" customFormat="1">
      <c r="A61" s="1352">
        <f>'Sch-1'!A61</f>
        <v>40</v>
      </c>
      <c r="B61" s="1223">
        <f>'Sch-1'!B61</f>
        <v>7000020892</v>
      </c>
      <c r="C61" s="1352">
        <f>'Sch-1'!C61</f>
        <v>340</v>
      </c>
      <c r="D61" s="1223" t="str">
        <f>'Sch-1'!D61</f>
        <v xml:space="preserve">245kV, 50kA AIS EQUIPMENT               </v>
      </c>
      <c r="E61" s="1352">
        <f>'Sch-1'!E61</f>
        <v>1000028442</v>
      </c>
      <c r="F61" s="1223" t="str">
        <f>'Sch-1'!J61</f>
        <v>245kV, 3150A, 50KA Circuit Breaker(3-Phase) with support structure</v>
      </c>
      <c r="G61" s="1352" t="str">
        <f>'Sch-1'!K61</f>
        <v xml:space="preserve">EA </v>
      </c>
      <c r="H61" s="1352">
        <f>'Sch-1'!L61</f>
        <v>7</v>
      </c>
      <c r="I61" s="1335"/>
      <c r="J61" s="1348" t="str">
        <f t="shared" si="2"/>
        <v>Included</v>
      </c>
      <c r="K61" s="1171"/>
      <c r="M61" s="1138"/>
    </row>
    <row r="62" spans="1:13" s="1150" customFormat="1">
      <c r="A62" s="1352">
        <f>'Sch-1'!A62</f>
        <v>41</v>
      </c>
      <c r="B62" s="1223">
        <f>'Sch-1'!B62</f>
        <v>7000020892</v>
      </c>
      <c r="C62" s="1352">
        <f>'Sch-1'!C62</f>
        <v>350</v>
      </c>
      <c r="D62" s="1223" t="str">
        <f>'Sch-1'!D62</f>
        <v xml:space="preserve">245kV, 50kA AIS EQUIPMENT               </v>
      </c>
      <c r="E62" s="1352">
        <f>'Sch-1'!E62</f>
        <v>1000051850</v>
      </c>
      <c r="F62" s="1223" t="str">
        <f>'Sch-1'!J62</f>
        <v>245KV, 3150A, 50KA, 3-PHASE DOUBLE BREAK ISOLATOR WITH ONE E/S</v>
      </c>
      <c r="G62" s="1352" t="str">
        <f>'Sch-1'!K62</f>
        <v xml:space="preserve">EA </v>
      </c>
      <c r="H62" s="1352">
        <f>'Sch-1'!L62</f>
        <v>8</v>
      </c>
      <c r="I62" s="1335"/>
      <c r="J62" s="1348" t="str">
        <f t="shared" si="2"/>
        <v>Included</v>
      </c>
      <c r="K62" s="1171"/>
      <c r="M62" s="1138"/>
    </row>
    <row r="63" spans="1:13" s="1150" customFormat="1">
      <c r="A63" s="1352">
        <f>'Sch-1'!A63</f>
        <v>42</v>
      </c>
      <c r="B63" s="1223">
        <f>'Sch-1'!B63</f>
        <v>7000020892</v>
      </c>
      <c r="C63" s="1352">
        <f>'Sch-1'!C63</f>
        <v>360</v>
      </c>
      <c r="D63" s="1223" t="str">
        <f>'Sch-1'!D63</f>
        <v xml:space="preserve">245kV, 50kA AIS EQUIPMENT               </v>
      </c>
      <c r="E63" s="1352">
        <f>'Sch-1'!E63</f>
        <v>1000051760</v>
      </c>
      <c r="F63" s="1223" t="str">
        <f>'Sch-1'!J63</f>
        <v>245KV, 3150A, 50KA, 3-PHASE DOUBLE BREAK ISOLATOR WITH TWO E/S</v>
      </c>
      <c r="G63" s="1352" t="str">
        <f>'Sch-1'!K63</f>
        <v xml:space="preserve">EA </v>
      </c>
      <c r="H63" s="1352">
        <f>'Sch-1'!L63</f>
        <v>6</v>
      </c>
      <c r="I63" s="1335"/>
      <c r="J63" s="1348" t="str">
        <f t="shared" si="2"/>
        <v>Included</v>
      </c>
      <c r="K63" s="1171"/>
      <c r="M63" s="1138"/>
    </row>
    <row r="64" spans="1:13" s="1150" customFormat="1" ht="33">
      <c r="A64" s="1352">
        <f>'Sch-1'!A64</f>
        <v>43</v>
      </c>
      <c r="B64" s="1223">
        <f>'Sch-1'!B64</f>
        <v>7000020892</v>
      </c>
      <c r="C64" s="1352">
        <f>'Sch-1'!C64</f>
        <v>370</v>
      </c>
      <c r="D64" s="1223" t="str">
        <f>'Sch-1'!D64</f>
        <v xml:space="preserve">245kV, 50kA AIS EQUIPMENT               </v>
      </c>
      <c r="E64" s="1352">
        <f>'Sch-1'!E64</f>
        <v>1000001740</v>
      </c>
      <c r="F64" s="1223" t="str">
        <f>'Sch-1'!J64</f>
        <v>245 kV, 2500A, 50KA, 1-Phase CurrentTransformer with 150% extended currentrating</v>
      </c>
      <c r="G64" s="1352" t="str">
        <f>'Sch-1'!K64</f>
        <v xml:space="preserve">EA </v>
      </c>
      <c r="H64" s="1352">
        <f>'Sch-1'!L64</f>
        <v>21</v>
      </c>
      <c r="I64" s="1335"/>
      <c r="J64" s="1348" t="str">
        <f t="shared" si="2"/>
        <v>Included</v>
      </c>
      <c r="K64" s="1171"/>
      <c r="M64" s="1138"/>
    </row>
    <row r="65" spans="1:13" s="1150" customFormat="1">
      <c r="A65" s="1352">
        <f>'Sch-1'!A65</f>
        <v>44</v>
      </c>
      <c r="B65" s="1223">
        <f>'Sch-1'!B65</f>
        <v>7000020892</v>
      </c>
      <c r="C65" s="1352">
        <f>'Sch-1'!C65</f>
        <v>380</v>
      </c>
      <c r="D65" s="1223" t="str">
        <f>'Sch-1'!D65</f>
        <v xml:space="preserve">145kV, 31.5kV AIS EQUIPMENT             </v>
      </c>
      <c r="E65" s="1352">
        <f>'Sch-1'!E65</f>
        <v>1000000956</v>
      </c>
      <c r="F65" s="1223" t="str">
        <f>'Sch-1'!J65</f>
        <v>145kV, 1 phase Bus Post Insulators</v>
      </c>
      <c r="G65" s="1352" t="str">
        <f>'Sch-1'!K65</f>
        <v xml:space="preserve">EA </v>
      </c>
      <c r="H65" s="1352">
        <f>'Sch-1'!L65</f>
        <v>4</v>
      </c>
      <c r="I65" s="1335"/>
      <c r="J65" s="1348" t="str">
        <f t="shared" si="2"/>
        <v>Included</v>
      </c>
      <c r="K65" s="1171"/>
      <c r="M65" s="1138"/>
    </row>
    <row r="66" spans="1:13" s="1150" customFormat="1">
      <c r="A66" s="1352">
        <f>'Sch-1'!A66</f>
        <v>45</v>
      </c>
      <c r="B66" s="1223">
        <f>'Sch-1'!B66</f>
        <v>7000020892</v>
      </c>
      <c r="C66" s="1352">
        <f>'Sch-1'!C66</f>
        <v>390</v>
      </c>
      <c r="D66" s="1223" t="str">
        <f>'Sch-1'!D66</f>
        <v xml:space="preserve">145kV, 31.5kV AIS EQUIPMENT             </v>
      </c>
      <c r="E66" s="1352">
        <f>'Sch-1'!E66</f>
        <v>1000000945</v>
      </c>
      <c r="F66" s="1223" t="str">
        <f>'Sch-1'!J66</f>
        <v>145kV, 1250A, 31.5KA Circuit Breakers(1-Phase) with support structure</v>
      </c>
      <c r="G66" s="1352" t="str">
        <f>'Sch-1'!K66</f>
        <v xml:space="preserve">EA </v>
      </c>
      <c r="H66" s="1352">
        <f>'Sch-1'!L66</f>
        <v>2</v>
      </c>
      <c r="I66" s="1335"/>
      <c r="J66" s="1348" t="str">
        <f t="shared" si="2"/>
        <v>Included</v>
      </c>
      <c r="K66" s="1171"/>
      <c r="M66" s="1138"/>
    </row>
    <row r="67" spans="1:13" s="1150" customFormat="1">
      <c r="A67" s="1352">
        <f>'Sch-1'!A67</f>
        <v>46</v>
      </c>
      <c r="B67" s="1223">
        <f>'Sch-1'!B67</f>
        <v>7000020892</v>
      </c>
      <c r="C67" s="1352">
        <f>'Sch-1'!C67</f>
        <v>400</v>
      </c>
      <c r="D67" s="1223" t="str">
        <f>'Sch-1'!D67</f>
        <v xml:space="preserve">72.5kV, 25kV AIS EQUIPMENT              </v>
      </c>
      <c r="E67" s="1352">
        <f>'Sch-1'!E67</f>
        <v>1000005036</v>
      </c>
      <c r="F67" s="1223" t="str">
        <f>'Sch-1'!J67</f>
        <v>72.5 kV, 1250A, 25 kA, 3-phase CircuitBreaker with support structure</v>
      </c>
      <c r="G67" s="1352" t="str">
        <f>'Sch-1'!K67</f>
        <v xml:space="preserve">EA </v>
      </c>
      <c r="H67" s="1352">
        <f>'Sch-1'!L67</f>
        <v>1</v>
      </c>
      <c r="I67" s="1335"/>
      <c r="J67" s="1348" t="str">
        <f t="shared" si="2"/>
        <v>Included</v>
      </c>
      <c r="K67" s="1171"/>
      <c r="M67" s="1138"/>
    </row>
    <row r="68" spans="1:13" s="1150" customFormat="1">
      <c r="A68" s="1352">
        <f>'Sch-1'!A68</f>
        <v>47</v>
      </c>
      <c r="B68" s="1223">
        <f>'Sch-1'!B68</f>
        <v>7000020892</v>
      </c>
      <c r="C68" s="1352">
        <f>'Sch-1'!C68</f>
        <v>410</v>
      </c>
      <c r="D68" s="1223" t="str">
        <f>'Sch-1'!D68</f>
        <v xml:space="preserve">72.5kV, 25kV AIS EQUIPMENT              </v>
      </c>
      <c r="E68" s="1352">
        <f>'Sch-1'!E68</f>
        <v>1000027581</v>
      </c>
      <c r="F68" s="1223" t="str">
        <f>'Sch-1'!J68</f>
        <v>72.5kV,  630A, 25kA, 3-Phase DoubleBreak Isolator without E/S</v>
      </c>
      <c r="G68" s="1352" t="str">
        <f>'Sch-1'!K68</f>
        <v xml:space="preserve">EA </v>
      </c>
      <c r="H68" s="1352">
        <f>'Sch-1'!L68</f>
        <v>1</v>
      </c>
      <c r="I68" s="1335"/>
      <c r="J68" s="1348" t="str">
        <f t="shared" si="2"/>
        <v>Included</v>
      </c>
      <c r="K68" s="1171"/>
      <c r="M68" s="1138"/>
    </row>
    <row r="69" spans="1:13" s="1150" customFormat="1">
      <c r="A69" s="1352">
        <f>'Sch-1'!A69</f>
        <v>48</v>
      </c>
      <c r="B69" s="1223">
        <f>'Sch-1'!B69</f>
        <v>7000020892</v>
      </c>
      <c r="C69" s="1352">
        <f>'Sch-1'!C69</f>
        <v>420</v>
      </c>
      <c r="D69" s="1223" t="str">
        <f>'Sch-1'!D69</f>
        <v xml:space="preserve">72.5kV, 25kV AIS EQUIPMENT              </v>
      </c>
      <c r="E69" s="1352">
        <f>'Sch-1'!E69</f>
        <v>1000005061</v>
      </c>
      <c r="F69" s="1223" t="str">
        <f>'Sch-1'!J69</f>
        <v>72.5 kV, 50A, 25 kA, 1-Phase CurrentTransformer with 120% extended currentrating</v>
      </c>
      <c r="G69" s="1352" t="str">
        <f>'Sch-1'!K69</f>
        <v xml:space="preserve">EA </v>
      </c>
      <c r="H69" s="1352">
        <f>'Sch-1'!L69</f>
        <v>3</v>
      </c>
      <c r="I69" s="1335"/>
      <c r="J69" s="1348" t="str">
        <f t="shared" ref="J69:J85" si="4">IF(I69=0, "Included",IF(ISERROR(H69*I69), I69, H69*I69))</f>
        <v>Included</v>
      </c>
      <c r="K69" s="1171"/>
      <c r="M69" s="1138"/>
    </row>
    <row r="70" spans="1:13" s="1150" customFormat="1">
      <c r="A70" s="1352">
        <f>'Sch-1'!A70</f>
        <v>49</v>
      </c>
      <c r="B70" s="1223">
        <f>'Sch-1'!B70</f>
        <v>7000020892</v>
      </c>
      <c r="C70" s="1352">
        <f>'Sch-1'!C70</f>
        <v>430</v>
      </c>
      <c r="D70" s="1223" t="str">
        <f>'Sch-1'!D70</f>
        <v xml:space="preserve">72.5kV, 25kV AIS EQUIPMENT              </v>
      </c>
      <c r="E70" s="1352">
        <f>'Sch-1'!E70</f>
        <v>1000005048</v>
      </c>
      <c r="F70" s="1223" t="str">
        <f>'Sch-1'!J70</f>
        <v xml:space="preserve"> 72.5 kV Voltage Transformer (1- Phase)</v>
      </c>
      <c r="G70" s="1352" t="str">
        <f>'Sch-1'!K70</f>
        <v xml:space="preserve">EA </v>
      </c>
      <c r="H70" s="1352">
        <f>'Sch-1'!L70</f>
        <v>3</v>
      </c>
      <c r="I70" s="1335"/>
      <c r="J70" s="1348" t="str">
        <f t="shared" si="4"/>
        <v>Included</v>
      </c>
      <c r="K70" s="1171"/>
      <c r="M70" s="1138"/>
    </row>
    <row r="71" spans="1:13" s="1150" customFormat="1">
      <c r="A71" s="1352">
        <f>'Sch-1'!A71</f>
        <v>50</v>
      </c>
      <c r="B71" s="1223">
        <f>'Sch-1'!B71</f>
        <v>7000020892</v>
      </c>
      <c r="C71" s="1352">
        <f>'Sch-1'!C71</f>
        <v>440</v>
      </c>
      <c r="D71" s="1223" t="str">
        <f>'Sch-1'!D71</f>
        <v xml:space="preserve">72.5kV, 25kV AIS EQUIPMENT              </v>
      </c>
      <c r="E71" s="1352">
        <f>'Sch-1'!E71</f>
        <v>1000005030</v>
      </c>
      <c r="F71" s="1223" t="str">
        <f>'Sch-1'!J71</f>
        <v>72.5kV ,1 phase Bus Post Insulators</v>
      </c>
      <c r="G71" s="1352" t="str">
        <f>'Sch-1'!K71</f>
        <v xml:space="preserve">EA </v>
      </c>
      <c r="H71" s="1352">
        <f>'Sch-1'!L71</f>
        <v>6</v>
      </c>
      <c r="I71" s="1335"/>
      <c r="J71" s="1348" t="str">
        <f t="shared" si="4"/>
        <v>Included</v>
      </c>
      <c r="K71" s="1171"/>
      <c r="M71" s="1138"/>
    </row>
    <row r="72" spans="1:13" s="1150" customFormat="1">
      <c r="A72" s="1352">
        <f>'Sch-1'!A72</f>
        <v>51</v>
      </c>
      <c r="B72" s="1223">
        <f>'Sch-1'!B72</f>
        <v>7000020892</v>
      </c>
      <c r="C72" s="1352">
        <f>'Sch-1'!C72</f>
        <v>450</v>
      </c>
      <c r="D72" s="1223" t="str">
        <f>'Sch-1'!D72</f>
        <v xml:space="preserve">36kV AIS EQUIPMENT                      </v>
      </c>
      <c r="E72" s="1352">
        <f>'Sch-1'!E72</f>
        <v>1000002094</v>
      </c>
      <c r="F72" s="1223" t="str">
        <f>'Sch-1'!J72</f>
        <v>36 kV, 630A, 25 KA, 3-Phase  DoubleBreak Isolator without E/S</v>
      </c>
      <c r="G72" s="1352" t="str">
        <f>'Sch-1'!K72</f>
        <v xml:space="preserve">EA </v>
      </c>
      <c r="H72" s="1352">
        <f>'Sch-1'!L72</f>
        <v>1</v>
      </c>
      <c r="I72" s="1335"/>
      <c r="J72" s="1348" t="str">
        <f t="shared" si="4"/>
        <v>Included</v>
      </c>
      <c r="K72" s="1171"/>
      <c r="M72" s="1138"/>
    </row>
    <row r="73" spans="1:13" s="1150" customFormat="1" ht="33">
      <c r="A73" s="1352">
        <f>'Sch-1'!A73</f>
        <v>52</v>
      </c>
      <c r="B73" s="1223">
        <f>'Sch-1'!B73</f>
        <v>7000020892</v>
      </c>
      <c r="C73" s="1352">
        <f>'Sch-1'!C73</f>
        <v>460</v>
      </c>
      <c r="D73" s="1223" t="str">
        <f>'Sch-1'!D73</f>
        <v xml:space="preserve">36kV AIS EQUIPMENT                      </v>
      </c>
      <c r="E73" s="1352">
        <f>'Sch-1'!E73</f>
        <v>1000001998</v>
      </c>
      <c r="F73" s="1223" t="str">
        <f>'Sch-1'!J73</f>
        <v>Current transformer (33kV) for transformer Netural along with supportstructure &amp; terminal connector</v>
      </c>
      <c r="G73" s="1352" t="str">
        <f>'Sch-1'!K73</f>
        <v>SET</v>
      </c>
      <c r="H73" s="1352">
        <f>'Sch-1'!L73</f>
        <v>3</v>
      </c>
      <c r="I73" s="1335"/>
      <c r="J73" s="1348" t="str">
        <f t="shared" si="4"/>
        <v>Included</v>
      </c>
      <c r="K73" s="1171"/>
      <c r="M73" s="1138"/>
    </row>
    <row r="74" spans="1:13" s="1150" customFormat="1" ht="33">
      <c r="A74" s="1352">
        <f>'Sch-1'!A74</f>
        <v>53</v>
      </c>
      <c r="B74" s="1223">
        <f>'Sch-1'!B74</f>
        <v>7000020892</v>
      </c>
      <c r="C74" s="1352">
        <f>'Sch-1'!C74</f>
        <v>470</v>
      </c>
      <c r="D74" s="1223" t="str">
        <f>'Sch-1'!D74</f>
        <v xml:space="preserve">36kV AIS EQUIPMENT                      </v>
      </c>
      <c r="E74" s="1352">
        <f>'Sch-1'!E74</f>
        <v>1000001999</v>
      </c>
      <c r="F74" s="1223" t="str">
        <f>'Sch-1'!J74</f>
        <v>Current transformer (33kV) for Reactor Neutral along with supportstructure &amp; terminal connector</v>
      </c>
      <c r="G74" s="1352" t="str">
        <f>'Sch-1'!K74</f>
        <v xml:space="preserve">EA </v>
      </c>
      <c r="H74" s="1352">
        <f>'Sch-1'!L74</f>
        <v>3</v>
      </c>
      <c r="I74" s="1335"/>
      <c r="J74" s="1348" t="str">
        <f t="shared" si="4"/>
        <v>Included</v>
      </c>
      <c r="K74" s="1171"/>
      <c r="M74" s="1138"/>
    </row>
    <row r="75" spans="1:13" s="1150" customFormat="1">
      <c r="A75" s="1352">
        <f>'Sch-1'!A75</f>
        <v>54</v>
      </c>
      <c r="B75" s="1223">
        <f>'Sch-1'!B75</f>
        <v>7000020892</v>
      </c>
      <c r="C75" s="1352">
        <f>'Sch-1'!C75</f>
        <v>480</v>
      </c>
      <c r="D75" s="1223" t="str">
        <f>'Sch-1'!D75</f>
        <v xml:space="preserve">36kV AIS EQUIPMENT                      </v>
      </c>
      <c r="E75" s="1352">
        <f>'Sch-1'!E75</f>
        <v>1000002068</v>
      </c>
      <c r="F75" s="1223" t="str">
        <f>'Sch-1'!J75</f>
        <v>36 kV, 1-phase Horn Gap Fuse</v>
      </c>
      <c r="G75" s="1352" t="str">
        <f>'Sch-1'!K75</f>
        <v xml:space="preserve">EA </v>
      </c>
      <c r="H75" s="1352">
        <f>'Sch-1'!L75</f>
        <v>3</v>
      </c>
      <c r="I75" s="1335"/>
      <c r="J75" s="1348" t="str">
        <f t="shared" si="4"/>
        <v>Included</v>
      </c>
      <c r="K75" s="1171"/>
      <c r="M75" s="1138"/>
    </row>
    <row r="76" spans="1:13" s="1150" customFormat="1">
      <c r="A76" s="1352">
        <f>'Sch-1'!A76</f>
        <v>55</v>
      </c>
      <c r="B76" s="1223">
        <f>'Sch-1'!B76</f>
        <v>7000020892</v>
      </c>
      <c r="C76" s="1352">
        <f>'Sch-1'!C76</f>
        <v>490</v>
      </c>
      <c r="D76" s="1223" t="str">
        <f>'Sch-1'!D76</f>
        <v xml:space="preserve">36kV AIS EQUIPMENT                      </v>
      </c>
      <c r="E76" s="1352">
        <f>'Sch-1'!E76</f>
        <v>1000020418</v>
      </c>
      <c r="F76" s="1223" t="str">
        <f>'Sch-1'!J76</f>
        <v>30kV Surge Arrester (1-Phase)</v>
      </c>
      <c r="G76" s="1352" t="str">
        <f>'Sch-1'!K76</f>
        <v xml:space="preserve">EA </v>
      </c>
      <c r="H76" s="1352">
        <f>'Sch-1'!L76</f>
        <v>3</v>
      </c>
      <c r="I76" s="1335"/>
      <c r="J76" s="1348" t="str">
        <f t="shared" si="4"/>
        <v>Included</v>
      </c>
      <c r="K76" s="1171"/>
      <c r="M76" s="1138"/>
    </row>
    <row r="77" spans="1:13" s="1150" customFormat="1" ht="49.5">
      <c r="A77" s="1352">
        <f>'Sch-1'!A77</f>
        <v>56</v>
      </c>
      <c r="B77" s="1223">
        <f>'Sch-1'!B77</f>
        <v>7000020892</v>
      </c>
      <c r="C77" s="1352">
        <f>'Sch-1'!C77</f>
        <v>500</v>
      </c>
      <c r="D77" s="1223" t="str">
        <f>'Sch-1'!D77</f>
        <v xml:space="preserve">36kV AIS EQUIPMENT                      </v>
      </c>
      <c r="E77" s="1352">
        <f>'Sch-1'!E77</f>
        <v>1000020185</v>
      </c>
      <c r="F77" s="1223" t="str">
        <f>'Sch-1'!J77</f>
        <v>Fabrication, galvanising and supply of 33kV Std Double Pole Structureincluding nuts, bolts, all type of washers, packplates, step bolts andgusset plates excluding foundation bolts</v>
      </c>
      <c r="G77" s="1352" t="str">
        <f>'Sch-1'!K77</f>
        <v xml:space="preserve">EA </v>
      </c>
      <c r="H77" s="1352">
        <f>'Sch-1'!L77</f>
        <v>1</v>
      </c>
      <c r="I77" s="1335"/>
      <c r="J77" s="1348" t="str">
        <f t="shared" si="4"/>
        <v>Included</v>
      </c>
      <c r="K77" s="1171"/>
      <c r="M77" s="1138"/>
    </row>
    <row r="78" spans="1:13" s="1150" customFormat="1" ht="99">
      <c r="A78" s="1352">
        <f>'Sch-1'!A78</f>
        <v>57</v>
      </c>
      <c r="B78" s="1223">
        <f>'Sch-1'!B78</f>
        <v>7000020892</v>
      </c>
      <c r="C78" s="1352">
        <f>'Sch-1'!C78</f>
        <v>510</v>
      </c>
      <c r="D78" s="1223" t="str">
        <f>'Sch-1'!D78</f>
        <v xml:space="preserve">Erection Hardware for 765 kV S/Y        </v>
      </c>
      <c r="E78" s="1352">
        <f>'Sch-1'!E78</f>
        <v>1000015930</v>
      </c>
      <c r="F78" s="1223" t="str">
        <f>'Sch-1'!J78</f>
        <v>Bus post insulators, spacers, equipmentsupport structures, conductor(s), Altube, clamp, connectors including 765KV and neutral bushings  terminalconnectors etc for Neutral formationfor one bank (each bank comprise ofthree single phase units of Reactors)and connection to neutral groundingreactor (as applicable) and makingconnection arrangement to connect spareunit in place of any unit of the bankwithout physical shifting.</v>
      </c>
      <c r="G78" s="1352" t="str">
        <f>'Sch-1'!K78</f>
        <v>LOT</v>
      </c>
      <c r="H78" s="1352">
        <f>'Sch-1'!L78</f>
        <v>3</v>
      </c>
      <c r="I78" s="1335"/>
      <c r="J78" s="1348" t="str">
        <f t="shared" si="4"/>
        <v>Included</v>
      </c>
      <c r="K78" s="1171"/>
      <c r="M78" s="1138"/>
    </row>
    <row r="79" spans="1:13" s="1150" customFormat="1" ht="99">
      <c r="A79" s="1352">
        <f>'Sch-1'!A79</f>
        <v>58</v>
      </c>
      <c r="B79" s="1223">
        <f>'Sch-1'!B79</f>
        <v>7000020892</v>
      </c>
      <c r="C79" s="1352">
        <f>'Sch-1'!C79</f>
        <v>520</v>
      </c>
      <c r="D79" s="1223" t="str">
        <f>'Sch-1'!D79</f>
        <v xml:space="preserve">Erection Hardware for 765 kV S/Y        </v>
      </c>
      <c r="E79" s="1352">
        <f>'Sch-1'!E79</f>
        <v>1000015788</v>
      </c>
      <c r="F79" s="1223" t="str">
        <f>'Sch-1'!J79</f>
        <v>Bus post insulators, spacers, equipmentsupport structures, conductors, Altube, clamp, connectors (including765kV, 400kV, tertiary and neuturalbushing terminal connectors etc) forarrangement of netural formation forTransformer(s), DELTA formation for onebank (each bank comprises of 3 singlephase units of Autotransformers) andmaking connection arrangement toconnect spare unit in place of any unitof the bank without physical shifting</v>
      </c>
      <c r="G79" s="1352" t="str">
        <f>'Sch-1'!K79</f>
        <v>LOT</v>
      </c>
      <c r="H79" s="1352">
        <f>'Sch-1'!L79</f>
        <v>3</v>
      </c>
      <c r="I79" s="1335"/>
      <c r="J79" s="1348" t="str">
        <f t="shared" si="4"/>
        <v>Included</v>
      </c>
      <c r="K79" s="1171"/>
      <c r="M79" s="1138"/>
    </row>
    <row r="80" spans="1:13" s="1150" customFormat="1" ht="33">
      <c r="A80" s="1352">
        <f>'Sch-1'!A80</f>
        <v>59</v>
      </c>
      <c r="B80" s="1223">
        <f>'Sch-1'!B80</f>
        <v>7000020892</v>
      </c>
      <c r="C80" s="1352">
        <f>'Sch-1'!C80</f>
        <v>530</v>
      </c>
      <c r="D80" s="1223" t="str">
        <f>'Sch-1'!D80</f>
        <v xml:space="preserve">Erection Hardware for 765 kV S/Y        </v>
      </c>
      <c r="E80" s="1352">
        <f>'Sch-1'!E80</f>
        <v>1000011349</v>
      </c>
      <c r="F80" s="1223" t="str">
        <f>'Sch-1'!J80</f>
        <v>Erection Hardware for 765kV I type layout-Bus Reactor bay as pertechnical specification</v>
      </c>
      <c r="G80" s="1352" t="str">
        <f>'Sch-1'!K80</f>
        <v>SET</v>
      </c>
      <c r="H80" s="1352">
        <f>'Sch-1'!L80</f>
        <v>1</v>
      </c>
      <c r="I80" s="1335"/>
      <c r="J80" s="1348" t="str">
        <f t="shared" si="4"/>
        <v>Included</v>
      </c>
      <c r="K80" s="1171"/>
      <c r="M80" s="1138"/>
    </row>
    <row r="81" spans="1:13" s="1150" customFormat="1" ht="33">
      <c r="A81" s="1352">
        <f>'Sch-1'!A81</f>
        <v>60</v>
      </c>
      <c r="B81" s="1223">
        <f>'Sch-1'!B81</f>
        <v>7000020892</v>
      </c>
      <c r="C81" s="1352">
        <f>'Sch-1'!C81</f>
        <v>540</v>
      </c>
      <c r="D81" s="1223" t="str">
        <f>'Sch-1'!D81</f>
        <v xml:space="preserve">Erection Hardware for 765 kV S/Y        </v>
      </c>
      <c r="E81" s="1352">
        <f>'Sch-1'!E81</f>
        <v>1000011363</v>
      </c>
      <c r="F81" s="1223" t="str">
        <f>'Sch-1'!J81</f>
        <v>Erection Hardware for 765kV I type layout-Transformer bay as pertechnical specification</v>
      </c>
      <c r="G81" s="1352" t="str">
        <f>'Sch-1'!K81</f>
        <v>SET</v>
      </c>
      <c r="H81" s="1352">
        <f>'Sch-1'!L81</f>
        <v>3</v>
      </c>
      <c r="I81" s="1335"/>
      <c r="J81" s="1348" t="str">
        <f t="shared" si="4"/>
        <v>Included</v>
      </c>
      <c r="K81" s="1171"/>
      <c r="M81" s="1138"/>
    </row>
    <row r="82" spans="1:13" s="1150" customFormat="1" ht="33">
      <c r="A82" s="1352">
        <f>'Sch-1'!A82</f>
        <v>61</v>
      </c>
      <c r="B82" s="1223">
        <f>'Sch-1'!B82</f>
        <v>7000020892</v>
      </c>
      <c r="C82" s="1352">
        <f>'Sch-1'!C82</f>
        <v>550</v>
      </c>
      <c r="D82" s="1223" t="str">
        <f>'Sch-1'!D82</f>
        <v xml:space="preserve">Erection Hardware for 765 kV S/Y        </v>
      </c>
      <c r="E82" s="1352">
        <f>'Sch-1'!E82</f>
        <v>1000011356</v>
      </c>
      <c r="F82" s="1223" t="str">
        <f>'Sch-1'!J82</f>
        <v>Erection Hardware for 765kV I type layout-Line Reactors including NGRbypass arrangement as per technical specification</v>
      </c>
      <c r="G82" s="1352" t="str">
        <f>'Sch-1'!K82</f>
        <v>SET</v>
      </c>
      <c r="H82" s="1352">
        <f>'Sch-1'!L82</f>
        <v>2</v>
      </c>
      <c r="I82" s="1335"/>
      <c r="J82" s="1348" t="str">
        <f t="shared" si="4"/>
        <v>Included</v>
      </c>
      <c r="K82" s="1171"/>
      <c r="M82" s="1138"/>
    </row>
    <row r="83" spans="1:13" s="1150" customFormat="1" ht="33">
      <c r="A83" s="1352">
        <f>'Sch-1'!A83</f>
        <v>62</v>
      </c>
      <c r="B83" s="1223">
        <f>'Sch-1'!B83</f>
        <v>7000020892</v>
      </c>
      <c r="C83" s="1352">
        <f>'Sch-1'!C83</f>
        <v>560</v>
      </c>
      <c r="D83" s="1223" t="str">
        <f>'Sch-1'!D83</f>
        <v xml:space="preserve">Erection Hardware for 765 kV S/Y        </v>
      </c>
      <c r="E83" s="1352">
        <f>'Sch-1'!E83</f>
        <v>1000011358</v>
      </c>
      <c r="F83" s="1223" t="str">
        <f>'Sch-1'!J83</f>
        <v>Erection Hardware for 765kV I type layout-Line bay as per  technicalspecification</v>
      </c>
      <c r="G83" s="1352" t="str">
        <f>'Sch-1'!K83</f>
        <v>SET</v>
      </c>
      <c r="H83" s="1352">
        <f>'Sch-1'!L83</f>
        <v>4</v>
      </c>
      <c r="I83" s="1335"/>
      <c r="J83" s="1348" t="str">
        <f t="shared" si="4"/>
        <v>Included</v>
      </c>
      <c r="K83" s="1171"/>
      <c r="M83" s="1138"/>
    </row>
    <row r="84" spans="1:13" s="1150" customFormat="1" ht="33">
      <c r="A84" s="1352">
        <f>'Sch-1'!A84</f>
        <v>63</v>
      </c>
      <c r="B84" s="1223">
        <f>'Sch-1'!B84</f>
        <v>7000020892</v>
      </c>
      <c r="C84" s="1352">
        <f>'Sch-1'!C84</f>
        <v>570</v>
      </c>
      <c r="D84" s="1223" t="str">
        <f>'Sch-1'!D84</f>
        <v xml:space="preserve">Erection Hardware for 765 kV S/Y        </v>
      </c>
      <c r="E84" s="1352">
        <f>'Sch-1'!E84</f>
        <v>1000011350</v>
      </c>
      <c r="F84" s="1223" t="str">
        <f>'Sch-1'!J84</f>
        <v>Erection Hardware for 765kV I type layout-Bus Work (For one diameters)as per technical specification</v>
      </c>
      <c r="G84" s="1352" t="str">
        <f>'Sch-1'!K84</f>
        <v>SET</v>
      </c>
      <c r="H84" s="1352">
        <f>'Sch-1'!L84</f>
        <v>4</v>
      </c>
      <c r="I84" s="1335"/>
      <c r="J84" s="1348" t="str">
        <f t="shared" si="4"/>
        <v>Included</v>
      </c>
      <c r="K84" s="1171"/>
      <c r="M84" s="1138"/>
    </row>
    <row r="85" spans="1:13" s="1150" customFormat="1" ht="33">
      <c r="A85" s="1352">
        <f>'Sch-1'!A85</f>
        <v>64</v>
      </c>
      <c r="B85" s="1223">
        <f>'Sch-1'!B85</f>
        <v>7000020892</v>
      </c>
      <c r="C85" s="1352">
        <f>'Sch-1'!C85</f>
        <v>580</v>
      </c>
      <c r="D85" s="1223" t="str">
        <f>'Sch-1'!D85</f>
        <v xml:space="preserve">765kV Insulator and Hardware            </v>
      </c>
      <c r="E85" s="1352">
        <f>'Sch-1'!E85</f>
        <v>1000055992</v>
      </c>
      <c r="F85" s="1223" t="str">
        <f>'Sch-1'!J85</f>
        <v>765KV SUSPENSION INSULATOR STRING  AND ASSOCIATED HARDWARE FITTINGSWITH DROP CLAMP SUITABLE FOR QUAD CONDUCTOR</v>
      </c>
      <c r="G85" s="1352" t="str">
        <f>'Sch-1'!K85</f>
        <v xml:space="preserve">EA </v>
      </c>
      <c r="H85" s="1352">
        <f>'Sch-1'!L85</f>
        <v>18</v>
      </c>
      <c r="I85" s="1335"/>
      <c r="J85" s="1348" t="str">
        <f t="shared" si="4"/>
        <v>Included</v>
      </c>
      <c r="K85" s="1171"/>
      <c r="M85" s="1138"/>
    </row>
    <row r="86" spans="1:13" s="1150" customFormat="1" ht="33">
      <c r="A86" s="1352">
        <f>'Sch-1'!A86</f>
        <v>65</v>
      </c>
      <c r="B86" s="1223">
        <f>'Sch-1'!B86</f>
        <v>7000020892</v>
      </c>
      <c r="C86" s="1352">
        <f>'Sch-1'!C86</f>
        <v>590</v>
      </c>
      <c r="D86" s="1223" t="str">
        <f>'Sch-1'!D86</f>
        <v xml:space="preserve">765kV Insulator and Hardware            </v>
      </c>
      <c r="E86" s="1352">
        <f>'Sch-1'!E86</f>
        <v>1000055993</v>
      </c>
      <c r="F86" s="1223" t="str">
        <f>'Sch-1'!J86</f>
        <v>765KV SUSPENSION INSULATOR STRING  AND ASSOCIATED HARDWARE FITTINGSWITH THROUGH CLAMP SUITABLE FOR QUAD CONDUCTOR</v>
      </c>
      <c r="G86" s="1352" t="str">
        <f>'Sch-1'!K86</f>
        <v xml:space="preserve">EA </v>
      </c>
      <c r="H86" s="1352">
        <f>'Sch-1'!L86</f>
        <v>42</v>
      </c>
      <c r="I86" s="1335"/>
      <c r="J86" s="1348" t="str">
        <f t="shared" ref="J86:J121" si="5">IF(I86=0, "Included",IF(ISERROR(H86*I86), I86, H86*I86))</f>
        <v>Included</v>
      </c>
      <c r="K86" s="1171"/>
      <c r="M86" s="1138"/>
    </row>
    <row r="87" spans="1:13" s="1150" customFormat="1" ht="33">
      <c r="A87" s="1352">
        <f>'Sch-1'!A87</f>
        <v>66</v>
      </c>
      <c r="B87" s="1223">
        <f>'Sch-1'!B87</f>
        <v>7000020892</v>
      </c>
      <c r="C87" s="1352">
        <f>'Sch-1'!C87</f>
        <v>600</v>
      </c>
      <c r="D87" s="1223" t="str">
        <f>'Sch-1'!D87</f>
        <v xml:space="preserve">765kV Insulator and Hardware            </v>
      </c>
      <c r="E87" s="1352">
        <f>'Sch-1'!E87</f>
        <v>1000055994</v>
      </c>
      <c r="F87" s="1223" t="str">
        <f>'Sch-1'!J87</f>
        <v>765KV TENSION INSULATOR STRING  AND ASSOCIATED HARDWARE FITTINGSWITHOUT TURN BUCKLE SUITABLE FOR HEXA CONDUCTOR</v>
      </c>
      <c r="G87" s="1352" t="str">
        <f>'Sch-1'!K87</f>
        <v xml:space="preserve">EA </v>
      </c>
      <c r="H87" s="1352">
        <f>'Sch-1'!L87</f>
        <v>72</v>
      </c>
      <c r="I87" s="1335"/>
      <c r="J87" s="1348" t="str">
        <f t="shared" si="5"/>
        <v>Included</v>
      </c>
      <c r="K87" s="1171"/>
      <c r="M87" s="1138"/>
    </row>
    <row r="88" spans="1:13" s="1150" customFormat="1" ht="33">
      <c r="A88" s="1352">
        <f>'Sch-1'!A88</f>
        <v>67</v>
      </c>
      <c r="B88" s="1223">
        <f>'Sch-1'!B88</f>
        <v>7000020892</v>
      </c>
      <c r="C88" s="1352">
        <f>'Sch-1'!C88</f>
        <v>610</v>
      </c>
      <c r="D88" s="1223" t="str">
        <f>'Sch-1'!D88</f>
        <v xml:space="preserve">765kV Insulator and Hardware            </v>
      </c>
      <c r="E88" s="1352">
        <f>'Sch-1'!E88</f>
        <v>1000055996</v>
      </c>
      <c r="F88" s="1223" t="str">
        <f>'Sch-1'!J88</f>
        <v>765KV TENSION INSULATOR STRING  AND ASSOCIATED HARDWARE FITTINGS WITHTURN BUCKLE SUITABLE FOR HEXA CONDUCTOR</v>
      </c>
      <c r="G88" s="1352" t="str">
        <f>'Sch-1'!K88</f>
        <v xml:space="preserve">EA </v>
      </c>
      <c r="H88" s="1352">
        <f>'Sch-1'!L88</f>
        <v>84</v>
      </c>
      <c r="I88" s="1335"/>
      <c r="J88" s="1348" t="str">
        <f t="shared" si="5"/>
        <v>Included</v>
      </c>
      <c r="K88" s="1171"/>
      <c r="M88" s="1138"/>
    </row>
    <row r="89" spans="1:13" s="1150" customFormat="1" ht="33">
      <c r="A89" s="1352">
        <f>'Sch-1'!A89</f>
        <v>68</v>
      </c>
      <c r="B89" s="1223">
        <f>'Sch-1'!B89</f>
        <v>7000020892</v>
      </c>
      <c r="C89" s="1352">
        <f>'Sch-1'!C89</f>
        <v>620</v>
      </c>
      <c r="D89" s="1223" t="str">
        <f>'Sch-1'!D89</f>
        <v>Erection Hardware for 420  kV I Type S/Y</v>
      </c>
      <c r="E89" s="1352">
        <f>'Sch-1'!E89</f>
        <v>1000011318</v>
      </c>
      <c r="F89" s="1223" t="str">
        <f>'Sch-1'!J89</f>
        <v>Erection Hardware for 400kV I type layout-Bus Work (For one diameter)as per technical specification</v>
      </c>
      <c r="G89" s="1352" t="str">
        <f>'Sch-1'!K89</f>
        <v>SET</v>
      </c>
      <c r="H89" s="1352">
        <f>'Sch-1'!L89</f>
        <v>9</v>
      </c>
      <c r="I89" s="1335"/>
      <c r="J89" s="1348" t="str">
        <f t="shared" si="5"/>
        <v>Included</v>
      </c>
      <c r="K89" s="1171"/>
      <c r="M89" s="1138"/>
    </row>
    <row r="90" spans="1:13" s="1150" customFormat="1" ht="33">
      <c r="A90" s="1352">
        <f>'Sch-1'!A90</f>
        <v>69</v>
      </c>
      <c r="B90" s="1223">
        <f>'Sch-1'!B90</f>
        <v>7000020892</v>
      </c>
      <c r="C90" s="1352">
        <f>'Sch-1'!C90</f>
        <v>630</v>
      </c>
      <c r="D90" s="1223" t="str">
        <f>'Sch-1'!D90</f>
        <v>Erection Hardware for 420  kV I Type S/Y</v>
      </c>
      <c r="E90" s="1352">
        <f>'Sch-1'!E90</f>
        <v>1000011327</v>
      </c>
      <c r="F90" s="1223" t="str">
        <f>'Sch-1'!J90</f>
        <v>Erection Hardware for 400kV I type layout-Transformer bay as pertechnical specification</v>
      </c>
      <c r="G90" s="1352" t="str">
        <f>'Sch-1'!K90</f>
        <v>SET</v>
      </c>
      <c r="H90" s="1352">
        <f>'Sch-1'!L90</f>
        <v>12</v>
      </c>
      <c r="I90" s="1335"/>
      <c r="J90" s="1348" t="str">
        <f t="shared" si="5"/>
        <v>Included</v>
      </c>
      <c r="K90" s="1171"/>
      <c r="M90" s="1138"/>
    </row>
    <row r="91" spans="1:13" s="1150" customFormat="1" ht="33">
      <c r="A91" s="1352">
        <f>'Sch-1'!A91</f>
        <v>70</v>
      </c>
      <c r="B91" s="1223">
        <f>'Sch-1'!B91</f>
        <v>7000020892</v>
      </c>
      <c r="C91" s="1352">
        <f>'Sch-1'!C91</f>
        <v>640</v>
      </c>
      <c r="D91" s="1223" t="str">
        <f>'Sch-1'!D91</f>
        <v>Erection Hardware for 420  kV I Type S/Y</v>
      </c>
      <c r="E91" s="1352">
        <f>'Sch-1'!E91</f>
        <v>1000011317</v>
      </c>
      <c r="F91" s="1223" t="str">
        <f>'Sch-1'!J91</f>
        <v>Erection Hardware for 400kV I type layout-Bus Reactor bay as pertechnical specification</v>
      </c>
      <c r="G91" s="1352" t="str">
        <f>'Sch-1'!K91</f>
        <v>SET</v>
      </c>
      <c r="H91" s="1352">
        <f>'Sch-1'!L91</f>
        <v>1</v>
      </c>
      <c r="I91" s="1335"/>
      <c r="J91" s="1348" t="str">
        <f t="shared" si="5"/>
        <v>Included</v>
      </c>
      <c r="K91" s="1171"/>
      <c r="M91" s="1138"/>
    </row>
    <row r="92" spans="1:13" s="1150" customFormat="1" ht="33">
      <c r="A92" s="1352">
        <f>'Sch-1'!A92</f>
        <v>71</v>
      </c>
      <c r="B92" s="1223">
        <f>'Sch-1'!B92</f>
        <v>7000020892</v>
      </c>
      <c r="C92" s="1352">
        <f>'Sch-1'!C92</f>
        <v>650</v>
      </c>
      <c r="D92" s="1223" t="str">
        <f>'Sch-1'!D92</f>
        <v>Erection Hardware for 420  kV I Type S/Y</v>
      </c>
      <c r="E92" s="1352">
        <f>'Sch-1'!E92</f>
        <v>1000011326</v>
      </c>
      <c r="F92" s="1223" t="str">
        <f>'Sch-1'!J92</f>
        <v>Erection Hardware for 400kV I type layout-Spare bay of half dia as pertechnical specification</v>
      </c>
      <c r="G92" s="1352" t="str">
        <f>'Sch-1'!K92</f>
        <v>SET</v>
      </c>
      <c r="H92" s="1352">
        <f>'Sch-1'!L92</f>
        <v>5</v>
      </c>
      <c r="I92" s="1335"/>
      <c r="J92" s="1348" t="str">
        <f t="shared" si="5"/>
        <v>Included</v>
      </c>
      <c r="K92" s="1171"/>
      <c r="M92" s="1138"/>
    </row>
    <row r="93" spans="1:13" s="1150" customFormat="1" ht="33">
      <c r="A93" s="1352">
        <f>'Sch-1'!A93</f>
        <v>72</v>
      </c>
      <c r="B93" s="1223">
        <f>'Sch-1'!B93</f>
        <v>7000020892</v>
      </c>
      <c r="C93" s="1352">
        <f>'Sch-1'!C93</f>
        <v>660</v>
      </c>
      <c r="D93" s="1223" t="str">
        <f>'Sch-1'!D93</f>
        <v xml:space="preserve">420kV Insulator and Hardware            </v>
      </c>
      <c r="E93" s="1352">
        <f>'Sch-1'!E93</f>
        <v>1000055987</v>
      </c>
      <c r="F93" s="1223" t="str">
        <f>'Sch-1'!J93</f>
        <v>400KV SUSPENSION INSULATOR STRING  AND ASSOCIATED HARDWARE FITTINGSWITH DROP CLAMP SUITABLE FOR TWIN CONDUCTOR</v>
      </c>
      <c r="G93" s="1352" t="str">
        <f>'Sch-1'!K93</f>
        <v xml:space="preserve">EA </v>
      </c>
      <c r="H93" s="1352">
        <f>'Sch-1'!L93</f>
        <v>6</v>
      </c>
      <c r="I93" s="1335"/>
      <c r="J93" s="1348" t="str">
        <f t="shared" si="5"/>
        <v>Included</v>
      </c>
      <c r="K93" s="1171"/>
      <c r="M93" s="1138"/>
    </row>
    <row r="94" spans="1:13" s="1150" customFormat="1" ht="33">
      <c r="A94" s="1352">
        <f>'Sch-1'!A94</f>
        <v>73</v>
      </c>
      <c r="B94" s="1223">
        <f>'Sch-1'!B94</f>
        <v>7000020892</v>
      </c>
      <c r="C94" s="1352">
        <f>'Sch-1'!C94</f>
        <v>670</v>
      </c>
      <c r="D94" s="1223" t="str">
        <f>'Sch-1'!D94</f>
        <v xml:space="preserve">420kV Insulator and Hardware            </v>
      </c>
      <c r="E94" s="1352">
        <f>'Sch-1'!E94</f>
        <v>1000055986</v>
      </c>
      <c r="F94" s="1223" t="str">
        <f>'Sch-1'!J94</f>
        <v>400KV SUSPENSION INSULATOR STRING  AND ASSOCIATED HARDWARE FITTINGSWITH DROP CLAMP SUITABLE FOR QUAD CONDUCTOR</v>
      </c>
      <c r="G94" s="1352" t="str">
        <f>'Sch-1'!K94</f>
        <v xml:space="preserve">EA </v>
      </c>
      <c r="H94" s="1352">
        <f>'Sch-1'!L94</f>
        <v>57</v>
      </c>
      <c r="I94" s="1335"/>
      <c r="J94" s="1348" t="str">
        <f t="shared" si="5"/>
        <v>Included</v>
      </c>
      <c r="K94" s="1171"/>
      <c r="M94" s="1138"/>
    </row>
    <row r="95" spans="1:13" s="1150" customFormat="1" ht="33">
      <c r="A95" s="1352">
        <f>'Sch-1'!A95</f>
        <v>74</v>
      </c>
      <c r="B95" s="1223">
        <f>'Sch-1'!B95</f>
        <v>7000020892</v>
      </c>
      <c r="C95" s="1352">
        <f>'Sch-1'!C95</f>
        <v>680</v>
      </c>
      <c r="D95" s="1223" t="str">
        <f>'Sch-1'!D95</f>
        <v xml:space="preserve">420kV Insulator and Hardware            </v>
      </c>
      <c r="E95" s="1352">
        <f>'Sch-1'!E95</f>
        <v>1000055991</v>
      </c>
      <c r="F95" s="1223" t="str">
        <f>'Sch-1'!J95</f>
        <v>400KV   TENSION INSULATOR STRING  AND ASSOCIATED HARDWARE FITTINGSWITH TURN BUCKLE SUITABLE FOR QUAD CONDUCTOR</v>
      </c>
      <c r="G95" s="1352" t="str">
        <f>'Sch-1'!K95</f>
        <v xml:space="preserve">EA </v>
      </c>
      <c r="H95" s="1352">
        <f>'Sch-1'!L95</f>
        <v>90</v>
      </c>
      <c r="I95" s="1335"/>
      <c r="J95" s="1348" t="str">
        <f t="shared" si="5"/>
        <v>Included</v>
      </c>
      <c r="K95" s="1171"/>
      <c r="M95" s="1138"/>
    </row>
    <row r="96" spans="1:13" s="1150" customFormat="1" ht="33">
      <c r="A96" s="1352">
        <f>'Sch-1'!A96</f>
        <v>75</v>
      </c>
      <c r="B96" s="1223">
        <f>'Sch-1'!B96</f>
        <v>7000020892</v>
      </c>
      <c r="C96" s="1352">
        <f>'Sch-1'!C96</f>
        <v>690</v>
      </c>
      <c r="D96" s="1223" t="str">
        <f>'Sch-1'!D96</f>
        <v xml:space="preserve">420kV Insulator and Hardware            </v>
      </c>
      <c r="E96" s="1352">
        <f>'Sch-1'!E96</f>
        <v>1000055984</v>
      </c>
      <c r="F96" s="1223" t="str">
        <f>'Sch-1'!J96</f>
        <v>400KV  TENSION INSULATOR STRING  AND ASSOCIATED HARDWARE FITTINGSWITHOUT TURN BUCKLE SUITABLE FOR QUAD CONDUCTOR</v>
      </c>
      <c r="G96" s="1352" t="str">
        <f>'Sch-1'!K96</f>
        <v xml:space="preserve">EA </v>
      </c>
      <c r="H96" s="1352">
        <f>'Sch-1'!L96</f>
        <v>90</v>
      </c>
      <c r="I96" s="1335"/>
      <c r="J96" s="1348" t="str">
        <f t="shared" si="5"/>
        <v>Included</v>
      </c>
      <c r="K96" s="1171"/>
      <c r="M96" s="1138"/>
    </row>
    <row r="97" spans="1:13" s="1150" customFormat="1" ht="33">
      <c r="A97" s="1352">
        <f>'Sch-1'!A97</f>
        <v>76</v>
      </c>
      <c r="B97" s="1223">
        <f>'Sch-1'!B97</f>
        <v>7000020892</v>
      </c>
      <c r="C97" s="1352">
        <f>'Sch-1'!C97</f>
        <v>700</v>
      </c>
      <c r="D97" s="1223" t="str">
        <f>'Sch-1'!D97</f>
        <v>Erection Hardware for 220  kV DMT Type S</v>
      </c>
      <c r="E97" s="1352">
        <f>'Sch-1'!E97</f>
        <v>1000011255</v>
      </c>
      <c r="F97" s="1223" t="str">
        <f>'Sch-1'!J97</f>
        <v>Erection Hardware for 220kV layout (Double Main and TransferScheme)-Bus work (one Bay) as per technical specification</v>
      </c>
      <c r="G97" s="1352" t="str">
        <f>'Sch-1'!K97</f>
        <v>SET</v>
      </c>
      <c r="H97" s="1352">
        <f>'Sch-1'!L97</f>
        <v>30</v>
      </c>
      <c r="I97" s="1335"/>
      <c r="J97" s="1348" t="str">
        <f t="shared" si="5"/>
        <v>Included</v>
      </c>
      <c r="K97" s="1171"/>
      <c r="M97" s="1138"/>
    </row>
    <row r="98" spans="1:13" s="1150" customFormat="1" ht="33">
      <c r="A98" s="1352">
        <f>'Sch-1'!A98</f>
        <v>77</v>
      </c>
      <c r="B98" s="1223">
        <f>'Sch-1'!B98</f>
        <v>7000020892</v>
      </c>
      <c r="C98" s="1352">
        <f>'Sch-1'!C98</f>
        <v>710</v>
      </c>
      <c r="D98" s="1223" t="str">
        <f>'Sch-1'!D98</f>
        <v>Erection Hardware for 220  kV DMT Type S</v>
      </c>
      <c r="E98" s="1352">
        <f>'Sch-1'!E98</f>
        <v>1000011261</v>
      </c>
      <c r="F98" s="1223" t="str">
        <f>'Sch-1'!J98</f>
        <v>Erection Hardware for 220kV layout (Double Main and TransferScheme)-Line Bay as per technical specification</v>
      </c>
      <c r="G98" s="1352" t="str">
        <f>'Sch-1'!K98</f>
        <v>SET</v>
      </c>
      <c r="H98" s="1352">
        <f>'Sch-1'!L98</f>
        <v>15</v>
      </c>
      <c r="I98" s="1335"/>
      <c r="J98" s="1348" t="str">
        <f t="shared" si="5"/>
        <v>Included</v>
      </c>
      <c r="K98" s="1171"/>
      <c r="M98" s="1138"/>
    </row>
    <row r="99" spans="1:13" s="1150" customFormat="1" ht="33">
      <c r="A99" s="1352">
        <f>'Sch-1'!A99</f>
        <v>78</v>
      </c>
      <c r="B99" s="1223">
        <f>'Sch-1'!B99</f>
        <v>7000020892</v>
      </c>
      <c r="C99" s="1352">
        <f>'Sch-1'!C99</f>
        <v>720</v>
      </c>
      <c r="D99" s="1223" t="str">
        <f>'Sch-1'!D99</f>
        <v>Erection Hardware for 220  kV DMT Type S</v>
      </c>
      <c r="E99" s="1352">
        <f>'Sch-1'!E99</f>
        <v>1000011264</v>
      </c>
      <c r="F99" s="1223" t="str">
        <f>'Sch-1'!J99</f>
        <v>Erection Hardware for 220kV layout (Double Main and TransferScheme)-Transformer Bay as per technical specification</v>
      </c>
      <c r="G99" s="1352" t="str">
        <f>'Sch-1'!K99</f>
        <v>SET</v>
      </c>
      <c r="H99" s="1352">
        <f>'Sch-1'!L99</f>
        <v>9</v>
      </c>
      <c r="I99" s="1335"/>
      <c r="J99" s="1348" t="str">
        <f t="shared" si="5"/>
        <v>Included</v>
      </c>
      <c r="K99" s="1171"/>
      <c r="M99" s="1138"/>
    </row>
    <row r="100" spans="1:13" s="1150" customFormat="1" ht="33">
      <c r="A100" s="1352">
        <f>'Sch-1'!A100</f>
        <v>79</v>
      </c>
      <c r="B100" s="1223">
        <f>'Sch-1'!B100</f>
        <v>7000020892</v>
      </c>
      <c r="C100" s="1352">
        <f>'Sch-1'!C100</f>
        <v>730</v>
      </c>
      <c r="D100" s="1223" t="str">
        <f>'Sch-1'!D100</f>
        <v>Erection Hardware for 220  kV DMT Type S</v>
      </c>
      <c r="E100" s="1352">
        <f>'Sch-1'!E100</f>
        <v>1000011253</v>
      </c>
      <c r="F100" s="1223" t="str">
        <f>'Sch-1'!J100</f>
        <v>Erection Hardware for 220kV layout (Double Main and TransferScheme)-Bus Coupler Bay as per technical specification</v>
      </c>
      <c r="G100" s="1352" t="str">
        <f>'Sch-1'!K100</f>
        <v>SET</v>
      </c>
      <c r="H100" s="1352">
        <f>'Sch-1'!L100</f>
        <v>3</v>
      </c>
      <c r="I100" s="1335"/>
      <c r="J100" s="1348" t="str">
        <f t="shared" si="5"/>
        <v>Included</v>
      </c>
      <c r="K100" s="1171"/>
      <c r="M100" s="1138"/>
    </row>
    <row r="101" spans="1:13" s="1150" customFormat="1" ht="33">
      <c r="A101" s="1352">
        <f>'Sch-1'!A101</f>
        <v>80</v>
      </c>
      <c r="B101" s="1223">
        <f>'Sch-1'!B101</f>
        <v>7000020892</v>
      </c>
      <c r="C101" s="1352">
        <f>'Sch-1'!C101</f>
        <v>740</v>
      </c>
      <c r="D101" s="1223" t="str">
        <f>'Sch-1'!D101</f>
        <v>Erection Hardware for 220  kV DMT Type S</v>
      </c>
      <c r="E101" s="1352">
        <f>'Sch-1'!E101</f>
        <v>1000011265</v>
      </c>
      <c r="F101" s="1223" t="str">
        <f>'Sch-1'!J101</f>
        <v>Erection Hardware for 220kV layout (Double Main and TransferScheme)-Transfer Bus Coupler Bay as per technical specification</v>
      </c>
      <c r="G101" s="1352" t="str">
        <f>'Sch-1'!K101</f>
        <v>SET</v>
      </c>
      <c r="H101" s="1352">
        <f>'Sch-1'!L101</f>
        <v>3</v>
      </c>
      <c r="I101" s="1335"/>
      <c r="J101" s="1348" t="str">
        <f t="shared" si="5"/>
        <v>Included</v>
      </c>
      <c r="K101" s="1171"/>
      <c r="M101" s="1138"/>
    </row>
    <row r="102" spans="1:13" s="1150" customFormat="1" ht="33">
      <c r="A102" s="1352">
        <f>'Sch-1'!A102</f>
        <v>81</v>
      </c>
      <c r="B102" s="1223">
        <f>'Sch-1'!B102</f>
        <v>7000020892</v>
      </c>
      <c r="C102" s="1352">
        <f>'Sch-1'!C102</f>
        <v>750</v>
      </c>
      <c r="D102" s="1223" t="str">
        <f>'Sch-1'!D102</f>
        <v>Erection Hardware for 220  kV DMT Type S</v>
      </c>
      <c r="E102" s="1352">
        <f>'Sch-1'!E102</f>
        <v>1000011254</v>
      </c>
      <c r="F102" s="1223" t="str">
        <f>'Sch-1'!J102</f>
        <v>Erection Hardware for 220kV layout (Double Main and TransferScheme)-Bus section Bay as per technical specification</v>
      </c>
      <c r="G102" s="1352" t="str">
        <f>'Sch-1'!K102</f>
        <v>SET</v>
      </c>
      <c r="H102" s="1352">
        <f>'Sch-1'!L102</f>
        <v>4</v>
      </c>
      <c r="I102" s="1335"/>
      <c r="J102" s="1348" t="str">
        <f t="shared" si="5"/>
        <v>Included</v>
      </c>
      <c r="K102" s="1171"/>
      <c r="M102" s="1138"/>
    </row>
    <row r="103" spans="1:13" s="1150" customFormat="1" ht="33">
      <c r="A103" s="1352">
        <f>'Sch-1'!A103</f>
        <v>82</v>
      </c>
      <c r="B103" s="1223">
        <f>'Sch-1'!B103</f>
        <v>7000020892</v>
      </c>
      <c r="C103" s="1352">
        <f>'Sch-1'!C103</f>
        <v>760</v>
      </c>
      <c r="D103" s="1223" t="str">
        <f>'Sch-1'!D103</f>
        <v xml:space="preserve">220kV Insulator and Hardware            </v>
      </c>
      <c r="E103" s="1352">
        <f>'Sch-1'!E103</f>
        <v>1000055983</v>
      </c>
      <c r="F103" s="1223" t="str">
        <f>'Sch-1'!J103</f>
        <v>220KV  TENSION INSULATOR STRING  AND ASSOCIATED HARDWARE FITTINGS WITHTURN BUCKLE SUITABLE FOR TWIN CONDUCTOR</v>
      </c>
      <c r="G103" s="1352" t="str">
        <f>'Sch-1'!K103</f>
        <v xml:space="preserve">EA </v>
      </c>
      <c r="H103" s="1352">
        <f>'Sch-1'!L103</f>
        <v>300</v>
      </c>
      <c r="I103" s="1335"/>
      <c r="J103" s="1348" t="str">
        <f t="shared" si="5"/>
        <v>Included</v>
      </c>
      <c r="K103" s="1171"/>
      <c r="M103" s="1138"/>
    </row>
    <row r="104" spans="1:13" s="1150" customFormat="1" ht="33">
      <c r="A104" s="1352">
        <f>'Sch-1'!A104</f>
        <v>83</v>
      </c>
      <c r="B104" s="1223">
        <f>'Sch-1'!B104</f>
        <v>7000020892</v>
      </c>
      <c r="C104" s="1352">
        <f>'Sch-1'!C104</f>
        <v>770</v>
      </c>
      <c r="D104" s="1223" t="str">
        <f>'Sch-1'!D104</f>
        <v xml:space="preserve">220kV Insulator and Hardware            </v>
      </c>
      <c r="E104" s="1352">
        <f>'Sch-1'!E104</f>
        <v>1000055982</v>
      </c>
      <c r="F104" s="1223" t="str">
        <f>'Sch-1'!J104</f>
        <v>220KV  TENSION INSULATOR STRING AND ASSOCIATED HARDWARE FITTINGS WITHTURN BUCKLE SUITABLE FOR SINGLE CONDUCTOR</v>
      </c>
      <c r="G104" s="1352" t="str">
        <f>'Sch-1'!K104</f>
        <v xml:space="preserve">EA </v>
      </c>
      <c r="H104" s="1352">
        <f>'Sch-1'!L104</f>
        <v>15</v>
      </c>
      <c r="I104" s="1335"/>
      <c r="J104" s="1348" t="str">
        <f t="shared" si="5"/>
        <v>Included</v>
      </c>
      <c r="K104" s="1171"/>
      <c r="M104" s="1138"/>
    </row>
    <row r="105" spans="1:13" s="1150" customFormat="1" ht="33">
      <c r="A105" s="1352">
        <f>'Sch-1'!A105</f>
        <v>84</v>
      </c>
      <c r="B105" s="1223">
        <f>'Sch-1'!B105</f>
        <v>7000020892</v>
      </c>
      <c r="C105" s="1352">
        <f>'Sch-1'!C105</f>
        <v>780</v>
      </c>
      <c r="D105" s="1223" t="str">
        <f>'Sch-1'!D105</f>
        <v xml:space="preserve">220kV Insulator and Hardware            </v>
      </c>
      <c r="E105" s="1352">
        <f>'Sch-1'!E105</f>
        <v>1000055981</v>
      </c>
      <c r="F105" s="1223" t="str">
        <f>'Sch-1'!J105</f>
        <v>220KV  TENSION INSULATOR STRING  AND ASSOCIATED HARDWARE FITTINGS WITHTURN BUCKLE SUITABLE FOR QUAD CONDUCTOR</v>
      </c>
      <c r="G105" s="1352" t="str">
        <f>'Sch-1'!K105</f>
        <v xml:space="preserve">EA </v>
      </c>
      <c r="H105" s="1352">
        <f>'Sch-1'!L105</f>
        <v>90</v>
      </c>
      <c r="I105" s="1335"/>
      <c r="J105" s="1348" t="str">
        <f t="shared" si="5"/>
        <v>Included</v>
      </c>
      <c r="K105" s="1171"/>
      <c r="M105" s="1138"/>
    </row>
    <row r="106" spans="1:13" s="1150" customFormat="1" ht="33">
      <c r="A106" s="1352">
        <f>'Sch-1'!A106</f>
        <v>85</v>
      </c>
      <c r="B106" s="1223">
        <f>'Sch-1'!B106</f>
        <v>7000020892</v>
      </c>
      <c r="C106" s="1352">
        <f>'Sch-1'!C106</f>
        <v>790</v>
      </c>
      <c r="D106" s="1223" t="str">
        <f>'Sch-1'!D106</f>
        <v xml:space="preserve">220kV Insulator and Hardware            </v>
      </c>
      <c r="E106" s="1352">
        <f>'Sch-1'!E106</f>
        <v>1000055980</v>
      </c>
      <c r="F106" s="1223" t="str">
        <f>'Sch-1'!J106</f>
        <v>220KV  TENSION INSULATOR STRING  AND ASSOCIATED HARDWARE FITTINGSWITHOUT TURN BUCKLE SUITABLE FOR TWIN CONDUCTOR</v>
      </c>
      <c r="G106" s="1352" t="str">
        <f>'Sch-1'!K106</f>
        <v xml:space="preserve">EA </v>
      </c>
      <c r="H106" s="1352">
        <f>'Sch-1'!L106</f>
        <v>300</v>
      </c>
      <c r="I106" s="1335"/>
      <c r="J106" s="1348" t="str">
        <f t="shared" si="5"/>
        <v>Included</v>
      </c>
      <c r="K106" s="1171"/>
      <c r="M106" s="1138"/>
    </row>
    <row r="107" spans="1:13" s="1150" customFormat="1" ht="33">
      <c r="A107" s="1352">
        <f>'Sch-1'!A107</f>
        <v>86</v>
      </c>
      <c r="B107" s="1223">
        <f>'Sch-1'!B107</f>
        <v>7000020892</v>
      </c>
      <c r="C107" s="1352">
        <f>'Sch-1'!C107</f>
        <v>800</v>
      </c>
      <c r="D107" s="1223" t="str">
        <f>'Sch-1'!D107</f>
        <v xml:space="preserve">220kV Insulator and Hardware            </v>
      </c>
      <c r="E107" s="1352">
        <f>'Sch-1'!E107</f>
        <v>1000055978</v>
      </c>
      <c r="F107" s="1223" t="str">
        <f>'Sch-1'!J107</f>
        <v>220KV  TENSION INSULATOR STRING  AND ASSOCIATED HARDWARE FITTINGSWITHOUT TURN BUCKLE SUITABLE FOR QUAD CONDUCTOR</v>
      </c>
      <c r="G107" s="1352" t="str">
        <f>'Sch-1'!K107</f>
        <v xml:space="preserve">EA </v>
      </c>
      <c r="H107" s="1352">
        <f>'Sch-1'!L107</f>
        <v>90</v>
      </c>
      <c r="I107" s="1335"/>
      <c r="J107" s="1348" t="str">
        <f t="shared" si="5"/>
        <v>Included</v>
      </c>
      <c r="K107" s="1171"/>
      <c r="M107" s="1138"/>
    </row>
    <row r="108" spans="1:13" s="1150" customFormat="1" ht="33">
      <c r="A108" s="1352">
        <f>'Sch-1'!A108</f>
        <v>87</v>
      </c>
      <c r="B108" s="1223">
        <f>'Sch-1'!B108</f>
        <v>7000020892</v>
      </c>
      <c r="C108" s="1352">
        <f>'Sch-1'!C108</f>
        <v>810</v>
      </c>
      <c r="D108" s="1223" t="str">
        <f>'Sch-1'!D108</f>
        <v xml:space="preserve">220kV Insulator and Hardware            </v>
      </c>
      <c r="E108" s="1352">
        <f>'Sch-1'!E108</f>
        <v>1000055977</v>
      </c>
      <c r="F108" s="1223" t="str">
        <f>'Sch-1'!J108</f>
        <v>220KV SUSPENSION INSULATOR STRING  AND ASSOCIATED HARDWARE FITTINGSWITH THROUGH CLAMP SUITABLE FOR TWIN CONDUCTOR</v>
      </c>
      <c r="G108" s="1352" t="str">
        <f>'Sch-1'!K108</f>
        <v xml:space="preserve">EA </v>
      </c>
      <c r="H108" s="1352">
        <f>'Sch-1'!L108</f>
        <v>150</v>
      </c>
      <c r="I108" s="1335"/>
      <c r="J108" s="1348" t="str">
        <f t="shared" si="5"/>
        <v>Included</v>
      </c>
      <c r="K108" s="1171"/>
      <c r="M108" s="1138"/>
    </row>
    <row r="109" spans="1:13" s="1150" customFormat="1" ht="33">
      <c r="A109" s="1352">
        <f>'Sch-1'!A109</f>
        <v>88</v>
      </c>
      <c r="B109" s="1223">
        <f>'Sch-1'!B109</f>
        <v>7000020892</v>
      </c>
      <c r="C109" s="1352">
        <f>'Sch-1'!C109</f>
        <v>820</v>
      </c>
      <c r="D109" s="1223" t="str">
        <f>'Sch-1'!D109</f>
        <v xml:space="preserve">220kV Insulator and Hardware            </v>
      </c>
      <c r="E109" s="1352">
        <f>'Sch-1'!E109</f>
        <v>1000055975</v>
      </c>
      <c r="F109" s="1223" t="str">
        <f>'Sch-1'!J109</f>
        <v>220KV SUSPENSION INSULATOR STRING  AND ASSOCIATED HARDWARE FITTINGSWITH DROP CLAMP SUITABLE FOR TWIN CONDUCTOR</v>
      </c>
      <c r="G109" s="1352" t="str">
        <f>'Sch-1'!K109</f>
        <v xml:space="preserve">EA </v>
      </c>
      <c r="H109" s="1352">
        <f>'Sch-1'!L109</f>
        <v>120</v>
      </c>
      <c r="I109" s="1335"/>
      <c r="J109" s="1348" t="str">
        <f t="shared" si="5"/>
        <v>Included</v>
      </c>
      <c r="K109" s="1171"/>
      <c r="M109" s="1138"/>
    </row>
    <row r="110" spans="1:13" s="1150" customFormat="1" ht="33">
      <c r="A110" s="1352">
        <f>'Sch-1'!A110</f>
        <v>89</v>
      </c>
      <c r="B110" s="1223">
        <f>'Sch-1'!B110</f>
        <v>7000020892</v>
      </c>
      <c r="C110" s="1352">
        <f>'Sch-1'!C110</f>
        <v>830</v>
      </c>
      <c r="D110" s="1223" t="str">
        <f>'Sch-1'!D110</f>
        <v xml:space="preserve">220kV Insulator and Hardware            </v>
      </c>
      <c r="E110" s="1352">
        <f>'Sch-1'!E110</f>
        <v>1000055973</v>
      </c>
      <c r="F110" s="1223" t="str">
        <f>'Sch-1'!J110</f>
        <v>220KV SUSPENSION INSULATOR STRING  AND ASSOCIATED HARDWARE FITTINGSWITH DROP CLAMP SUITABLE FOR QUAD CONDUCTOR</v>
      </c>
      <c r="G110" s="1352" t="str">
        <f>'Sch-1'!K110</f>
        <v xml:space="preserve">EA </v>
      </c>
      <c r="H110" s="1352">
        <f>'Sch-1'!L110</f>
        <v>30</v>
      </c>
      <c r="I110" s="1335"/>
      <c r="J110" s="1348" t="str">
        <f t="shared" si="5"/>
        <v>Included</v>
      </c>
      <c r="K110" s="1171"/>
      <c r="M110" s="1138"/>
    </row>
    <row r="111" spans="1:13" s="1150" customFormat="1" ht="33">
      <c r="A111" s="1352">
        <f>'Sch-1'!A111</f>
        <v>90</v>
      </c>
      <c r="B111" s="1223">
        <f>'Sch-1'!B111</f>
        <v>7000020892</v>
      </c>
      <c r="C111" s="1352">
        <f>'Sch-1'!C111</f>
        <v>840</v>
      </c>
      <c r="D111" s="1223" t="str">
        <f>'Sch-1'!D111</f>
        <v xml:space="preserve">Erection Hardware for tertiary          </v>
      </c>
      <c r="E111" s="1352">
        <f>'Sch-1'!E111</f>
        <v>1000011348</v>
      </c>
      <c r="F111" s="1223" t="str">
        <f>'Sch-1'!J111</f>
        <v>Erection Hardware for the 72.5kV equipment for Tertiary loading as pertechnical specification</v>
      </c>
      <c r="G111" s="1352" t="str">
        <f>'Sch-1'!K111</f>
        <v>SET</v>
      </c>
      <c r="H111" s="1352">
        <f>'Sch-1'!L111</f>
        <v>1</v>
      </c>
      <c r="I111" s="1335"/>
      <c r="J111" s="1348" t="str">
        <f t="shared" si="5"/>
        <v>Included</v>
      </c>
      <c r="K111" s="1171"/>
      <c r="M111" s="1138"/>
    </row>
    <row r="112" spans="1:13" s="1150" customFormat="1" ht="33">
      <c r="A112" s="1352">
        <f>'Sch-1'!A112</f>
        <v>91</v>
      </c>
      <c r="B112" s="1223">
        <f>'Sch-1'!B112</f>
        <v>7000020892</v>
      </c>
      <c r="C112" s="1352">
        <f>'Sch-1'!C112</f>
        <v>850</v>
      </c>
      <c r="D112" s="1223" t="str">
        <f>'Sch-1'!D112</f>
        <v xml:space="preserve">Erection Hardware for tertiary          </v>
      </c>
      <c r="E112" s="1352">
        <f>'Sch-1'!E112</f>
        <v>1000011295</v>
      </c>
      <c r="F112" s="1223" t="str">
        <f>'Sch-1'!J112</f>
        <v>Erection Hardware for the 33kV equipment for SEB supply as pertechnical specification</v>
      </c>
      <c r="G112" s="1352" t="str">
        <f>'Sch-1'!K112</f>
        <v>SET</v>
      </c>
      <c r="H112" s="1352">
        <f>'Sch-1'!L112</f>
        <v>1</v>
      </c>
      <c r="I112" s="1335"/>
      <c r="J112" s="1348" t="str">
        <f t="shared" si="5"/>
        <v>Included</v>
      </c>
      <c r="K112" s="1171"/>
      <c r="M112" s="1138"/>
    </row>
    <row r="113" spans="1:13" s="1150" customFormat="1">
      <c r="A113" s="1352">
        <f>'Sch-1'!A113</f>
        <v>92</v>
      </c>
      <c r="B113" s="1223">
        <f>'Sch-1'!B113</f>
        <v>7000020892</v>
      </c>
      <c r="C113" s="1352">
        <f>'Sch-1'!C113</f>
        <v>860</v>
      </c>
      <c r="D113" s="1223" t="str">
        <f>'Sch-1'!D113</f>
        <v xml:space="preserve">Earthmat                                </v>
      </c>
      <c r="E113" s="1352">
        <f>'Sch-1'!E113</f>
        <v>1000032055</v>
      </c>
      <c r="F113" s="1223" t="str">
        <f>'Sch-1'!J113</f>
        <v>40 MM MS ROD FOR MAIN EARTHMAT</v>
      </c>
      <c r="G113" s="1352" t="str">
        <f>'Sch-1'!K113</f>
        <v xml:space="preserve">KM </v>
      </c>
      <c r="H113" s="1352">
        <f>'Sch-1'!L113</f>
        <v>85</v>
      </c>
      <c r="I113" s="1335"/>
      <c r="J113" s="1348" t="str">
        <f t="shared" si="5"/>
        <v>Included</v>
      </c>
      <c r="K113" s="1171"/>
      <c r="M113" s="1138"/>
    </row>
    <row r="114" spans="1:13" s="1150" customFormat="1">
      <c r="A114" s="1352">
        <f>'Sch-1'!A114</f>
        <v>93</v>
      </c>
      <c r="B114" s="1223">
        <f>'Sch-1'!B114</f>
        <v>7000020892</v>
      </c>
      <c r="C114" s="1352">
        <f>'Sch-1'!C114</f>
        <v>870</v>
      </c>
      <c r="D114" s="1223" t="str">
        <f>'Sch-1'!D114</f>
        <v xml:space="preserve">CSD                                     </v>
      </c>
      <c r="E114" s="1352">
        <f>'Sch-1'!E114</f>
        <v>1000009713</v>
      </c>
      <c r="F114" s="1223" t="str">
        <f>'Sch-1'!J114</f>
        <v>Controlled Switching Device for 420 kV, 3-ph Circuit Breaker</v>
      </c>
      <c r="G114" s="1352" t="str">
        <f>'Sch-1'!K114</f>
        <v xml:space="preserve">EA </v>
      </c>
      <c r="H114" s="1352">
        <f>'Sch-1'!L114</f>
        <v>8</v>
      </c>
      <c r="I114" s="1335"/>
      <c r="J114" s="1348" t="str">
        <f t="shared" si="5"/>
        <v>Included</v>
      </c>
      <c r="K114" s="1171"/>
      <c r="M114" s="1138"/>
    </row>
    <row r="115" spans="1:13" s="1150" customFormat="1">
      <c r="A115" s="1352">
        <f>'Sch-1'!A115</f>
        <v>94</v>
      </c>
      <c r="B115" s="1223">
        <f>'Sch-1'!B115</f>
        <v>7000020892</v>
      </c>
      <c r="C115" s="1352">
        <f>'Sch-1'!C115</f>
        <v>880</v>
      </c>
      <c r="D115" s="1223" t="str">
        <f>'Sch-1'!D115</f>
        <v xml:space="preserve">CSD                                     </v>
      </c>
      <c r="E115" s="1352">
        <f>'Sch-1'!E115</f>
        <v>1000009714</v>
      </c>
      <c r="F115" s="1223" t="str">
        <f>'Sch-1'!J115</f>
        <v>Controlled Switching Device for 765 kV, 3-ph Circuit Breaker</v>
      </c>
      <c r="G115" s="1352" t="str">
        <f>'Sch-1'!K115</f>
        <v xml:space="preserve">EA </v>
      </c>
      <c r="H115" s="1352">
        <f>'Sch-1'!L115</f>
        <v>10</v>
      </c>
      <c r="I115" s="1335"/>
      <c r="J115" s="1348" t="str">
        <f t="shared" si="5"/>
        <v>Included</v>
      </c>
      <c r="K115" s="1171"/>
      <c r="M115" s="1138"/>
    </row>
    <row r="116" spans="1:13" s="1150" customFormat="1">
      <c r="A116" s="1352">
        <f>'Sch-1'!A116</f>
        <v>95</v>
      </c>
      <c r="B116" s="1223">
        <f>'Sch-1'!B116</f>
        <v>7000020892</v>
      </c>
      <c r="C116" s="1352">
        <f>'Sch-1'!C116</f>
        <v>890</v>
      </c>
      <c r="D116" s="1223" t="str">
        <f>'Sch-1'!D116</f>
        <v xml:space="preserve">CRP for 765kV Bays                      </v>
      </c>
      <c r="E116" s="1352">
        <f>'Sch-1'!E116</f>
        <v>1000055448</v>
      </c>
      <c r="F116" s="1223" t="str">
        <f>'Sch-1'!J116</f>
        <v>765KV CIRCUIT BREAKER RELAY PANEL (WITH AUTOMATION)</v>
      </c>
      <c r="G116" s="1352" t="str">
        <f>'Sch-1'!K116</f>
        <v xml:space="preserve">EA </v>
      </c>
      <c r="H116" s="1352">
        <f>'Sch-1'!L116</f>
        <v>14</v>
      </c>
      <c r="I116" s="1335"/>
      <c r="J116" s="1348" t="str">
        <f t="shared" si="5"/>
        <v>Included</v>
      </c>
      <c r="K116" s="1171"/>
      <c r="M116" s="1138"/>
    </row>
    <row r="117" spans="1:13" s="1150" customFormat="1">
      <c r="A117" s="1352">
        <f>'Sch-1'!A117</f>
        <v>96</v>
      </c>
      <c r="B117" s="1223">
        <f>'Sch-1'!B117</f>
        <v>7000020892</v>
      </c>
      <c r="C117" s="1352">
        <f>'Sch-1'!C117</f>
        <v>900</v>
      </c>
      <c r="D117" s="1223" t="str">
        <f>'Sch-1'!D117</f>
        <v xml:space="preserve">CRP for 765kV Bays                      </v>
      </c>
      <c r="E117" s="1352">
        <f>'Sch-1'!E117</f>
        <v>1000005522</v>
      </c>
      <c r="F117" s="1223" t="str">
        <f>'Sch-1'!J117</f>
        <v>765kV Line Protection Panel (with Automation)</v>
      </c>
      <c r="G117" s="1352" t="str">
        <f>'Sch-1'!K117</f>
        <v xml:space="preserve">EA </v>
      </c>
      <c r="H117" s="1352">
        <f>'Sch-1'!L117</f>
        <v>4</v>
      </c>
      <c r="I117" s="1335"/>
      <c r="J117" s="1348" t="str">
        <f t="shared" si="5"/>
        <v>Included</v>
      </c>
      <c r="K117" s="1171"/>
      <c r="M117" s="1138"/>
    </row>
    <row r="118" spans="1:13" s="1150" customFormat="1">
      <c r="A118" s="1352">
        <f>'Sch-1'!A118</f>
        <v>97</v>
      </c>
      <c r="B118" s="1223">
        <f>'Sch-1'!B118</f>
        <v>7000020892</v>
      </c>
      <c r="C118" s="1352">
        <f>'Sch-1'!C118</f>
        <v>910</v>
      </c>
      <c r="D118" s="1223" t="str">
        <f>'Sch-1'!D118</f>
        <v xml:space="preserve">CRP for 765kV Bays                      </v>
      </c>
      <c r="E118" s="1352">
        <f>'Sch-1'!E118</f>
        <v>1000005789</v>
      </c>
      <c r="F118" s="1223" t="str">
        <f>'Sch-1'!J118</f>
        <v>765kV Transformer Protection Panel (For both HV &amp; MV side)-(withAutomation)</v>
      </c>
      <c r="G118" s="1352" t="str">
        <f>'Sch-1'!K118</f>
        <v xml:space="preserve">EA </v>
      </c>
      <c r="H118" s="1352">
        <f>'Sch-1'!L118</f>
        <v>3</v>
      </c>
      <c r="I118" s="1335"/>
      <c r="J118" s="1348" t="str">
        <f t="shared" si="5"/>
        <v>Included</v>
      </c>
      <c r="K118" s="1171"/>
      <c r="M118" s="1138"/>
    </row>
    <row r="119" spans="1:13" s="1150" customFormat="1">
      <c r="A119" s="1352">
        <f>'Sch-1'!A119</f>
        <v>98</v>
      </c>
      <c r="B119" s="1223">
        <f>'Sch-1'!B119</f>
        <v>7000020892</v>
      </c>
      <c r="C119" s="1352">
        <f>'Sch-1'!C119</f>
        <v>920</v>
      </c>
      <c r="D119" s="1223" t="str">
        <f>'Sch-1'!D119</f>
        <v xml:space="preserve">CRP for 765kV Bays                      </v>
      </c>
      <c r="E119" s="1352">
        <f>'Sch-1'!E119</f>
        <v>1000005533</v>
      </c>
      <c r="F119" s="1223" t="str">
        <f>'Sch-1'!J119</f>
        <v>765kV Reactor Protection Panel (with Automation)</v>
      </c>
      <c r="G119" s="1352" t="str">
        <f>'Sch-1'!K119</f>
        <v xml:space="preserve">EA </v>
      </c>
      <c r="H119" s="1352">
        <f>'Sch-1'!L119</f>
        <v>3</v>
      </c>
      <c r="I119" s="1335"/>
      <c r="J119" s="1348" t="str">
        <f t="shared" si="5"/>
        <v>Included</v>
      </c>
      <c r="K119" s="1171"/>
      <c r="M119" s="1138"/>
    </row>
    <row r="120" spans="1:13" s="1150" customFormat="1">
      <c r="A120" s="1352">
        <f>'Sch-1'!A120</f>
        <v>99</v>
      </c>
      <c r="B120" s="1223">
        <f>'Sch-1'!B120</f>
        <v>7000020892</v>
      </c>
      <c r="C120" s="1352">
        <f>'Sch-1'!C120</f>
        <v>930</v>
      </c>
      <c r="D120" s="1223" t="str">
        <f>'Sch-1'!D120</f>
        <v xml:space="preserve">CRP for 765kV Bays                      </v>
      </c>
      <c r="E120" s="1352">
        <f>'Sch-1'!E120</f>
        <v>1000005071</v>
      </c>
      <c r="F120" s="1223" t="str">
        <f>'Sch-1'!J120</f>
        <v>765kV Bus Bar Protection Panel (Duplicate)-(with Automation)</v>
      </c>
      <c r="G120" s="1352" t="str">
        <f>'Sch-1'!K120</f>
        <v>SET</v>
      </c>
      <c r="H120" s="1352">
        <f>'Sch-1'!L120</f>
        <v>1</v>
      </c>
      <c r="I120" s="1335"/>
      <c r="J120" s="1348" t="str">
        <f t="shared" si="5"/>
        <v>Included</v>
      </c>
      <c r="K120" s="1171"/>
      <c r="M120" s="1138"/>
    </row>
    <row r="121" spans="1:13" s="1150" customFormat="1">
      <c r="A121" s="1352">
        <f>'Sch-1'!A121</f>
        <v>100</v>
      </c>
      <c r="B121" s="1223">
        <f>'Sch-1'!B121</f>
        <v>7000020892</v>
      </c>
      <c r="C121" s="1352">
        <f>'Sch-1'!C121</f>
        <v>940</v>
      </c>
      <c r="D121" s="1223" t="str">
        <f>'Sch-1'!D121</f>
        <v xml:space="preserve">CRP for 765kV Bays                      </v>
      </c>
      <c r="E121" s="1352">
        <f>'Sch-1'!E121</f>
        <v>1000025391</v>
      </c>
      <c r="F121" s="1223" t="str">
        <f>'Sch-1'!J121</f>
        <v>Relay Test kit</v>
      </c>
      <c r="G121" s="1352" t="str">
        <f>'Sch-1'!K121</f>
        <v xml:space="preserve">EA </v>
      </c>
      <c r="H121" s="1352">
        <f>'Sch-1'!L121</f>
        <v>1</v>
      </c>
      <c r="I121" s="1335"/>
      <c r="J121" s="1348" t="str">
        <f t="shared" si="5"/>
        <v>Included</v>
      </c>
      <c r="K121" s="1171"/>
      <c r="M121" s="1138"/>
    </row>
    <row r="122" spans="1:13" s="1150" customFormat="1">
      <c r="A122" s="1352">
        <f>'Sch-1'!A122</f>
        <v>101</v>
      </c>
      <c r="B122" s="1223">
        <f>'Sch-1'!B122</f>
        <v>7000020892</v>
      </c>
      <c r="C122" s="1352">
        <f>'Sch-1'!C122</f>
        <v>950</v>
      </c>
      <c r="D122" s="1223" t="str">
        <f>'Sch-1'!D122</f>
        <v xml:space="preserve">CRP for 765kV Bays                      </v>
      </c>
      <c r="E122" s="1352">
        <f>'Sch-1'!E122</f>
        <v>1000021642</v>
      </c>
      <c r="F122" s="1223" t="str">
        <f>'Sch-1'!J122</f>
        <v>Time synchronisation equipment</v>
      </c>
      <c r="G122" s="1352" t="str">
        <f>'Sch-1'!K122</f>
        <v xml:space="preserve">EA </v>
      </c>
      <c r="H122" s="1352">
        <f>'Sch-1'!L122</f>
        <v>1</v>
      </c>
      <c r="I122" s="1335"/>
      <c r="J122" s="1348" t="str">
        <f>IF(I122=0, "Included",IF(ISERROR(H122*I122), I122, H122*I122))</f>
        <v>Included</v>
      </c>
      <c r="K122" s="1171"/>
      <c r="M122" s="1138"/>
    </row>
    <row r="123" spans="1:13" s="1150" customFormat="1">
      <c r="A123" s="1352">
        <f>'Sch-1'!A123</f>
        <v>102</v>
      </c>
      <c r="B123" s="1223">
        <f>'Sch-1'!B123</f>
        <v>7000020892</v>
      </c>
      <c r="C123" s="1352">
        <f>'Sch-1'!C123</f>
        <v>960</v>
      </c>
      <c r="D123" s="1223" t="str">
        <f>'Sch-1'!D123</f>
        <v xml:space="preserve">CRP for  420kV Bays with SAS            </v>
      </c>
      <c r="E123" s="1352">
        <f>'Sch-1'!E123</f>
        <v>1000002145</v>
      </c>
      <c r="F123" s="1223" t="str">
        <f>'Sch-1'!J123</f>
        <v>400kV Bus Bar Protection Panel (Duplicate)-(with Automation)</v>
      </c>
      <c r="G123" s="1352" t="str">
        <f>'Sch-1'!K123</f>
        <v>SET</v>
      </c>
      <c r="H123" s="1352">
        <f>'Sch-1'!L123</f>
        <v>1</v>
      </c>
      <c r="I123" s="1335"/>
      <c r="J123" s="1348" t="str">
        <f t="shared" si="2"/>
        <v>Included</v>
      </c>
      <c r="K123" s="1171"/>
      <c r="M123" s="1138"/>
    </row>
    <row r="124" spans="1:13" s="1150" customFormat="1">
      <c r="A124" s="1352">
        <f>'Sch-1'!A124</f>
        <v>103</v>
      </c>
      <c r="B124" s="1223">
        <f>'Sch-1'!B124</f>
        <v>7000020892</v>
      </c>
      <c r="C124" s="1352">
        <f>'Sch-1'!C124</f>
        <v>970</v>
      </c>
      <c r="D124" s="1223" t="str">
        <f>'Sch-1'!D124</f>
        <v xml:space="preserve">CRP for  420kV Bays with SAS            </v>
      </c>
      <c r="E124" s="1352">
        <f>'Sch-1'!E124</f>
        <v>1000003407</v>
      </c>
      <c r="F124" s="1223" t="str">
        <f>'Sch-1'!J124</f>
        <v>400kV Reactor Protection Panel (with Automation)</v>
      </c>
      <c r="G124" s="1352" t="str">
        <f>'Sch-1'!K124</f>
        <v xml:space="preserve">EA </v>
      </c>
      <c r="H124" s="1352">
        <f>'Sch-1'!L124</f>
        <v>1</v>
      </c>
      <c r="I124" s="1335"/>
      <c r="J124" s="1348" t="str">
        <f t="shared" si="2"/>
        <v>Included</v>
      </c>
      <c r="K124" s="1171"/>
      <c r="M124" s="1138"/>
    </row>
    <row r="125" spans="1:13" s="1150" customFormat="1">
      <c r="A125" s="1352">
        <f>'Sch-1'!A125</f>
        <v>104</v>
      </c>
      <c r="B125" s="1223">
        <f>'Sch-1'!B125</f>
        <v>7000020892</v>
      </c>
      <c r="C125" s="1352">
        <f>'Sch-1'!C125</f>
        <v>980</v>
      </c>
      <c r="D125" s="1223" t="str">
        <f>'Sch-1'!D125</f>
        <v xml:space="preserve">CRP for  420kV Bays with SAS            </v>
      </c>
      <c r="E125" s="1352">
        <f>'Sch-1'!E125</f>
        <v>1000004274</v>
      </c>
      <c r="F125" s="1223" t="str">
        <f>'Sch-1'!J125</f>
        <v>400kV Transformer Protection Panel (For both HV &amp; MV side)-(withAutomation)</v>
      </c>
      <c r="G125" s="1352" t="str">
        <f>'Sch-1'!K125</f>
        <v xml:space="preserve">EA </v>
      </c>
      <c r="H125" s="1352">
        <f>'Sch-1'!L125</f>
        <v>9</v>
      </c>
      <c r="I125" s="1335"/>
      <c r="J125" s="1348" t="str">
        <f t="shared" si="2"/>
        <v>Included</v>
      </c>
      <c r="K125" s="1171"/>
      <c r="M125" s="1138"/>
    </row>
    <row r="126" spans="1:13" s="1150" customFormat="1">
      <c r="A126" s="1352">
        <f>'Sch-1'!A126</f>
        <v>105</v>
      </c>
      <c r="B126" s="1223">
        <f>'Sch-1'!B126</f>
        <v>7000020892</v>
      </c>
      <c r="C126" s="1352">
        <f>'Sch-1'!C126</f>
        <v>990</v>
      </c>
      <c r="D126" s="1223" t="str">
        <f>'Sch-1'!D126</f>
        <v xml:space="preserve">CRP for  420kV Bays with SAS            </v>
      </c>
      <c r="E126" s="1352">
        <f>'Sch-1'!E126</f>
        <v>1000055446</v>
      </c>
      <c r="F126" s="1223" t="str">
        <f>'Sch-1'!J126</f>
        <v>400KV CIRCUIT BREAKER RELAY PANEL (WITH AUTOMATION)</v>
      </c>
      <c r="G126" s="1352" t="str">
        <f>'Sch-1'!K126</f>
        <v xml:space="preserve">EA </v>
      </c>
      <c r="H126" s="1352">
        <f>'Sch-1'!L126</f>
        <v>22</v>
      </c>
      <c r="I126" s="1335"/>
      <c r="J126" s="1348" t="str">
        <f t="shared" ref="J126:J146" si="6">IF(I126=0, "Included",IF(ISERROR(H126*I126), I126, H126*I126))</f>
        <v>Included</v>
      </c>
      <c r="K126" s="1171"/>
      <c r="M126" s="1138"/>
    </row>
    <row r="127" spans="1:13" s="1150" customFormat="1">
      <c r="A127" s="1352">
        <f>'Sch-1'!A127</f>
        <v>106</v>
      </c>
      <c r="B127" s="1223">
        <f>'Sch-1'!B127</f>
        <v>7000020892</v>
      </c>
      <c r="C127" s="1352">
        <f>'Sch-1'!C127</f>
        <v>1000</v>
      </c>
      <c r="D127" s="1223" t="str">
        <f>'Sch-1'!D127</f>
        <v xml:space="preserve">CRP for 220kV Bays with SAS             </v>
      </c>
      <c r="E127" s="1352">
        <f>'Sch-1'!E127</f>
        <v>1000055443</v>
      </c>
      <c r="F127" s="1223" t="str">
        <f>'Sch-1'!J127</f>
        <v>220KV CIRCUIT BREAKER RELAY PANEL (WITH AUTOMATION)</v>
      </c>
      <c r="G127" s="1352" t="str">
        <f>'Sch-1'!K127</f>
        <v xml:space="preserve">EA </v>
      </c>
      <c r="H127" s="1352">
        <f>'Sch-1'!L127</f>
        <v>34</v>
      </c>
      <c r="I127" s="1335"/>
      <c r="J127" s="1348" t="str">
        <f t="shared" si="6"/>
        <v>Included</v>
      </c>
      <c r="K127" s="1171"/>
      <c r="M127" s="1138"/>
    </row>
    <row r="128" spans="1:13" s="1150" customFormat="1">
      <c r="A128" s="1352">
        <f>'Sch-1'!A128</f>
        <v>107</v>
      </c>
      <c r="B128" s="1223">
        <f>'Sch-1'!B128</f>
        <v>7000020892</v>
      </c>
      <c r="C128" s="1352">
        <f>'Sch-1'!C128</f>
        <v>1010</v>
      </c>
      <c r="D128" s="1223" t="str">
        <f>'Sch-1'!D128</f>
        <v xml:space="preserve">CRP for 220kV Bays with SAS             </v>
      </c>
      <c r="E128" s="1352">
        <f>'Sch-1'!E128</f>
        <v>1000001330</v>
      </c>
      <c r="F128" s="1223" t="str">
        <f>'Sch-1'!J128</f>
        <v>220kV Line Protection Panel (with Automation)</v>
      </c>
      <c r="G128" s="1352" t="str">
        <f>'Sch-1'!K128</f>
        <v xml:space="preserve">EA </v>
      </c>
      <c r="H128" s="1352">
        <f>'Sch-1'!L128</f>
        <v>15</v>
      </c>
      <c r="I128" s="1335"/>
      <c r="J128" s="1348" t="str">
        <f t="shared" si="6"/>
        <v>Included</v>
      </c>
      <c r="K128" s="1171"/>
      <c r="M128" s="1138"/>
    </row>
    <row r="129" spans="1:13" s="1150" customFormat="1">
      <c r="A129" s="1352">
        <f>'Sch-1'!A129</f>
        <v>108</v>
      </c>
      <c r="B129" s="1223">
        <f>'Sch-1'!B129</f>
        <v>7000020892</v>
      </c>
      <c r="C129" s="1352">
        <f>'Sch-1'!C129</f>
        <v>1020</v>
      </c>
      <c r="D129" s="1223" t="str">
        <f>'Sch-1'!D129</f>
        <v xml:space="preserve">CRP for 220kV Bays with SAS             </v>
      </c>
      <c r="E129" s="1352">
        <f>'Sch-1'!E129</f>
        <v>1000001566</v>
      </c>
      <c r="F129" s="1223" t="str">
        <f>'Sch-1'!J129</f>
        <v>220kV Transformer Protection Panel (For both HV &amp; MV side)-(withAutomation)</v>
      </c>
      <c r="G129" s="1352" t="str">
        <f>'Sch-1'!K129</f>
        <v xml:space="preserve">EA </v>
      </c>
      <c r="H129" s="1352">
        <f>'Sch-1'!L129</f>
        <v>9</v>
      </c>
      <c r="I129" s="1335"/>
      <c r="J129" s="1348" t="str">
        <f t="shared" si="6"/>
        <v>Included</v>
      </c>
      <c r="K129" s="1171"/>
      <c r="M129" s="1138"/>
    </row>
    <row r="130" spans="1:13" s="1150" customFormat="1">
      <c r="A130" s="1352">
        <f>'Sch-1'!A130</f>
        <v>109</v>
      </c>
      <c r="B130" s="1223">
        <f>'Sch-1'!B130</f>
        <v>7000020892</v>
      </c>
      <c r="C130" s="1352">
        <f>'Sch-1'!C130</f>
        <v>1030</v>
      </c>
      <c r="D130" s="1223" t="str">
        <f>'Sch-1'!D130</f>
        <v xml:space="preserve">CRP for 220kV Bays with SAS             </v>
      </c>
      <c r="E130" s="1352">
        <f>'Sch-1'!E130</f>
        <v>1000001166</v>
      </c>
      <c r="F130" s="1223" t="str">
        <f>'Sch-1'!J130</f>
        <v>220kV Bus Bar Protection Panel (Single)-(with Automation)</v>
      </c>
      <c r="G130" s="1352" t="str">
        <f>'Sch-1'!K130</f>
        <v>SET</v>
      </c>
      <c r="H130" s="1352">
        <f>'Sch-1'!L130</f>
        <v>1</v>
      </c>
      <c r="I130" s="1335"/>
      <c r="J130" s="1348" t="str">
        <f t="shared" si="6"/>
        <v>Included</v>
      </c>
      <c r="K130" s="1171"/>
      <c r="M130" s="1138"/>
    </row>
    <row r="131" spans="1:13" s="1150" customFormat="1">
      <c r="A131" s="1352">
        <f>'Sch-1'!A131</f>
        <v>110</v>
      </c>
      <c r="B131" s="1223">
        <f>'Sch-1'!B131</f>
        <v>7000020892</v>
      </c>
      <c r="C131" s="1352">
        <f>'Sch-1'!C131</f>
        <v>1040</v>
      </c>
      <c r="D131" s="1223" t="str">
        <f>'Sch-1'!D131</f>
        <v xml:space="preserve">CRP for 220kV Bays with SAS             </v>
      </c>
      <c r="E131" s="1352">
        <f>'Sch-1'!E131</f>
        <v>1000026235</v>
      </c>
      <c r="F131" s="1223" t="str">
        <f>'Sch-1'!J131</f>
        <v>Line Current Differential Relay</v>
      </c>
      <c r="G131" s="1352" t="str">
        <f>'Sch-1'!K131</f>
        <v>SET</v>
      </c>
      <c r="H131" s="1352">
        <f>'Sch-1'!L131</f>
        <v>30</v>
      </c>
      <c r="I131" s="1335"/>
      <c r="J131" s="1348" t="str">
        <f t="shared" si="6"/>
        <v>Included</v>
      </c>
      <c r="K131" s="1171"/>
      <c r="M131" s="1138"/>
    </row>
    <row r="132" spans="1:13" s="1150" customFormat="1" ht="33">
      <c r="A132" s="1352">
        <f>'Sch-1'!A132</f>
        <v>111</v>
      </c>
      <c r="B132" s="1223">
        <f>'Sch-1'!B132</f>
        <v>7000020892</v>
      </c>
      <c r="C132" s="1352">
        <f>'Sch-1'!C132</f>
        <v>1050</v>
      </c>
      <c r="D132" s="1223" t="str">
        <f>'Sch-1'!D132</f>
        <v xml:space="preserve">SAS                                     </v>
      </c>
      <c r="E132" s="1352">
        <f>'Sch-1'!E132</f>
        <v>1000005534</v>
      </c>
      <c r="F132" s="1223" t="str">
        <f>'Sch-1'!J132</f>
        <v>Complete Substation automation system for 765kV Main bay  as perTechnical Specification</v>
      </c>
      <c r="G132" s="1352" t="str">
        <f>'Sch-1'!K132</f>
        <v xml:space="preserve">EA </v>
      </c>
      <c r="H132" s="1352">
        <f>'Sch-1'!L132</f>
        <v>8</v>
      </c>
      <c r="I132" s="1335"/>
      <c r="J132" s="1348" t="str">
        <f t="shared" si="6"/>
        <v>Included</v>
      </c>
      <c r="K132" s="1171"/>
      <c r="M132" s="1138"/>
    </row>
    <row r="133" spans="1:13" s="1150" customFormat="1" ht="33">
      <c r="A133" s="1352">
        <f>'Sch-1'!A133</f>
        <v>112</v>
      </c>
      <c r="B133" s="1223">
        <f>'Sch-1'!B133</f>
        <v>7000020892</v>
      </c>
      <c r="C133" s="1352">
        <f>'Sch-1'!C133</f>
        <v>1060</v>
      </c>
      <c r="D133" s="1223" t="str">
        <f>'Sch-1'!D133</f>
        <v xml:space="preserve">SAS                                     </v>
      </c>
      <c r="E133" s="1352">
        <f>'Sch-1'!E133</f>
        <v>1000005536</v>
      </c>
      <c r="F133" s="1223" t="str">
        <f>'Sch-1'!J133</f>
        <v>Complete Substation automation System for 765kV Tie bay as perTechnical Specification</v>
      </c>
      <c r="G133" s="1352" t="str">
        <f>'Sch-1'!K133</f>
        <v xml:space="preserve">EA </v>
      </c>
      <c r="H133" s="1352">
        <f>'Sch-1'!L133</f>
        <v>4</v>
      </c>
      <c r="I133" s="1335"/>
      <c r="J133" s="1348" t="str">
        <f t="shared" si="6"/>
        <v>Included</v>
      </c>
      <c r="K133" s="1171"/>
      <c r="M133" s="1138"/>
    </row>
    <row r="134" spans="1:13" s="1150" customFormat="1" ht="33">
      <c r="A134" s="1352">
        <f>'Sch-1'!A134</f>
        <v>113</v>
      </c>
      <c r="B134" s="1223">
        <f>'Sch-1'!B134</f>
        <v>7000020892</v>
      </c>
      <c r="C134" s="1352">
        <f>'Sch-1'!C134</f>
        <v>1070</v>
      </c>
      <c r="D134" s="1223" t="str">
        <f>'Sch-1'!D134</f>
        <v xml:space="preserve">SAS                                     </v>
      </c>
      <c r="E134" s="1352">
        <f>'Sch-1'!E134</f>
        <v>1000005539</v>
      </c>
      <c r="F134" s="1223" t="str">
        <f>'Sch-1'!J134</f>
        <v>Complete Substation automation System for 765kV Switchable LineReactor Bay as per Technical Specification</v>
      </c>
      <c r="G134" s="1352" t="str">
        <f>'Sch-1'!K134</f>
        <v xml:space="preserve">EA </v>
      </c>
      <c r="H134" s="1352">
        <f>'Sch-1'!L134</f>
        <v>2</v>
      </c>
      <c r="I134" s="1335"/>
      <c r="J134" s="1348" t="str">
        <f t="shared" si="6"/>
        <v>Included</v>
      </c>
      <c r="K134" s="1171"/>
      <c r="M134" s="1138"/>
    </row>
    <row r="135" spans="1:13" s="1150" customFormat="1" ht="33">
      <c r="A135" s="1352">
        <f>'Sch-1'!A135</f>
        <v>114</v>
      </c>
      <c r="B135" s="1223">
        <f>'Sch-1'!B135</f>
        <v>7000020892</v>
      </c>
      <c r="C135" s="1352">
        <f>'Sch-1'!C135</f>
        <v>1080</v>
      </c>
      <c r="D135" s="1223" t="str">
        <f>'Sch-1'!D135</f>
        <v xml:space="preserve">SAS                                     </v>
      </c>
      <c r="E135" s="1352">
        <f>'Sch-1'!E135</f>
        <v>1000003408</v>
      </c>
      <c r="F135" s="1223" t="str">
        <f>'Sch-1'!J135</f>
        <v>Complete Substation automation System for 400kV Main bay as perTechnical Specification</v>
      </c>
      <c r="G135" s="1352" t="str">
        <f>'Sch-1'!K135</f>
        <v xml:space="preserve">EA </v>
      </c>
      <c r="H135" s="1352">
        <f>'Sch-1'!L135</f>
        <v>18</v>
      </c>
      <c r="I135" s="1335"/>
      <c r="J135" s="1348" t="str">
        <f t="shared" si="6"/>
        <v>Included</v>
      </c>
      <c r="K135" s="1171"/>
      <c r="M135" s="1138"/>
    </row>
    <row r="136" spans="1:13" s="1150" customFormat="1" ht="33">
      <c r="A136" s="1352">
        <f>'Sch-1'!A136</f>
        <v>115</v>
      </c>
      <c r="B136" s="1223">
        <f>'Sch-1'!B136</f>
        <v>7000020892</v>
      </c>
      <c r="C136" s="1352">
        <f>'Sch-1'!C136</f>
        <v>1090</v>
      </c>
      <c r="D136" s="1223" t="str">
        <f>'Sch-1'!D136</f>
        <v xml:space="preserve">SAS                                     </v>
      </c>
      <c r="E136" s="1352">
        <f>'Sch-1'!E136</f>
        <v>1000003410</v>
      </c>
      <c r="F136" s="1223" t="str">
        <f>'Sch-1'!J136</f>
        <v>Complete Substation automation System for 400kV Tie bay as perTechnical Specification</v>
      </c>
      <c r="G136" s="1352" t="str">
        <f>'Sch-1'!K136</f>
        <v xml:space="preserve">EA </v>
      </c>
      <c r="H136" s="1352">
        <f>'Sch-1'!L136</f>
        <v>9</v>
      </c>
      <c r="I136" s="1335"/>
      <c r="J136" s="1348" t="str">
        <f t="shared" si="6"/>
        <v>Included</v>
      </c>
      <c r="K136" s="1171"/>
      <c r="M136" s="1138"/>
    </row>
    <row r="137" spans="1:13" s="1150" customFormat="1">
      <c r="A137" s="1352">
        <f>'Sch-1'!A137</f>
        <v>116</v>
      </c>
      <c r="B137" s="1223">
        <f>'Sch-1'!B137</f>
        <v>7000020892</v>
      </c>
      <c r="C137" s="1352">
        <f>'Sch-1'!C137</f>
        <v>1100</v>
      </c>
      <c r="D137" s="1223" t="str">
        <f>'Sch-1'!D137</f>
        <v xml:space="preserve">SAS                                     </v>
      </c>
      <c r="E137" s="1352">
        <f>'Sch-1'!E137</f>
        <v>1000001332</v>
      </c>
      <c r="F137" s="1223" t="str">
        <f>'Sch-1'!J137</f>
        <v>Complete Substation automation System for 220kV bay as per TechnicalSpecification</v>
      </c>
      <c r="G137" s="1352" t="str">
        <f>'Sch-1'!K137</f>
        <v xml:space="preserve">EA </v>
      </c>
      <c r="H137" s="1352">
        <f>'Sch-1'!L137</f>
        <v>34</v>
      </c>
      <c r="I137" s="1335"/>
      <c r="J137" s="1348" t="str">
        <f t="shared" si="6"/>
        <v>Included</v>
      </c>
      <c r="K137" s="1171"/>
      <c r="M137" s="1138"/>
    </row>
    <row r="138" spans="1:13" s="1150" customFormat="1" ht="33">
      <c r="A138" s="1352">
        <f>'Sch-1'!A138</f>
        <v>117</v>
      </c>
      <c r="B138" s="1223">
        <f>'Sch-1'!B138</f>
        <v>7000020892</v>
      </c>
      <c r="C138" s="1352">
        <f>'Sch-1'!C138</f>
        <v>1110</v>
      </c>
      <c r="D138" s="1223" t="str">
        <f>'Sch-1'!D138</f>
        <v xml:space="preserve">SAS                                     </v>
      </c>
      <c r="E138" s="1352">
        <f>'Sch-1'!E138</f>
        <v>1000018700</v>
      </c>
      <c r="F138" s="1223" t="str">
        <f>'Sch-1'!J138</f>
        <v>Complete Substation automation System for controlling and monitoringof  Auxilary System including BCUs as per technical specification</v>
      </c>
      <c r="G138" s="1352" t="str">
        <f>'Sch-1'!K138</f>
        <v>SET</v>
      </c>
      <c r="H138" s="1352">
        <f>'Sch-1'!L138</f>
        <v>1</v>
      </c>
      <c r="I138" s="1335"/>
      <c r="J138" s="1348" t="str">
        <f t="shared" si="6"/>
        <v>Included</v>
      </c>
      <c r="K138" s="1171"/>
      <c r="M138" s="1138"/>
    </row>
    <row r="139" spans="1:13" s="1150" customFormat="1">
      <c r="A139" s="1352">
        <f>'Sch-1'!A139</f>
        <v>118</v>
      </c>
      <c r="B139" s="1223">
        <f>'Sch-1'!B139</f>
        <v>7000020892</v>
      </c>
      <c r="C139" s="1352">
        <f>'Sch-1'!C139</f>
        <v>1120</v>
      </c>
      <c r="D139" s="1223" t="str">
        <f>'Sch-1'!D139</f>
        <v xml:space="preserve">VMS                                     </v>
      </c>
      <c r="E139" s="1352">
        <f>'Sch-1'!E139</f>
        <v>1000025861</v>
      </c>
      <c r="F139" s="1223" t="str">
        <f>'Sch-1'!J139</f>
        <v>Visual Monitoring System for Watch &amp; Ward</v>
      </c>
      <c r="G139" s="1352" t="str">
        <f>'Sch-1'!K139</f>
        <v>SET</v>
      </c>
      <c r="H139" s="1352">
        <f>'Sch-1'!L139</f>
        <v>1</v>
      </c>
      <c r="I139" s="1335"/>
      <c r="J139" s="1348" t="str">
        <f t="shared" si="6"/>
        <v>Included</v>
      </c>
      <c r="K139" s="1171"/>
      <c r="M139" s="1138"/>
    </row>
    <row r="140" spans="1:13" s="1150" customFormat="1">
      <c r="A140" s="1352">
        <f>'Sch-1'!A140</f>
        <v>119</v>
      </c>
      <c r="B140" s="1223">
        <f>'Sch-1'!B140</f>
        <v>7000020892</v>
      </c>
      <c r="C140" s="1352">
        <f>'Sch-1'!C140</f>
        <v>1130</v>
      </c>
      <c r="D140" s="1223" t="str">
        <f>'Sch-1'!D140</f>
        <v xml:space="preserve">PLCC Equipment                          </v>
      </c>
      <c r="E140" s="1352">
        <f>'Sch-1'!E140</f>
        <v>1000011082</v>
      </c>
      <c r="F140" s="1223" t="str">
        <f>'Sch-1'!J140</f>
        <v>EPAX (24/8) with 24 telephones, Cables etc.</v>
      </c>
      <c r="G140" s="1352" t="str">
        <f>'Sch-1'!K140</f>
        <v>SET</v>
      </c>
      <c r="H140" s="1352">
        <f>'Sch-1'!L140</f>
        <v>1</v>
      </c>
      <c r="I140" s="1335"/>
      <c r="J140" s="1348" t="str">
        <f t="shared" si="6"/>
        <v>Included</v>
      </c>
      <c r="K140" s="1171"/>
      <c r="M140" s="1138"/>
    </row>
    <row r="141" spans="1:13" s="1150" customFormat="1">
      <c r="A141" s="1352">
        <f>'Sch-1'!A141</f>
        <v>120</v>
      </c>
      <c r="B141" s="1223">
        <f>'Sch-1'!B141</f>
        <v>7000020892</v>
      </c>
      <c r="C141" s="1352">
        <f>'Sch-1'!C141</f>
        <v>1140</v>
      </c>
      <c r="D141" s="1223" t="str">
        <f>'Sch-1'!D141</f>
        <v xml:space="preserve">PLCC Equipment                          </v>
      </c>
      <c r="E141" s="1352">
        <f>'Sch-1'!E141</f>
        <v>1000001568</v>
      </c>
      <c r="F141" s="1223" t="str">
        <f>'Sch-1'!J141</f>
        <v>220kV,1600A,0.5mH ,50kA Line Trap</v>
      </c>
      <c r="G141" s="1352" t="str">
        <f>'Sch-1'!K141</f>
        <v xml:space="preserve">EA </v>
      </c>
      <c r="H141" s="1352">
        <f>'Sch-1'!L141</f>
        <v>30</v>
      </c>
      <c r="I141" s="1335"/>
      <c r="J141" s="1348" t="str">
        <f t="shared" si="6"/>
        <v>Included</v>
      </c>
      <c r="K141" s="1171"/>
      <c r="M141" s="1138"/>
    </row>
    <row r="142" spans="1:13" s="1150" customFormat="1">
      <c r="A142" s="1352">
        <f>'Sch-1'!A142</f>
        <v>121</v>
      </c>
      <c r="B142" s="1223">
        <f>'Sch-1'!B142</f>
        <v>7000020892</v>
      </c>
      <c r="C142" s="1352">
        <f>'Sch-1'!C142</f>
        <v>1150</v>
      </c>
      <c r="D142" s="1223" t="str">
        <f>'Sch-1'!D142</f>
        <v xml:space="preserve">LT SWITCHGEAR                           </v>
      </c>
      <c r="E142" s="1352">
        <f>'Sch-1'!E142</f>
        <v>1000004754</v>
      </c>
      <c r="F142" s="1223" t="str">
        <f>'Sch-1'!J142</f>
        <v>48V DCDB</v>
      </c>
      <c r="G142" s="1352" t="str">
        <f>'Sch-1'!K142</f>
        <v>SET</v>
      </c>
      <c r="H142" s="1352">
        <f>'Sch-1'!L142</f>
        <v>2</v>
      </c>
      <c r="I142" s="1335"/>
      <c r="J142" s="1348" t="str">
        <f t="shared" si="6"/>
        <v>Included</v>
      </c>
      <c r="K142" s="1171"/>
      <c r="M142" s="1138"/>
    </row>
    <row r="143" spans="1:13" s="1150" customFormat="1">
      <c r="A143" s="1352">
        <f>'Sch-1'!A143</f>
        <v>122</v>
      </c>
      <c r="B143" s="1223">
        <f>'Sch-1'!B143</f>
        <v>7000020892</v>
      </c>
      <c r="C143" s="1352">
        <f>'Sch-1'!C143</f>
        <v>1160</v>
      </c>
      <c r="D143" s="1223" t="str">
        <f>'Sch-1'!D143</f>
        <v xml:space="preserve">LT SWITCHGEAR                           </v>
      </c>
      <c r="E143" s="1352">
        <f>'Sch-1'!E143</f>
        <v>1000001144</v>
      </c>
      <c r="F143" s="1223" t="str">
        <f>'Sch-1'!J143</f>
        <v>220V DCDB</v>
      </c>
      <c r="G143" s="1352" t="str">
        <f>'Sch-1'!K143</f>
        <v>SET</v>
      </c>
      <c r="H143" s="1352">
        <f>'Sch-1'!L143</f>
        <v>2</v>
      </c>
      <c r="I143" s="1335"/>
      <c r="J143" s="1348" t="str">
        <f t="shared" si="6"/>
        <v>Included</v>
      </c>
      <c r="K143" s="1171"/>
      <c r="M143" s="1138"/>
    </row>
    <row r="144" spans="1:13" s="1150" customFormat="1">
      <c r="A144" s="1352">
        <f>'Sch-1'!A144</f>
        <v>123</v>
      </c>
      <c r="B144" s="1223">
        <f>'Sch-1'!B144</f>
        <v>7000020892</v>
      </c>
      <c r="C144" s="1352">
        <f>'Sch-1'!C144</f>
        <v>1170</v>
      </c>
      <c r="D144" s="1223" t="str">
        <f>'Sch-1'!D144</f>
        <v xml:space="preserve">LT SWITCHGEAR                           </v>
      </c>
      <c r="E144" s="1352">
        <f>'Sch-1'!E144</f>
        <v>1000004305</v>
      </c>
      <c r="F144" s="1223" t="str">
        <f>'Sch-1'!J144</f>
        <v>415V Airconditioning DB</v>
      </c>
      <c r="G144" s="1352" t="str">
        <f>'Sch-1'!K144</f>
        <v>SET</v>
      </c>
      <c r="H144" s="1352">
        <f>'Sch-1'!L144</f>
        <v>1</v>
      </c>
      <c r="I144" s="1335"/>
      <c r="J144" s="1348" t="str">
        <f t="shared" si="6"/>
        <v>Included</v>
      </c>
      <c r="K144" s="1171"/>
      <c r="M144" s="1138"/>
    </row>
    <row r="145" spans="1:13" s="1150" customFormat="1">
      <c r="A145" s="1352">
        <f>'Sch-1'!A145</f>
        <v>124</v>
      </c>
      <c r="B145" s="1223">
        <f>'Sch-1'!B145</f>
        <v>7000020892</v>
      </c>
      <c r="C145" s="1352">
        <f>'Sch-1'!C145</f>
        <v>1180</v>
      </c>
      <c r="D145" s="1223" t="str">
        <f>'Sch-1'!D145</f>
        <v xml:space="preserve">LT SWITCHGEAR                           </v>
      </c>
      <c r="E145" s="1352">
        <f>'Sch-1'!E145</f>
        <v>1000004307</v>
      </c>
      <c r="F145" s="1223" t="str">
        <f>'Sch-1'!J145</f>
        <v>415V Emergency LDB(along with 1 no. 100kVA lighting transformer)</v>
      </c>
      <c r="G145" s="1352" t="str">
        <f>'Sch-1'!K145</f>
        <v>SET</v>
      </c>
      <c r="H145" s="1352">
        <f>'Sch-1'!L145</f>
        <v>1</v>
      </c>
      <c r="I145" s="1335"/>
      <c r="J145" s="1348" t="str">
        <f t="shared" si="6"/>
        <v>Included</v>
      </c>
      <c r="K145" s="1171"/>
      <c r="M145" s="1138"/>
    </row>
    <row r="146" spans="1:13" s="1150" customFormat="1">
      <c r="A146" s="1352">
        <f>'Sch-1'!A146</f>
        <v>125</v>
      </c>
      <c r="B146" s="1223">
        <f>'Sch-1'!B146</f>
        <v>7000020892</v>
      </c>
      <c r="C146" s="1352">
        <f>'Sch-1'!C146</f>
        <v>1190</v>
      </c>
      <c r="D146" s="1223" t="str">
        <f>'Sch-1'!D146</f>
        <v xml:space="preserve">LT SWITCHGEAR                           </v>
      </c>
      <c r="E146" s="1352">
        <f>'Sch-1'!E146</f>
        <v>1000004312</v>
      </c>
      <c r="F146" s="1223" t="str">
        <f>'Sch-1'!J146</f>
        <v>415V MLDB(along with 2 nos. 300 kVA Lighting transformer)</v>
      </c>
      <c r="G146" s="1352" t="str">
        <f>'Sch-1'!K146</f>
        <v>SET</v>
      </c>
      <c r="H146" s="1352">
        <f>'Sch-1'!L146</f>
        <v>1</v>
      </c>
      <c r="I146" s="1335"/>
      <c r="J146" s="1348" t="str">
        <f t="shared" si="6"/>
        <v>Included</v>
      </c>
      <c r="K146" s="1171"/>
      <c r="M146" s="1138"/>
    </row>
    <row r="147" spans="1:13" s="1150" customFormat="1">
      <c r="A147" s="1352">
        <f>'Sch-1'!A147</f>
        <v>126</v>
      </c>
      <c r="B147" s="1223">
        <f>'Sch-1'!B147</f>
        <v>7000020892</v>
      </c>
      <c r="C147" s="1352">
        <f>'Sch-1'!C147</f>
        <v>1200</v>
      </c>
      <c r="D147" s="1223" t="str">
        <f>'Sch-1'!D147</f>
        <v xml:space="preserve">LT SWITCHGEAR                           </v>
      </c>
      <c r="E147" s="1352">
        <f>'Sch-1'!E147</f>
        <v>1000004303</v>
      </c>
      <c r="F147" s="1223" t="str">
        <f>'Sch-1'!J147</f>
        <v>415V AC Distribution Board (ACDB) as per Technical Specification</v>
      </c>
      <c r="G147" s="1352" t="str">
        <f>'Sch-1'!K147</f>
        <v>SET</v>
      </c>
      <c r="H147" s="1352">
        <f>'Sch-1'!L147</f>
        <v>1</v>
      </c>
      <c r="I147" s="1335"/>
      <c r="J147" s="1348" t="str">
        <f>IF(I147=0, "Included",IF(ISERROR(H147*I147), I147, H147*I147))</f>
        <v>Included</v>
      </c>
      <c r="K147" s="1171"/>
      <c r="M147" s="1138"/>
    </row>
    <row r="148" spans="1:13" s="1150" customFormat="1">
      <c r="A148" s="1352">
        <f>'Sch-1'!A148</f>
        <v>127</v>
      </c>
      <c r="B148" s="1223">
        <f>'Sch-1'!B148</f>
        <v>7000020892</v>
      </c>
      <c r="C148" s="1352">
        <f>'Sch-1'!C148</f>
        <v>1210</v>
      </c>
      <c r="D148" s="1223" t="str">
        <f>'Sch-1'!D148</f>
        <v xml:space="preserve">LT SWITCHGEAR                           </v>
      </c>
      <c r="E148" s="1352">
        <f>'Sch-1'!E148</f>
        <v>1000004313</v>
      </c>
      <c r="F148" s="1223" t="str">
        <f>'Sch-1'!J148</f>
        <v>415V Main Switchboard</v>
      </c>
      <c r="G148" s="1352" t="str">
        <f>'Sch-1'!K148</f>
        <v>SET</v>
      </c>
      <c r="H148" s="1352">
        <f>'Sch-1'!L148</f>
        <v>1</v>
      </c>
      <c r="I148" s="1335"/>
      <c r="J148" s="1348" t="str">
        <f t="shared" ref="J148" si="7">IF(I148=0, "Included",IF(ISERROR(H148*I148), I148, H148*I148))</f>
        <v>Included</v>
      </c>
      <c r="K148" s="1171"/>
      <c r="M148" s="1138"/>
    </row>
    <row r="149" spans="1:13" s="1150" customFormat="1">
      <c r="A149" s="1352">
        <f>'Sch-1'!A149</f>
        <v>128</v>
      </c>
      <c r="B149" s="1223">
        <f>'Sch-1'!B149</f>
        <v>7000020892</v>
      </c>
      <c r="C149" s="1352">
        <f>'Sch-1'!C149</f>
        <v>1220</v>
      </c>
      <c r="D149" s="1223" t="str">
        <f>'Sch-1'!D149</f>
        <v xml:space="preserve">LT SWITCHGEAR                           </v>
      </c>
      <c r="E149" s="1352">
        <f>'Sch-1'!E149</f>
        <v>1000015462</v>
      </c>
      <c r="F149" s="1223" t="str">
        <f>'Sch-1'!J149</f>
        <v>Meter DB type-A &amp; Type-B-MB</v>
      </c>
      <c r="G149" s="1352" t="str">
        <f>'Sch-1'!K149</f>
        <v xml:space="preserve">EA </v>
      </c>
      <c r="H149" s="1352">
        <f>'Sch-1'!L149</f>
        <v>1</v>
      </c>
      <c r="I149" s="1335"/>
      <c r="J149" s="1348" t="str">
        <f t="shared" ref="J149:J153" si="8">IF(I149=0, "Included",IF(ISERROR(H149*I149), I149, H149*I149))</f>
        <v>Included</v>
      </c>
      <c r="K149" s="1171"/>
      <c r="M149" s="1138"/>
    </row>
    <row r="150" spans="1:13" s="1150" customFormat="1">
      <c r="A150" s="1352">
        <f>'Sch-1'!A150</f>
        <v>129</v>
      </c>
      <c r="B150" s="1223">
        <f>'Sch-1'!B150</f>
        <v>7000020892</v>
      </c>
      <c r="C150" s="1352">
        <f>'Sch-1'!C150</f>
        <v>1230</v>
      </c>
      <c r="D150" s="1223" t="str">
        <f>'Sch-1'!D150</f>
        <v xml:space="preserve">LT SWITCHGEAR                           </v>
      </c>
      <c r="E150" s="1352">
        <f>'Sch-1'!E150</f>
        <v>1000012278</v>
      </c>
      <c r="F150" s="1223" t="str">
        <f>'Sch-1'!J150</f>
        <v>Flat DB type A -DB</v>
      </c>
      <c r="G150" s="1352" t="str">
        <f>'Sch-1'!K150</f>
        <v xml:space="preserve">EA </v>
      </c>
      <c r="H150" s="1352">
        <f>'Sch-1'!L150</f>
        <v>2</v>
      </c>
      <c r="I150" s="1335"/>
      <c r="J150" s="1348" t="str">
        <f t="shared" si="8"/>
        <v>Included</v>
      </c>
      <c r="K150" s="1171"/>
      <c r="M150" s="1138"/>
    </row>
    <row r="151" spans="1:13" s="1150" customFormat="1">
      <c r="A151" s="1352">
        <f>'Sch-1'!A151</f>
        <v>130</v>
      </c>
      <c r="B151" s="1223">
        <f>'Sch-1'!B151</f>
        <v>7000020892</v>
      </c>
      <c r="C151" s="1352">
        <f>'Sch-1'!C151</f>
        <v>1240</v>
      </c>
      <c r="D151" s="1223" t="str">
        <f>'Sch-1'!D151</f>
        <v xml:space="preserve">220V Battery &amp; Charger                  </v>
      </c>
      <c r="E151" s="1352">
        <f>'Sch-1'!E151</f>
        <v>1000001151</v>
      </c>
      <c r="F151" s="1223" t="str">
        <f>'Sch-1'!J151</f>
        <v>220V, 1500 Ah Battery</v>
      </c>
      <c r="G151" s="1352" t="str">
        <f>'Sch-1'!K151</f>
        <v>SET</v>
      </c>
      <c r="H151" s="1352">
        <f>'Sch-1'!L151</f>
        <v>2</v>
      </c>
      <c r="I151" s="1335"/>
      <c r="J151" s="1348" t="str">
        <f t="shared" si="8"/>
        <v>Included</v>
      </c>
      <c r="K151" s="1171"/>
      <c r="M151" s="1138"/>
    </row>
    <row r="152" spans="1:13" s="1150" customFormat="1">
      <c r="A152" s="1352">
        <f>'Sch-1'!A152</f>
        <v>131</v>
      </c>
      <c r="B152" s="1223">
        <f>'Sch-1'!B152</f>
        <v>7000020892</v>
      </c>
      <c r="C152" s="1352">
        <f>'Sch-1'!C152</f>
        <v>1250</v>
      </c>
      <c r="D152" s="1223" t="str">
        <f>'Sch-1'!D152</f>
        <v xml:space="preserve">220V Battery &amp; Charger                  </v>
      </c>
      <c r="E152" s="1352">
        <f>'Sch-1'!E152</f>
        <v>1000001153</v>
      </c>
      <c r="F152" s="1223" t="str">
        <f>'Sch-1'!J152</f>
        <v>220V, 180A/180A Float Cum Boost BatteryCharger</v>
      </c>
      <c r="G152" s="1352" t="str">
        <f>'Sch-1'!K152</f>
        <v xml:space="preserve">EA </v>
      </c>
      <c r="H152" s="1352">
        <f>'Sch-1'!L152</f>
        <v>2</v>
      </c>
      <c r="I152" s="1335"/>
      <c r="J152" s="1348" t="str">
        <f t="shared" si="8"/>
        <v>Included</v>
      </c>
      <c r="K152" s="1171"/>
      <c r="M152" s="1138"/>
    </row>
    <row r="153" spans="1:13" s="1150" customFormat="1">
      <c r="A153" s="1352">
        <f>'Sch-1'!A153</f>
        <v>132</v>
      </c>
      <c r="B153" s="1223">
        <f>'Sch-1'!B153</f>
        <v>7000020892</v>
      </c>
      <c r="C153" s="1352">
        <f>'Sch-1'!C153</f>
        <v>1260</v>
      </c>
      <c r="D153" s="1223" t="str">
        <f>'Sch-1'!D153</f>
        <v xml:space="preserve">48V Battery &amp; Charger                   </v>
      </c>
      <c r="E153" s="1352">
        <f>'Sch-1'!E153</f>
        <v>1000004762</v>
      </c>
      <c r="F153" s="1223" t="str">
        <f>'Sch-1'!J153</f>
        <v>48V, 1500 Ah Battery</v>
      </c>
      <c r="G153" s="1352" t="str">
        <f>'Sch-1'!K153</f>
        <v>SET</v>
      </c>
      <c r="H153" s="1352">
        <f>'Sch-1'!L153</f>
        <v>2</v>
      </c>
      <c r="I153" s="1335"/>
      <c r="J153" s="1348" t="str">
        <f t="shared" si="8"/>
        <v>Included</v>
      </c>
      <c r="K153" s="1171"/>
      <c r="M153" s="1138"/>
    </row>
    <row r="154" spans="1:13" s="1150" customFormat="1">
      <c r="A154" s="1352">
        <f>'Sch-1'!A154</f>
        <v>133</v>
      </c>
      <c r="B154" s="1223">
        <f>'Sch-1'!B154</f>
        <v>7000020892</v>
      </c>
      <c r="C154" s="1352">
        <f>'Sch-1'!C154</f>
        <v>1270</v>
      </c>
      <c r="D154" s="1223" t="str">
        <f>'Sch-1'!D154</f>
        <v xml:space="preserve">48V Battery &amp; Charger                   </v>
      </c>
      <c r="E154" s="1352">
        <f>'Sch-1'!E154</f>
        <v>1000004764</v>
      </c>
      <c r="F154" s="1223" t="str">
        <f>'Sch-1'!J154</f>
        <v>48V, 180A/180A Float Cum Boost BatteryCharger</v>
      </c>
      <c r="G154" s="1352" t="str">
        <f>'Sch-1'!K154</f>
        <v xml:space="preserve">EA </v>
      </c>
      <c r="H154" s="1352">
        <f>'Sch-1'!L154</f>
        <v>2</v>
      </c>
      <c r="I154" s="1335"/>
      <c r="J154" s="1348" t="str">
        <f>IF(I154=0, "Included",IF(ISERROR(H154*I154), I154, H154*I154))</f>
        <v>Included</v>
      </c>
      <c r="K154" s="1171"/>
      <c r="M154" s="1138"/>
    </row>
    <row r="155" spans="1:13" s="1150" customFormat="1">
      <c r="A155" s="1352">
        <f>'Sch-1'!A155</f>
        <v>134</v>
      </c>
      <c r="B155" s="1223">
        <f>'Sch-1'!B155</f>
        <v>7000020892</v>
      </c>
      <c r="C155" s="1352">
        <f>'Sch-1'!C155</f>
        <v>1280</v>
      </c>
      <c r="D155" s="1223" t="str">
        <f>'Sch-1'!D155</f>
        <v xml:space="preserve">DG SET                                  </v>
      </c>
      <c r="E155" s="1352">
        <f>'Sch-1'!E155</f>
        <v>1000004797</v>
      </c>
      <c r="F155" s="1223" t="str">
        <f>'Sch-1'!J155</f>
        <v>500 kVA Diesel Generator along with control Panel</v>
      </c>
      <c r="G155" s="1352" t="str">
        <f>'Sch-1'!K155</f>
        <v>SET</v>
      </c>
      <c r="H155" s="1352">
        <f>'Sch-1'!L155</f>
        <v>1</v>
      </c>
      <c r="I155" s="1335"/>
      <c r="J155" s="1348" t="str">
        <f t="shared" ref="J155:J165" si="9">IF(I155=0, "Included",IF(ISERROR(H155*I155), I155, H155*I155))</f>
        <v>Included</v>
      </c>
      <c r="K155" s="1171"/>
      <c r="M155" s="1138"/>
    </row>
    <row r="156" spans="1:13" s="1150" customFormat="1">
      <c r="A156" s="1352">
        <f>'Sch-1'!A156</f>
        <v>135</v>
      </c>
      <c r="B156" s="1223">
        <f>'Sch-1'!B156</f>
        <v>7000020892</v>
      </c>
      <c r="C156" s="1352">
        <f>'Sch-1'!C156</f>
        <v>1290</v>
      </c>
      <c r="D156" s="1223" t="str">
        <f>'Sch-1'!D156</f>
        <v xml:space="preserve">POWER &amp; CONTROL CABLE                   </v>
      </c>
      <c r="E156" s="1352">
        <f>'Sch-1'!E156</f>
        <v>1000031985</v>
      </c>
      <c r="F156" s="1223" t="str">
        <f>'Sch-1'!J156</f>
        <v>1.1KV GRADE 4CX6 SQMM (PVC) POWER CABLE</v>
      </c>
      <c r="G156" s="1352" t="str">
        <f>'Sch-1'!K156</f>
        <v xml:space="preserve">KM </v>
      </c>
      <c r="H156" s="1352">
        <f>'Sch-1'!L156</f>
        <v>16</v>
      </c>
      <c r="I156" s="1335"/>
      <c r="J156" s="1348" t="str">
        <f t="shared" si="9"/>
        <v>Included</v>
      </c>
      <c r="K156" s="1171"/>
      <c r="M156" s="1138"/>
    </row>
    <row r="157" spans="1:13" s="1150" customFormat="1">
      <c r="A157" s="1352">
        <f>'Sch-1'!A157</f>
        <v>136</v>
      </c>
      <c r="B157" s="1223">
        <f>'Sch-1'!B157</f>
        <v>7000020892</v>
      </c>
      <c r="C157" s="1352">
        <f>'Sch-1'!C157</f>
        <v>1300</v>
      </c>
      <c r="D157" s="1223" t="str">
        <f>'Sch-1'!D157</f>
        <v xml:space="preserve">POWER &amp; CONTROL CABLE                   </v>
      </c>
      <c r="E157" s="1352">
        <f>'Sch-1'!E157</f>
        <v>1000031943</v>
      </c>
      <c r="F157" s="1223" t="str">
        <f>'Sch-1'!J157</f>
        <v>1.1KV GRADE 2CX6 SQMM (PVC) POWER CABLE</v>
      </c>
      <c r="G157" s="1352" t="str">
        <f>'Sch-1'!K157</f>
        <v xml:space="preserve">KM </v>
      </c>
      <c r="H157" s="1352">
        <f>'Sch-1'!L157</f>
        <v>10</v>
      </c>
      <c r="I157" s="1335"/>
      <c r="J157" s="1348" t="str">
        <f t="shared" si="9"/>
        <v>Included</v>
      </c>
      <c r="K157" s="1171"/>
      <c r="M157" s="1138"/>
    </row>
    <row r="158" spans="1:13" s="1150" customFormat="1">
      <c r="A158" s="1352">
        <f>'Sch-1'!A158</f>
        <v>137</v>
      </c>
      <c r="B158" s="1223">
        <f>'Sch-1'!B158</f>
        <v>7000020892</v>
      </c>
      <c r="C158" s="1352">
        <f>'Sch-1'!C158</f>
        <v>1310</v>
      </c>
      <c r="D158" s="1223" t="str">
        <f>'Sch-1'!D158</f>
        <v xml:space="preserve">POWER &amp; CONTROL CABLE                   </v>
      </c>
      <c r="E158" s="1352">
        <f>'Sch-1'!E158</f>
        <v>1000031964</v>
      </c>
      <c r="F158" s="1223" t="str">
        <f>'Sch-1'!J158</f>
        <v>1.1KV GRADE 3CX2.5 SQMM CONTROL CABLE</v>
      </c>
      <c r="G158" s="1352" t="str">
        <f>'Sch-1'!K158</f>
        <v xml:space="preserve">KM </v>
      </c>
      <c r="H158" s="1352">
        <f>'Sch-1'!L158</f>
        <v>80</v>
      </c>
      <c r="I158" s="1335"/>
      <c r="J158" s="1348" t="str">
        <f t="shared" si="9"/>
        <v>Included</v>
      </c>
      <c r="K158" s="1171"/>
      <c r="M158" s="1138"/>
    </row>
    <row r="159" spans="1:13" s="1150" customFormat="1">
      <c r="A159" s="1352">
        <f>'Sch-1'!A159</f>
        <v>138</v>
      </c>
      <c r="B159" s="1223">
        <f>'Sch-1'!B159</f>
        <v>7000020892</v>
      </c>
      <c r="C159" s="1352">
        <f>'Sch-1'!C159</f>
        <v>1320</v>
      </c>
      <c r="D159" s="1223" t="str">
        <f>'Sch-1'!D159</f>
        <v xml:space="preserve">POWER &amp; CONTROL CABLE                   </v>
      </c>
      <c r="E159" s="1352">
        <f>'Sch-1'!E159</f>
        <v>1000031987</v>
      </c>
      <c r="F159" s="1223" t="str">
        <f>'Sch-1'!J159</f>
        <v>1.1KV GRADE 5CX2.5 SQMM CONTROL CABLE</v>
      </c>
      <c r="G159" s="1352" t="str">
        <f>'Sch-1'!K159</f>
        <v xml:space="preserve">KM </v>
      </c>
      <c r="H159" s="1352">
        <f>'Sch-1'!L159</f>
        <v>134</v>
      </c>
      <c r="I159" s="1335"/>
      <c r="J159" s="1348" t="str">
        <f t="shared" si="9"/>
        <v>Included</v>
      </c>
      <c r="K159" s="1171"/>
      <c r="M159" s="1138"/>
    </row>
    <row r="160" spans="1:13" s="1150" customFormat="1">
      <c r="A160" s="1352">
        <f>'Sch-1'!A160</f>
        <v>139</v>
      </c>
      <c r="B160" s="1223">
        <f>'Sch-1'!B160</f>
        <v>7000020892</v>
      </c>
      <c r="C160" s="1352">
        <f>'Sch-1'!C160</f>
        <v>1330</v>
      </c>
      <c r="D160" s="1223" t="str">
        <f>'Sch-1'!D160</f>
        <v xml:space="preserve">POWER &amp; CONTROL CABLE                   </v>
      </c>
      <c r="E160" s="1352">
        <f>'Sch-1'!E160</f>
        <v>1000031887</v>
      </c>
      <c r="F160" s="1223" t="str">
        <f>'Sch-1'!J160</f>
        <v>1.1KV GRADE 10CX2.5 SQMM CONTROL CABLE</v>
      </c>
      <c r="G160" s="1352" t="str">
        <f>'Sch-1'!K160</f>
        <v xml:space="preserve">KM </v>
      </c>
      <c r="H160" s="1352">
        <f>'Sch-1'!L160</f>
        <v>58</v>
      </c>
      <c r="I160" s="1335"/>
      <c r="J160" s="1348" t="str">
        <f t="shared" si="9"/>
        <v>Included</v>
      </c>
      <c r="K160" s="1171"/>
      <c r="M160" s="1138"/>
    </row>
    <row r="161" spans="1:13" s="1150" customFormat="1">
      <c r="A161" s="1352">
        <f>'Sch-1'!A161</f>
        <v>140</v>
      </c>
      <c r="B161" s="1223">
        <f>'Sch-1'!B161</f>
        <v>7000020892</v>
      </c>
      <c r="C161" s="1352">
        <f>'Sch-1'!C161</f>
        <v>1340</v>
      </c>
      <c r="D161" s="1223" t="str">
        <f>'Sch-1'!D161</f>
        <v xml:space="preserve">POWER &amp; CONTROL CABLE                   </v>
      </c>
      <c r="E161" s="1352">
        <f>'Sch-1'!E161</f>
        <v>1000056264</v>
      </c>
      <c r="F161" s="1223" t="str">
        <f>'Sch-1'!J161</f>
        <v>1.1KV GRADE 19CX1.5 SQMM CONTROL CABLE</v>
      </c>
      <c r="G161" s="1352" t="str">
        <f>'Sch-1'!K161</f>
        <v xml:space="preserve">KM </v>
      </c>
      <c r="H161" s="1352">
        <f>'Sch-1'!L161</f>
        <v>66</v>
      </c>
      <c r="I161" s="1335"/>
      <c r="J161" s="1348" t="str">
        <f t="shared" si="9"/>
        <v>Included</v>
      </c>
      <c r="K161" s="1171"/>
      <c r="M161" s="1138"/>
    </row>
    <row r="162" spans="1:13" s="1150" customFormat="1">
      <c r="A162" s="1352">
        <f>'Sch-1'!A162</f>
        <v>141</v>
      </c>
      <c r="B162" s="1223">
        <f>'Sch-1'!B162</f>
        <v>7000020892</v>
      </c>
      <c r="C162" s="1352">
        <f>'Sch-1'!C162</f>
        <v>1350</v>
      </c>
      <c r="D162" s="1223" t="str">
        <f>'Sch-1'!D162</f>
        <v xml:space="preserve">POWER &amp; CONTROL CABLE                   </v>
      </c>
      <c r="E162" s="1352">
        <f>'Sch-1'!E162</f>
        <v>1000056265</v>
      </c>
      <c r="F162" s="1223" t="str">
        <f>'Sch-1'!J162</f>
        <v>1.1KV GRADE 27CX1.5 SQMM CONTROL CABLE</v>
      </c>
      <c r="G162" s="1352" t="str">
        <f>'Sch-1'!K162</f>
        <v xml:space="preserve">KM </v>
      </c>
      <c r="H162" s="1352">
        <f>'Sch-1'!L162</f>
        <v>27</v>
      </c>
      <c r="I162" s="1335"/>
      <c r="J162" s="1348" t="str">
        <f t="shared" si="9"/>
        <v>Included</v>
      </c>
      <c r="K162" s="1171"/>
      <c r="M162" s="1138"/>
    </row>
    <row r="163" spans="1:13" s="1150" customFormat="1">
      <c r="A163" s="1352">
        <f>'Sch-1'!A163</f>
        <v>142</v>
      </c>
      <c r="B163" s="1223">
        <f>'Sch-1'!B163</f>
        <v>7000020892</v>
      </c>
      <c r="C163" s="1352">
        <f>'Sch-1'!C163</f>
        <v>1360</v>
      </c>
      <c r="D163" s="1223" t="str">
        <f>'Sch-1'!D163</f>
        <v xml:space="preserve">POWER &amp; CONTROL CABLE                   </v>
      </c>
      <c r="E163" s="1352">
        <f>'Sch-1'!E163</f>
        <v>1000032050</v>
      </c>
      <c r="F163" s="1223" t="str">
        <f>'Sch-1'!J163</f>
        <v>4PAIR, 0.5SQMM SCREENED CABLE</v>
      </c>
      <c r="G163" s="1352" t="str">
        <f>'Sch-1'!K163</f>
        <v xml:space="preserve">KM </v>
      </c>
      <c r="H163" s="1352">
        <f>'Sch-1'!L163</f>
        <v>6.5</v>
      </c>
      <c r="I163" s="1335"/>
      <c r="J163" s="1348" t="str">
        <f t="shared" si="9"/>
        <v>Included</v>
      </c>
      <c r="K163" s="1171"/>
      <c r="M163" s="1138"/>
    </row>
    <row r="164" spans="1:13" s="1150" customFormat="1">
      <c r="A164" s="1352">
        <f>'Sch-1'!A164</f>
        <v>143</v>
      </c>
      <c r="B164" s="1223">
        <f>'Sch-1'!B164</f>
        <v>7000020892</v>
      </c>
      <c r="C164" s="1352">
        <f>'Sch-1'!C164</f>
        <v>1370</v>
      </c>
      <c r="D164" s="1223" t="str">
        <f>'Sch-1'!D164</f>
        <v xml:space="preserve">POWER &amp; CONTROL CABLE                   </v>
      </c>
      <c r="E164" s="1352">
        <f>'Sch-1'!E164</f>
        <v>1000032046</v>
      </c>
      <c r="F164" s="1223" t="str">
        <f>'Sch-1'!J164</f>
        <v>33KV HV POWER CABLE ALONG WITH ACCESSORIES</v>
      </c>
      <c r="G164" s="1352" t="str">
        <f>'Sch-1'!K164</f>
        <v xml:space="preserve">KM </v>
      </c>
      <c r="H164" s="1352">
        <f>'Sch-1'!L164</f>
        <v>1</v>
      </c>
      <c r="I164" s="1335"/>
      <c r="J164" s="1348" t="str">
        <f t="shared" si="9"/>
        <v>Included</v>
      </c>
      <c r="K164" s="1171"/>
      <c r="M164" s="1138"/>
    </row>
    <row r="165" spans="1:13" s="1150" customFormat="1">
      <c r="A165" s="1352">
        <f>'Sch-1'!A165</f>
        <v>144</v>
      </c>
      <c r="B165" s="1223">
        <f>'Sch-1'!B165</f>
        <v>7000020892</v>
      </c>
      <c r="C165" s="1352">
        <f>'Sch-1'!C165</f>
        <v>1380</v>
      </c>
      <c r="D165" s="1223" t="str">
        <f>'Sch-1'!D165</f>
        <v xml:space="preserve">POWER &amp; CONTROL CABLE                   </v>
      </c>
      <c r="E165" s="1352">
        <f>'Sch-1'!E165</f>
        <v>1000031919</v>
      </c>
      <c r="F165" s="1223" t="str">
        <f>'Sch-1'!J165</f>
        <v>1.1KV GRADE 1CX630 SQ. MM (XLPE) POWER CABLE</v>
      </c>
      <c r="G165" s="1352" t="str">
        <f>'Sch-1'!K165</f>
        <v xml:space="preserve">KM </v>
      </c>
      <c r="H165" s="1352">
        <f>'Sch-1'!L165</f>
        <v>1.6</v>
      </c>
      <c r="I165" s="1335"/>
      <c r="J165" s="1348" t="str">
        <f t="shared" si="9"/>
        <v>Included</v>
      </c>
      <c r="K165" s="1171"/>
      <c r="M165" s="1138"/>
    </row>
    <row r="166" spans="1:13" s="1150" customFormat="1">
      <c r="A166" s="1352">
        <f>'Sch-1'!A166</f>
        <v>145</v>
      </c>
      <c r="B166" s="1223">
        <f>'Sch-1'!B166</f>
        <v>7000020892</v>
      </c>
      <c r="C166" s="1352">
        <f>'Sch-1'!C166</f>
        <v>1390</v>
      </c>
      <c r="D166" s="1223" t="str">
        <f>'Sch-1'!D166</f>
        <v xml:space="preserve">POWER &amp; CONTROL CABLE                   </v>
      </c>
      <c r="E166" s="1352">
        <f>'Sch-1'!E166</f>
        <v>1000031951</v>
      </c>
      <c r="F166" s="1223" t="str">
        <f>'Sch-1'!J166</f>
        <v>1.1KV GRADE 3.5CX300 SQMM (XLPE) POWER CABLE</v>
      </c>
      <c r="G166" s="1352" t="str">
        <f>'Sch-1'!K166</f>
        <v xml:space="preserve">KM </v>
      </c>
      <c r="H166" s="1352">
        <f>'Sch-1'!L166</f>
        <v>5.5</v>
      </c>
      <c r="I166" s="1335"/>
      <c r="J166" s="1348" t="str">
        <f>IF(I166=0, "Included",IF(ISERROR(H166*I166), I166, H166*I166))</f>
        <v>Included</v>
      </c>
      <c r="K166" s="1171"/>
      <c r="M166" s="1138"/>
    </row>
    <row r="167" spans="1:13" s="1150" customFormat="1">
      <c r="A167" s="1352">
        <f>'Sch-1'!A167</f>
        <v>146</v>
      </c>
      <c r="B167" s="1223">
        <f>'Sch-1'!B167</f>
        <v>7000020892</v>
      </c>
      <c r="C167" s="1352">
        <f>'Sch-1'!C167</f>
        <v>1400</v>
      </c>
      <c r="D167" s="1223" t="str">
        <f>'Sch-1'!D167</f>
        <v xml:space="preserve">POWER &amp; CONTROL CABLE                   </v>
      </c>
      <c r="E167" s="1352">
        <f>'Sch-1'!E167</f>
        <v>1000031911</v>
      </c>
      <c r="F167" s="1223" t="str">
        <f>'Sch-1'!J167</f>
        <v>1.1KV GRADE 1CX150 SQMM (PVC) POWER CABLE</v>
      </c>
      <c r="G167" s="1352" t="str">
        <f>'Sch-1'!K167</f>
        <v xml:space="preserve">KM </v>
      </c>
      <c r="H167" s="1352">
        <f>'Sch-1'!L167</f>
        <v>0.8</v>
      </c>
      <c r="I167" s="1335"/>
      <c r="J167" s="1348" t="str">
        <f t="shared" ref="J167:J171" si="10">IF(I167=0, "Included",IF(ISERROR(H167*I167), I167, H167*I167))</f>
        <v>Included</v>
      </c>
      <c r="K167" s="1171"/>
      <c r="M167" s="1138"/>
    </row>
    <row r="168" spans="1:13" s="1150" customFormat="1">
      <c r="A168" s="1352">
        <f>'Sch-1'!A168</f>
        <v>147</v>
      </c>
      <c r="B168" s="1223">
        <f>'Sch-1'!B168</f>
        <v>7000020892</v>
      </c>
      <c r="C168" s="1352">
        <f>'Sch-1'!C168</f>
        <v>1410</v>
      </c>
      <c r="D168" s="1223" t="str">
        <f>'Sch-1'!D168</f>
        <v xml:space="preserve">POWER &amp; CONTROL CABLE                   </v>
      </c>
      <c r="E168" s="1352">
        <f>'Sch-1'!E168</f>
        <v>1000031957</v>
      </c>
      <c r="F168" s="1223" t="str">
        <f>'Sch-1'!J168</f>
        <v>1.1KV GRADE 3.5CX70 SQMM (PVC) POWER CABLE</v>
      </c>
      <c r="G168" s="1352" t="str">
        <f>'Sch-1'!K168</f>
        <v xml:space="preserve">KM </v>
      </c>
      <c r="H168" s="1352">
        <f>'Sch-1'!L168</f>
        <v>110</v>
      </c>
      <c r="I168" s="1335"/>
      <c r="J168" s="1348" t="str">
        <f t="shared" si="10"/>
        <v>Included</v>
      </c>
      <c r="K168" s="1171"/>
      <c r="M168" s="1138"/>
    </row>
    <row r="169" spans="1:13" s="1150" customFormat="1">
      <c r="A169" s="1352">
        <f>'Sch-1'!A169</f>
        <v>148</v>
      </c>
      <c r="B169" s="1223">
        <f>'Sch-1'!B169</f>
        <v>7000020892</v>
      </c>
      <c r="C169" s="1352">
        <f>'Sch-1'!C169</f>
        <v>1420</v>
      </c>
      <c r="D169" s="1223" t="str">
        <f>'Sch-1'!D169</f>
        <v xml:space="preserve">POWER &amp; CONTROL CABLE                   </v>
      </c>
      <c r="E169" s="1352">
        <f>'Sch-1'!E169</f>
        <v>1000031953</v>
      </c>
      <c r="F169" s="1223" t="str">
        <f>'Sch-1'!J169</f>
        <v>1.1KV GRADE 3.5CX35 SQMM (PVC) POWER CABLE</v>
      </c>
      <c r="G169" s="1352" t="str">
        <f>'Sch-1'!K169</f>
        <v xml:space="preserve">KM </v>
      </c>
      <c r="H169" s="1352">
        <f>'Sch-1'!L169</f>
        <v>1.2</v>
      </c>
      <c r="I169" s="1335"/>
      <c r="J169" s="1348" t="str">
        <f t="shared" si="10"/>
        <v>Included</v>
      </c>
      <c r="K169" s="1171"/>
      <c r="M169" s="1138"/>
    </row>
    <row r="170" spans="1:13" s="1150" customFormat="1">
      <c r="A170" s="1352">
        <f>'Sch-1'!A170</f>
        <v>149</v>
      </c>
      <c r="B170" s="1223">
        <f>'Sch-1'!B170</f>
        <v>7000020892</v>
      </c>
      <c r="C170" s="1352">
        <f>'Sch-1'!C170</f>
        <v>1430</v>
      </c>
      <c r="D170" s="1223" t="str">
        <f>'Sch-1'!D170</f>
        <v xml:space="preserve">POWER &amp; CONTROL CABLE                   </v>
      </c>
      <c r="E170" s="1352">
        <f>'Sch-1'!E170</f>
        <v>1000031976</v>
      </c>
      <c r="F170" s="1223" t="str">
        <f>'Sch-1'!J170</f>
        <v>1.1KV GRADE 4CX16 SQMM (PVC) POWER CABLE</v>
      </c>
      <c r="G170" s="1352" t="str">
        <f>'Sch-1'!K170</f>
        <v xml:space="preserve">KM </v>
      </c>
      <c r="H170" s="1352">
        <f>'Sch-1'!L170</f>
        <v>145</v>
      </c>
      <c r="I170" s="1335"/>
      <c r="J170" s="1348" t="str">
        <f t="shared" si="10"/>
        <v>Included</v>
      </c>
      <c r="K170" s="1171"/>
      <c r="M170" s="1138"/>
    </row>
    <row r="171" spans="1:13" s="1150" customFormat="1" ht="33">
      <c r="A171" s="1352">
        <f>'Sch-1'!A171</f>
        <v>150</v>
      </c>
      <c r="B171" s="1223">
        <f>'Sch-1'!B171</f>
        <v>7000020892</v>
      </c>
      <c r="C171" s="1352">
        <f>'Sch-1'!C171</f>
        <v>1440</v>
      </c>
      <c r="D171" s="1223" t="str">
        <f>'Sch-1'!D171</f>
        <v xml:space="preserve">AIR CONDITIONING &amp; VENTILATION SYSTEM   </v>
      </c>
      <c r="E171" s="1352">
        <f>'Sch-1'!E171</f>
        <v>1000006285</v>
      </c>
      <c r="F171" s="1223" t="str">
        <f>'Sch-1'!J171</f>
        <v>Air conditioning system  for Switchyard Panel Room of 9m length</v>
      </c>
      <c r="G171" s="1352" t="str">
        <f>'Sch-1'!K171</f>
        <v>SET</v>
      </c>
      <c r="H171" s="1352">
        <f>'Sch-1'!L171</f>
        <v>7</v>
      </c>
      <c r="I171" s="1335"/>
      <c r="J171" s="1348" t="str">
        <f t="shared" si="10"/>
        <v>Included</v>
      </c>
      <c r="K171" s="1171"/>
      <c r="M171" s="1138"/>
    </row>
    <row r="172" spans="1:13" s="1150" customFormat="1" ht="33">
      <c r="A172" s="1352">
        <f>'Sch-1'!A172</f>
        <v>151</v>
      </c>
      <c r="B172" s="1223">
        <f>'Sch-1'!B172</f>
        <v>7000020892</v>
      </c>
      <c r="C172" s="1352">
        <f>'Sch-1'!C172</f>
        <v>1450</v>
      </c>
      <c r="D172" s="1223" t="str">
        <f>'Sch-1'!D172</f>
        <v xml:space="preserve">AIR CONDITIONING &amp; VENTILATION SYSTEM   </v>
      </c>
      <c r="E172" s="1352">
        <f>'Sch-1'!E172</f>
        <v>1000006284</v>
      </c>
      <c r="F172" s="1223" t="str">
        <f>'Sch-1'!J172</f>
        <v>Air conditioning system  for Switchyard Panel Room of 6m length</v>
      </c>
      <c r="G172" s="1352" t="str">
        <f>'Sch-1'!K172</f>
        <v>SET</v>
      </c>
      <c r="H172" s="1352">
        <f>'Sch-1'!L172</f>
        <v>9</v>
      </c>
      <c r="I172" s="1335"/>
      <c r="J172" s="1348" t="str">
        <f>IF(I172=0, "Included",IF(ISERROR(H172*I172), I172, H172*I172))</f>
        <v>Included</v>
      </c>
      <c r="K172" s="1171"/>
      <c r="M172" s="1138"/>
    </row>
    <row r="173" spans="1:13" s="1150" customFormat="1" ht="33">
      <c r="A173" s="1352">
        <f>'Sch-1'!A173</f>
        <v>152</v>
      </c>
      <c r="B173" s="1223">
        <f>'Sch-1'!B173</f>
        <v>7000020892</v>
      </c>
      <c r="C173" s="1352">
        <f>'Sch-1'!C173</f>
        <v>1460</v>
      </c>
      <c r="D173" s="1223" t="str">
        <f>'Sch-1'!D173</f>
        <v xml:space="preserve">AIR CONDITIONING &amp; VENTILATION SYSTEM   </v>
      </c>
      <c r="E173" s="1352">
        <f>'Sch-1'!E173</f>
        <v>1000013502</v>
      </c>
      <c r="F173" s="1223" t="str">
        <f>'Sch-1'!J173</f>
        <v>High wall type split AC unit of 2 TR capacity</v>
      </c>
      <c r="G173" s="1352" t="str">
        <f>'Sch-1'!K173</f>
        <v xml:space="preserve">EA </v>
      </c>
      <c r="H173" s="1352">
        <f>'Sch-1'!L173</f>
        <v>20</v>
      </c>
      <c r="I173" s="1335"/>
      <c r="J173" s="1348" t="str">
        <f t="shared" ref="J173:J177" si="11">IF(I173=0, "Included",IF(ISERROR(H173*I173), I173, H173*I173))</f>
        <v>Included</v>
      </c>
      <c r="K173" s="1171"/>
      <c r="M173" s="1138"/>
    </row>
    <row r="174" spans="1:13" s="1150" customFormat="1">
      <c r="A174" s="1352">
        <f>'Sch-1'!A174</f>
        <v>153</v>
      </c>
      <c r="B174" s="1223">
        <f>'Sch-1'!B174</f>
        <v>7000020892</v>
      </c>
      <c r="C174" s="1352">
        <f>'Sch-1'!C174</f>
        <v>1470</v>
      </c>
      <c r="D174" s="1223" t="str">
        <f>'Sch-1'!D174</f>
        <v xml:space="preserve">FIRE FIGHTING SYSTEM                    </v>
      </c>
      <c r="E174" s="1352">
        <f>'Sch-1'!E174</f>
        <v>1000028771</v>
      </c>
      <c r="F174" s="1223" t="str">
        <f>'Sch-1'!J174</f>
        <v>PORTABLE FIRE EXTINGUISHER-DCP TYPE 4.5/5 KG</v>
      </c>
      <c r="G174" s="1352" t="str">
        <f>'Sch-1'!K174</f>
        <v xml:space="preserve">EA </v>
      </c>
      <c r="H174" s="1352">
        <f>'Sch-1'!L174</f>
        <v>6</v>
      </c>
      <c r="I174" s="1335"/>
      <c r="J174" s="1348" t="str">
        <f t="shared" si="11"/>
        <v>Included</v>
      </c>
      <c r="K174" s="1171"/>
      <c r="M174" s="1138"/>
    </row>
    <row r="175" spans="1:13" s="1150" customFormat="1">
      <c r="A175" s="1352">
        <f>'Sch-1'!A175</f>
        <v>154</v>
      </c>
      <c r="B175" s="1223">
        <f>'Sch-1'!B175</f>
        <v>7000020892</v>
      </c>
      <c r="C175" s="1352">
        <f>'Sch-1'!C175</f>
        <v>1480</v>
      </c>
      <c r="D175" s="1223" t="str">
        <f>'Sch-1'!D175</f>
        <v xml:space="preserve">FIRE FIGHTING SYSTEM                    </v>
      </c>
      <c r="E175" s="1352">
        <f>'Sch-1'!E175</f>
        <v>1000012022</v>
      </c>
      <c r="F175" s="1223" t="str">
        <f>'Sch-1'!J175</f>
        <v>4.5 kg CO2 type Portable Fire extinguisher</v>
      </c>
      <c r="G175" s="1352" t="str">
        <f>'Sch-1'!K175</f>
        <v xml:space="preserve">EA </v>
      </c>
      <c r="H175" s="1352">
        <f>'Sch-1'!L175</f>
        <v>30</v>
      </c>
      <c r="I175" s="1335"/>
      <c r="J175" s="1348" t="str">
        <f t="shared" si="11"/>
        <v>Included</v>
      </c>
      <c r="K175" s="1171"/>
      <c r="M175" s="1138"/>
    </row>
    <row r="176" spans="1:13" s="1150" customFormat="1">
      <c r="A176" s="1352">
        <f>'Sch-1'!A176</f>
        <v>155</v>
      </c>
      <c r="B176" s="1223">
        <f>'Sch-1'!B176</f>
        <v>7000020892</v>
      </c>
      <c r="C176" s="1352">
        <f>'Sch-1'!C176</f>
        <v>1490</v>
      </c>
      <c r="D176" s="1223" t="str">
        <f>'Sch-1'!D176</f>
        <v xml:space="preserve">FIRE FIGHTING SYSTEM                    </v>
      </c>
      <c r="E176" s="1352">
        <f>'Sch-1'!E176</f>
        <v>1000049665</v>
      </c>
      <c r="F176" s="1223" t="str">
        <f>'Sch-1'!J176</f>
        <v>60 LITRE FOAM TYPE TROLLEY/WHEEL MOUNTED FIRE EXTINGUISHER</v>
      </c>
      <c r="G176" s="1352" t="str">
        <f>'Sch-1'!K176</f>
        <v>SET</v>
      </c>
      <c r="H176" s="1352">
        <f>'Sch-1'!L176</f>
        <v>2</v>
      </c>
      <c r="I176" s="1335"/>
      <c r="J176" s="1348" t="str">
        <f t="shared" si="11"/>
        <v>Included</v>
      </c>
      <c r="K176" s="1171"/>
      <c r="M176" s="1138"/>
    </row>
    <row r="177" spans="1:13" s="1150" customFormat="1">
      <c r="A177" s="1352">
        <f>'Sch-1'!A177</f>
        <v>156</v>
      </c>
      <c r="B177" s="1223">
        <f>'Sch-1'!B177</f>
        <v>7000020892</v>
      </c>
      <c r="C177" s="1352">
        <f>'Sch-1'!C177</f>
        <v>1500</v>
      </c>
      <c r="D177" s="1223" t="str">
        <f>'Sch-1'!D177</f>
        <v xml:space="preserve">FIRE FIGHTING SYSTEM                    </v>
      </c>
      <c r="E177" s="1352">
        <f>'Sch-1'!E177</f>
        <v>1000012027</v>
      </c>
      <c r="F177" s="1223" t="str">
        <f>'Sch-1'!J177</f>
        <v>9litre water type Portable  Fire extinguisher</v>
      </c>
      <c r="G177" s="1352" t="str">
        <f>'Sch-1'!K177</f>
        <v xml:space="preserve">EA </v>
      </c>
      <c r="H177" s="1352">
        <f>'Sch-1'!L177</f>
        <v>4</v>
      </c>
      <c r="I177" s="1335"/>
      <c r="J177" s="1348" t="str">
        <f t="shared" si="11"/>
        <v>Included</v>
      </c>
      <c r="K177" s="1171"/>
      <c r="M177" s="1138"/>
    </row>
    <row r="178" spans="1:13" s="1150" customFormat="1">
      <c r="A178" s="1352">
        <f>'Sch-1'!A178</f>
        <v>157</v>
      </c>
      <c r="B178" s="1223">
        <f>'Sch-1'!B178</f>
        <v>7000020892</v>
      </c>
      <c r="C178" s="1352">
        <f>'Sch-1'!C178</f>
        <v>1510</v>
      </c>
      <c r="D178" s="1223" t="str">
        <f>'Sch-1'!D178</f>
        <v xml:space="preserve">FIRE FIGHTING SYSTEM                    </v>
      </c>
      <c r="E178" s="1352">
        <f>'Sch-1'!E178</f>
        <v>1000012018</v>
      </c>
      <c r="F178" s="1223" t="str">
        <f>'Sch-1'!J178</f>
        <v>Fire Detection and Alarm System for Switchyard Panel Room of 6 mlength</v>
      </c>
      <c r="G178" s="1352" t="str">
        <f>'Sch-1'!K178</f>
        <v>SET</v>
      </c>
      <c r="H178" s="1352">
        <f>'Sch-1'!L178</f>
        <v>9</v>
      </c>
      <c r="I178" s="1335"/>
      <c r="J178" s="1348" t="str">
        <f>IF(I178=0, "Included",IF(ISERROR(H178*I178), I178, H178*I178))</f>
        <v>Included</v>
      </c>
      <c r="K178" s="1171"/>
      <c r="M178" s="1138"/>
    </row>
    <row r="179" spans="1:13" s="1150" customFormat="1">
      <c r="A179" s="1352">
        <f>'Sch-1'!A179</f>
        <v>158</v>
      </c>
      <c r="B179" s="1223">
        <f>'Sch-1'!B179</f>
        <v>7000020892</v>
      </c>
      <c r="C179" s="1352">
        <f>'Sch-1'!C179</f>
        <v>1520</v>
      </c>
      <c r="D179" s="1223" t="str">
        <f>'Sch-1'!D179</f>
        <v xml:space="preserve">FIRE FIGHTING SYSTEM                    </v>
      </c>
      <c r="E179" s="1352">
        <f>'Sch-1'!E179</f>
        <v>1000012019</v>
      </c>
      <c r="F179" s="1223" t="str">
        <f>'Sch-1'!J179</f>
        <v>Fire Detection and Alarm System for Switchyard Panel Room of 9 mlength</v>
      </c>
      <c r="G179" s="1352" t="str">
        <f>'Sch-1'!K179</f>
        <v>SET</v>
      </c>
      <c r="H179" s="1352">
        <f>'Sch-1'!L179</f>
        <v>7</v>
      </c>
      <c r="I179" s="1335"/>
      <c r="J179" s="1348" t="str">
        <f t="shared" ref="J179:J189" si="12">IF(I179=0, "Included",IF(ISERROR(H179*I179), I179, H179*I179))</f>
        <v>Included</v>
      </c>
      <c r="K179" s="1171"/>
      <c r="M179" s="1138"/>
    </row>
    <row r="180" spans="1:13" s="1150" customFormat="1">
      <c r="A180" s="1352">
        <f>'Sch-1'!A180</f>
        <v>159</v>
      </c>
      <c r="B180" s="1223">
        <f>'Sch-1'!B180</f>
        <v>7000020892</v>
      </c>
      <c r="C180" s="1352">
        <f>'Sch-1'!C180</f>
        <v>1530</v>
      </c>
      <c r="D180" s="1223" t="str">
        <f>'Sch-1'!D180</f>
        <v xml:space="preserve">FIRE FIGHTING SYSTEM                    </v>
      </c>
      <c r="E180" s="1352">
        <f>'Sch-1'!E180</f>
        <v>1000012015</v>
      </c>
      <c r="F180" s="1223" t="str">
        <f>'Sch-1'!J180</f>
        <v>Fire Detection and Alarm System for Control Room Building(765kV)</v>
      </c>
      <c r="G180" s="1352" t="str">
        <f>'Sch-1'!K180</f>
        <v>SET</v>
      </c>
      <c r="H180" s="1352">
        <f>'Sch-1'!L180</f>
        <v>1</v>
      </c>
      <c r="I180" s="1335"/>
      <c r="J180" s="1348" t="str">
        <f t="shared" si="12"/>
        <v>Included</v>
      </c>
      <c r="K180" s="1171"/>
      <c r="M180" s="1138"/>
    </row>
    <row r="181" spans="1:13" s="1150" customFormat="1" ht="33">
      <c r="A181" s="1352">
        <f>'Sch-1'!A181</f>
        <v>160</v>
      </c>
      <c r="B181" s="1223">
        <f>'Sch-1'!B181</f>
        <v>7000020892</v>
      </c>
      <c r="C181" s="1352">
        <f>'Sch-1'!C181</f>
        <v>1540</v>
      </c>
      <c r="D181" s="1223" t="str">
        <f>'Sch-1'!D181</f>
        <v xml:space="preserve">FIRE FIGHTING SYSTEM                    </v>
      </c>
      <c r="E181" s="1352">
        <f>'Sch-1'!E181</f>
        <v>1000012043</v>
      </c>
      <c r="F181" s="1223" t="str">
        <f>'Sch-1'!J181</f>
        <v>HVW spray system, Hydrant system and complete U/G &amp; O/G piping andaccessories etc. out side the pump house for 125 MVAR, 420kV, 3 phaseShunt Reactor</v>
      </c>
      <c r="G181" s="1352" t="str">
        <f>'Sch-1'!K181</f>
        <v>SET</v>
      </c>
      <c r="H181" s="1352">
        <f>'Sch-1'!L181</f>
        <v>1</v>
      </c>
      <c r="I181" s="1335"/>
      <c r="J181" s="1348" t="str">
        <f t="shared" si="12"/>
        <v>Included</v>
      </c>
      <c r="K181" s="1171"/>
      <c r="M181" s="1138"/>
    </row>
    <row r="182" spans="1:13" s="1150" customFormat="1" ht="49.5">
      <c r="A182" s="1352">
        <f>'Sch-1'!A182</f>
        <v>161</v>
      </c>
      <c r="B182" s="1223">
        <f>'Sch-1'!B182</f>
        <v>7000020892</v>
      </c>
      <c r="C182" s="1352">
        <f>'Sch-1'!C182</f>
        <v>1550</v>
      </c>
      <c r="D182" s="1223" t="str">
        <f>'Sch-1'!D182</f>
        <v xml:space="preserve">FIRE FIGHTING SYSTEM                    </v>
      </c>
      <c r="E182" s="1352">
        <f>'Sch-1'!E182</f>
        <v>1000012069</v>
      </c>
      <c r="F182" s="1223" t="str">
        <f>'Sch-1'!J182</f>
        <v>HVW spray system, Hydrant system and complete U/G &amp; O/G piping andaccessories etc. out side the pump house  for 500MVA , 400KV/220/33kV, 3-phase  Autotransformer</v>
      </c>
      <c r="G182" s="1352" t="str">
        <f>'Sch-1'!K182</f>
        <v>SET</v>
      </c>
      <c r="H182" s="1352">
        <f>'Sch-1'!L182</f>
        <v>9</v>
      </c>
      <c r="I182" s="1335"/>
      <c r="J182" s="1348" t="str">
        <f t="shared" si="12"/>
        <v>Included</v>
      </c>
      <c r="K182" s="1171"/>
      <c r="M182" s="1138"/>
    </row>
    <row r="183" spans="1:13" s="1150" customFormat="1" ht="49.5">
      <c r="A183" s="1352">
        <f>'Sch-1'!A183</f>
        <v>162</v>
      </c>
      <c r="B183" s="1223">
        <f>'Sch-1'!B183</f>
        <v>7000020892</v>
      </c>
      <c r="C183" s="1352">
        <f>'Sch-1'!C183</f>
        <v>1560</v>
      </c>
      <c r="D183" s="1223" t="str">
        <f>'Sch-1'!D183</f>
        <v xml:space="preserve">FIRE FIGHTING SYSTEM                    </v>
      </c>
      <c r="E183" s="1352">
        <f>'Sch-1'!E183</f>
        <v>1000012072</v>
      </c>
      <c r="F183" s="1223" t="str">
        <f>'Sch-1'!J183</f>
        <v>HVW spray system, Hydrant system and complete U/G &amp; O/G piping andaccessories etc. out side the pump house  for 500 MVA,(765/v3)/(400/v3)/(33) kV, 1 -phase Autotransformer</v>
      </c>
      <c r="G183" s="1352" t="str">
        <f>'Sch-1'!K183</f>
        <v>SET</v>
      </c>
      <c r="H183" s="1352">
        <f>'Sch-1'!L183</f>
        <v>10</v>
      </c>
      <c r="I183" s="1335"/>
      <c r="J183" s="1348" t="str">
        <f t="shared" si="12"/>
        <v>Included</v>
      </c>
      <c r="K183" s="1171"/>
      <c r="M183" s="1138"/>
    </row>
    <row r="184" spans="1:13" s="1150" customFormat="1" ht="49.5">
      <c r="A184" s="1352">
        <f>'Sch-1'!A184</f>
        <v>163</v>
      </c>
      <c r="B184" s="1223">
        <f>'Sch-1'!B184</f>
        <v>7000020892</v>
      </c>
      <c r="C184" s="1352">
        <f>'Sch-1'!C184</f>
        <v>1570</v>
      </c>
      <c r="D184" s="1223" t="str">
        <f>'Sch-1'!D184</f>
        <v xml:space="preserve">FIRE FIGHTING SYSTEM                    </v>
      </c>
      <c r="E184" s="1352">
        <f>'Sch-1'!E184</f>
        <v>1000055459</v>
      </c>
      <c r="F184" s="1223" t="str">
        <f>'Sch-1'!J184</f>
        <v>HVW SPRAY SYSTEM, HYDRANT SYSTEM AND COMPLETE U/G &amp; O/G PIPING ANDACCESSORIES ETC. OUT SIDE THE PUMP HOUSE FOR 765/Ã‚Ë†Å 3 KV SINGLE PHASEREACTOR</v>
      </c>
      <c r="G184" s="1352" t="str">
        <f>'Sch-1'!K184</f>
        <v>SET</v>
      </c>
      <c r="H184" s="1352">
        <f>'Sch-1'!L184</f>
        <v>11</v>
      </c>
      <c r="I184" s="1335"/>
      <c r="J184" s="1348" t="str">
        <f t="shared" si="12"/>
        <v>Included</v>
      </c>
      <c r="K184" s="1171"/>
      <c r="M184" s="1138"/>
    </row>
    <row r="185" spans="1:13" s="1150" customFormat="1" ht="33">
      <c r="A185" s="1352">
        <f>'Sch-1'!A185</f>
        <v>164</v>
      </c>
      <c r="B185" s="1223">
        <f>'Sch-1'!B185</f>
        <v>7000020892</v>
      </c>
      <c r="C185" s="1352">
        <f>'Sch-1'!C185</f>
        <v>1580</v>
      </c>
      <c r="D185" s="1223" t="str">
        <f>'Sch-1'!D185</f>
        <v xml:space="preserve">FIRE FIGHTING SYSTEM                    </v>
      </c>
      <c r="E185" s="1352">
        <f>'Sch-1'!E185</f>
        <v>1000012038</v>
      </c>
      <c r="F185" s="1223" t="str">
        <f>'Sch-1'!J185</f>
        <v>Hydrant system, complete piping andaccessories etc. outside the Pump Housefor Fire Protection of 765/400/220kV(New) Substation</v>
      </c>
      <c r="G185" s="1352" t="str">
        <f>'Sch-1'!K185</f>
        <v>SET</v>
      </c>
      <c r="H185" s="1352">
        <f>'Sch-1'!L185</f>
        <v>1</v>
      </c>
      <c r="I185" s="1335"/>
      <c r="J185" s="1348" t="str">
        <f t="shared" si="12"/>
        <v>Included</v>
      </c>
      <c r="K185" s="1171"/>
      <c r="M185" s="1138"/>
    </row>
    <row r="186" spans="1:13" s="1150" customFormat="1" ht="49.5">
      <c r="A186" s="1352">
        <f>'Sch-1'!A186</f>
        <v>165</v>
      </c>
      <c r="B186" s="1223">
        <f>'Sch-1'!B186</f>
        <v>7000020892</v>
      </c>
      <c r="C186" s="1352">
        <f>'Sch-1'!C186</f>
        <v>1590</v>
      </c>
      <c r="D186" s="1223" t="str">
        <f>'Sch-1'!D186</f>
        <v xml:space="preserve">FIRE FIGHTING SYSTEM                    </v>
      </c>
      <c r="E186" s="1352">
        <f>'Sch-1'!E186</f>
        <v>1000012032</v>
      </c>
      <c r="F186" s="1223" t="str">
        <f>'Sch-1'!J186</f>
        <v>Pumping arrangement  for HVW system &amp; hydrant system, complete withall piping, valves, fittings,etc. inside pump house for FireProtection System of 765/400/220kV (New) Substation</v>
      </c>
      <c r="G186" s="1352" t="str">
        <f>'Sch-1'!K186</f>
        <v>SET</v>
      </c>
      <c r="H186" s="1352">
        <f>'Sch-1'!L186</f>
        <v>1</v>
      </c>
      <c r="I186" s="1335"/>
      <c r="J186" s="1348" t="str">
        <f t="shared" si="12"/>
        <v>Included</v>
      </c>
      <c r="K186" s="1171"/>
      <c r="M186" s="1138"/>
    </row>
    <row r="187" spans="1:13" s="1150" customFormat="1">
      <c r="A187" s="1352">
        <f>'Sch-1'!A187</f>
        <v>166</v>
      </c>
      <c r="B187" s="1223">
        <f>'Sch-1'!B187</f>
        <v>7000020892</v>
      </c>
      <c r="C187" s="1352">
        <f>'Sch-1'!C187</f>
        <v>1600</v>
      </c>
      <c r="D187" s="1223" t="str">
        <f>'Sch-1'!D187</f>
        <v xml:space="preserve">ILLUMINATION SYSTEM                     </v>
      </c>
      <c r="E187" s="1352">
        <f>'Sch-1'!E187</f>
        <v>1000025538</v>
      </c>
      <c r="F187" s="1223" t="str">
        <f>'Sch-1'!J187</f>
        <v>Self Supported Aluminium Ladder as Per Technical Specification</v>
      </c>
      <c r="G187" s="1352" t="str">
        <f>'Sch-1'!K187</f>
        <v xml:space="preserve">EA </v>
      </c>
      <c r="H187" s="1352">
        <f>'Sch-1'!L187</f>
        <v>2</v>
      </c>
      <c r="I187" s="1335"/>
      <c r="J187" s="1348" t="str">
        <f t="shared" si="12"/>
        <v>Included</v>
      </c>
      <c r="K187" s="1171"/>
      <c r="M187" s="1138"/>
    </row>
    <row r="188" spans="1:13" s="1150" customFormat="1">
      <c r="A188" s="1352">
        <f>'Sch-1'!A188</f>
        <v>167</v>
      </c>
      <c r="B188" s="1223">
        <f>'Sch-1'!B188</f>
        <v>7000020892</v>
      </c>
      <c r="C188" s="1352">
        <f>'Sch-1'!C188</f>
        <v>1610</v>
      </c>
      <c r="D188" s="1223" t="str">
        <f>'Sch-1'!D188</f>
        <v xml:space="preserve">ILLUMINATION SYSTEM                     </v>
      </c>
      <c r="E188" s="1352">
        <f>'Sch-1'!E188</f>
        <v>1000024515</v>
      </c>
      <c r="F188" s="1223" t="str">
        <f>'Sch-1'!J188</f>
        <v>Cartwheel Mounted Aluminium Ladder as Per Technical Specification</v>
      </c>
      <c r="G188" s="1352" t="str">
        <f>'Sch-1'!K188</f>
        <v xml:space="preserve">EA </v>
      </c>
      <c r="H188" s="1352">
        <f>'Sch-1'!L188</f>
        <v>2</v>
      </c>
      <c r="I188" s="1335"/>
      <c r="J188" s="1348" t="str">
        <f t="shared" si="12"/>
        <v>Included</v>
      </c>
      <c r="K188" s="1171"/>
      <c r="M188" s="1138"/>
    </row>
    <row r="189" spans="1:13" s="1150" customFormat="1">
      <c r="A189" s="1352">
        <f>'Sch-1'!A189</f>
        <v>168</v>
      </c>
      <c r="B189" s="1223">
        <f>'Sch-1'!B189</f>
        <v>7000020892</v>
      </c>
      <c r="C189" s="1352">
        <f>'Sch-1'!C189</f>
        <v>1620</v>
      </c>
      <c r="D189" s="1223" t="str">
        <f>'Sch-1'!D189</f>
        <v xml:space="preserve">ILLUMINATION SYSTEM                     </v>
      </c>
      <c r="E189" s="1352">
        <f>'Sch-1'!E189</f>
        <v>1000013796</v>
      </c>
      <c r="F189" s="1223" t="str">
        <f>'Sch-1'!J189</f>
        <v>Illumination System for switchyard panel room of 9 m length</v>
      </c>
      <c r="G189" s="1352" t="str">
        <f>'Sch-1'!K189</f>
        <v xml:space="preserve">LS </v>
      </c>
      <c r="H189" s="1352">
        <f>'Sch-1'!L189</f>
        <v>7</v>
      </c>
      <c r="I189" s="1335"/>
      <c r="J189" s="1348" t="str">
        <f t="shared" si="12"/>
        <v>Included</v>
      </c>
      <c r="K189" s="1171"/>
      <c r="M189" s="1138"/>
    </row>
    <row r="190" spans="1:13" s="1150" customFormat="1">
      <c r="A190" s="1352">
        <f>'Sch-1'!A190</f>
        <v>169</v>
      </c>
      <c r="B190" s="1223">
        <f>'Sch-1'!B190</f>
        <v>7000020892</v>
      </c>
      <c r="C190" s="1352">
        <f>'Sch-1'!C190</f>
        <v>1630</v>
      </c>
      <c r="D190" s="1223" t="str">
        <f>'Sch-1'!D190</f>
        <v xml:space="preserve">ILLUMINATION SYSTEM                     </v>
      </c>
      <c r="E190" s="1352">
        <f>'Sch-1'!E190</f>
        <v>1000013795</v>
      </c>
      <c r="F190" s="1223" t="str">
        <f>'Sch-1'!J190</f>
        <v>Illumination System for switchyard panel room of 6 m length</v>
      </c>
      <c r="G190" s="1352" t="str">
        <f>'Sch-1'!K190</f>
        <v xml:space="preserve">LS </v>
      </c>
      <c r="H190" s="1352">
        <f>'Sch-1'!L190</f>
        <v>9</v>
      </c>
      <c r="I190" s="1335"/>
      <c r="J190" s="1348" t="str">
        <f>IF(I190=0, "Included",IF(ISERROR(H190*I190), I190, H190*I190))</f>
        <v>Included</v>
      </c>
      <c r="K190" s="1171"/>
      <c r="M190" s="1138"/>
    </row>
    <row r="191" spans="1:13" s="1150" customFormat="1">
      <c r="A191" s="1352">
        <f>'Sch-1'!A191</f>
        <v>170</v>
      </c>
      <c r="B191" s="1223">
        <f>'Sch-1'!B191</f>
        <v>7000020892</v>
      </c>
      <c r="C191" s="1352">
        <f>'Sch-1'!C191</f>
        <v>3160</v>
      </c>
      <c r="D191" s="1223" t="str">
        <f>'Sch-1'!D191</f>
        <v xml:space="preserve">ILLUMINATION SYSTEM                     </v>
      </c>
      <c r="E191" s="1352">
        <f>'Sch-1'!E191</f>
        <v>1000009690</v>
      </c>
      <c r="F191" s="1223" t="str">
        <f>'Sch-1'!J191</f>
        <v>Control room cum administrative building (765kV) illuminationincluding Conduit</v>
      </c>
      <c r="G191" s="1352" t="str">
        <f>'Sch-1'!K191</f>
        <v>LOT</v>
      </c>
      <c r="H191" s="1352">
        <f>'Sch-1'!L191</f>
        <v>1</v>
      </c>
      <c r="I191" s="1335"/>
      <c r="J191" s="1348" t="str">
        <f t="shared" ref="J191:J196" si="13">IF(I191=0, "Included",IF(ISERROR(H191*I191), I191, H191*I191))</f>
        <v>Included</v>
      </c>
      <c r="K191" s="1171"/>
      <c r="M191" s="1138"/>
    </row>
    <row r="192" spans="1:13" s="1150" customFormat="1" ht="33">
      <c r="A192" s="1352">
        <f>'Sch-1'!A192</f>
        <v>171</v>
      </c>
      <c r="B192" s="1223">
        <f>'Sch-1'!B192</f>
        <v>7000020892</v>
      </c>
      <c r="C192" s="1352">
        <f>'Sch-1'!C192</f>
        <v>1640</v>
      </c>
      <c r="D192" s="1223" t="str">
        <f>'Sch-1'!D192</f>
        <v xml:space="preserve">ILLUMINATION SYSTEM                     </v>
      </c>
      <c r="E192" s="1352">
        <f>'Sch-1'!E192</f>
        <v>1000038396</v>
      </c>
      <c r="F192" s="1223" t="str">
        <f>'Sch-1'!J192</f>
        <v>TYPE D1 POST TOP LANTERN POLE OF  4 METER  AS PER TECHNICALSPECIFICATION.</v>
      </c>
      <c r="G192" s="1352" t="str">
        <f>'Sch-1'!K192</f>
        <v xml:space="preserve">EA </v>
      </c>
      <c r="H192" s="1352">
        <f>'Sch-1'!L192</f>
        <v>20</v>
      </c>
      <c r="I192" s="1335"/>
      <c r="J192" s="1348" t="str">
        <f t="shared" si="13"/>
        <v>Included</v>
      </c>
      <c r="K192" s="1171"/>
      <c r="M192" s="1138"/>
    </row>
    <row r="193" spans="1:13" s="1150" customFormat="1" ht="33">
      <c r="A193" s="1352">
        <f>'Sch-1'!A193</f>
        <v>172</v>
      </c>
      <c r="B193" s="1223">
        <f>'Sch-1'!B193</f>
        <v>7000020892</v>
      </c>
      <c r="C193" s="1352">
        <f>'Sch-1'!C193</f>
        <v>1650</v>
      </c>
      <c r="D193" s="1223" t="str">
        <f>'Sch-1'!D193</f>
        <v xml:space="preserve">ILLUMINATION SYSTEM                     </v>
      </c>
      <c r="E193" s="1352">
        <f>'Sch-1'!E193</f>
        <v>1000038397</v>
      </c>
      <c r="F193" s="1223" t="str">
        <f>'Sch-1'!J193</f>
        <v>TYPE L1 STREET LIGHTING POLE OF 6 METER AS PER TECHNICALSPECIFICATION.</v>
      </c>
      <c r="G193" s="1352" t="str">
        <f>'Sch-1'!K193</f>
        <v xml:space="preserve">EA </v>
      </c>
      <c r="H193" s="1352">
        <f>'Sch-1'!L193</f>
        <v>100</v>
      </c>
      <c r="I193" s="1335"/>
      <c r="J193" s="1348" t="str">
        <f t="shared" si="13"/>
        <v>Included</v>
      </c>
      <c r="K193" s="1171"/>
      <c r="M193" s="1138"/>
    </row>
    <row r="194" spans="1:13" s="1150" customFormat="1" ht="33">
      <c r="A194" s="1352">
        <f>'Sch-1'!A194</f>
        <v>173</v>
      </c>
      <c r="B194" s="1223">
        <f>'Sch-1'!B194</f>
        <v>7000020892</v>
      </c>
      <c r="C194" s="1352">
        <f>'Sch-1'!C194</f>
        <v>1660</v>
      </c>
      <c r="D194" s="1223" t="str">
        <f>'Sch-1'!D194</f>
        <v xml:space="preserve">ILLUMINATION SYSTEM                     </v>
      </c>
      <c r="E194" s="1352">
        <f>'Sch-1'!E194</f>
        <v>1000038389</v>
      </c>
      <c r="F194" s="1223" t="str">
        <f>'Sch-1'!J194</f>
        <v>LED STREET LIGHT LUMINAIRE TYPE SL-L1 (= 45W)AS PER TECHNICALSPECIFICATION</v>
      </c>
      <c r="G194" s="1352" t="str">
        <f>'Sch-1'!K194</f>
        <v xml:space="preserve">EA </v>
      </c>
      <c r="H194" s="1352">
        <f>'Sch-1'!L194</f>
        <v>100</v>
      </c>
      <c r="I194" s="1335"/>
      <c r="J194" s="1348" t="str">
        <f t="shared" si="13"/>
        <v>Included</v>
      </c>
      <c r="K194" s="1171"/>
      <c r="M194" s="1138"/>
    </row>
    <row r="195" spans="1:13" s="1150" customFormat="1">
      <c r="A195" s="1352">
        <f>'Sch-1'!A195</f>
        <v>174</v>
      </c>
      <c r="B195" s="1223">
        <f>'Sch-1'!B195</f>
        <v>7000020892</v>
      </c>
      <c r="C195" s="1352">
        <f>'Sch-1'!C195</f>
        <v>1670</v>
      </c>
      <c r="D195" s="1223" t="str">
        <f>'Sch-1'!D195</f>
        <v xml:space="preserve">ILLUMINATION SYSTEM                     </v>
      </c>
      <c r="E195" s="1352">
        <f>'Sch-1'!E195</f>
        <v>1000038385</v>
      </c>
      <c r="F195" s="1223" t="str">
        <f>'Sch-1'!J195</f>
        <v>FIRE WALL MOUNTED LED LUMINARIE TYPE FL-2 (250W)</v>
      </c>
      <c r="G195" s="1352" t="str">
        <f>'Sch-1'!K195</f>
        <v xml:space="preserve">EA </v>
      </c>
      <c r="H195" s="1352">
        <f>'Sch-1'!L195</f>
        <v>200</v>
      </c>
      <c r="I195" s="1335"/>
      <c r="J195" s="1348" t="str">
        <f t="shared" ref="J195" si="14">IF(I195=0, "Included",IF(ISERROR(H195*I195), I195, H195*I195))</f>
        <v>Included</v>
      </c>
      <c r="K195" s="1171"/>
      <c r="M195" s="1138"/>
    </row>
    <row r="196" spans="1:13" s="1150" customFormat="1" ht="33">
      <c r="A196" s="1352">
        <f>'Sch-1'!A196</f>
        <v>175</v>
      </c>
      <c r="B196" s="1223">
        <f>'Sch-1'!B196</f>
        <v>7000020892</v>
      </c>
      <c r="C196" s="1352">
        <f>'Sch-1'!C196</f>
        <v>1680</v>
      </c>
      <c r="D196" s="1223" t="str">
        <f>'Sch-1'!D196</f>
        <v xml:space="preserve">ILLUMINATION SYSTEM                     </v>
      </c>
      <c r="E196" s="1352">
        <f>'Sch-1'!E196</f>
        <v>1000038325</v>
      </c>
      <c r="F196" s="1223" t="str">
        <f>'Sch-1'!J196</f>
        <v>LIGHTING FIXTURE LED LUMINAIRES TYPE FL2 AS PER TECH. SPECIFICATIONS</v>
      </c>
      <c r="G196" s="1352" t="str">
        <f>'Sch-1'!K196</f>
        <v xml:space="preserve">EA </v>
      </c>
      <c r="H196" s="1352">
        <f>'Sch-1'!L196</f>
        <v>200</v>
      </c>
      <c r="I196" s="1335"/>
      <c r="J196" s="1348" t="str">
        <f t="shared" si="13"/>
        <v>Included</v>
      </c>
      <c r="K196" s="1171"/>
      <c r="M196" s="1138"/>
    </row>
    <row r="197" spans="1:13" s="1150" customFormat="1" ht="33">
      <c r="A197" s="1352">
        <f>'Sch-1'!A197</f>
        <v>176</v>
      </c>
      <c r="B197" s="1223">
        <f>'Sch-1'!B197</f>
        <v>7000020892</v>
      </c>
      <c r="C197" s="1352">
        <f>'Sch-1'!C197</f>
        <v>1690</v>
      </c>
      <c r="D197" s="1223" t="str">
        <f>'Sch-1'!D197</f>
        <v xml:space="preserve">ILLUMINATION SYSTEM                     </v>
      </c>
      <c r="E197" s="1352">
        <f>'Sch-1'!E197</f>
        <v>1000038387</v>
      </c>
      <c r="F197" s="1223" t="str">
        <f>'Sch-1'!J197</f>
        <v>LED FLOOD LIGHT LUMINARIESTYPE FL-1 (150W) AS PER TECHNICALSPECIFICATION</v>
      </c>
      <c r="G197" s="1352" t="str">
        <f>'Sch-1'!K197</f>
        <v xml:space="preserve">EA </v>
      </c>
      <c r="H197" s="1352">
        <f>'Sch-1'!L197</f>
        <v>200</v>
      </c>
      <c r="I197" s="1335"/>
      <c r="J197" s="1348" t="str">
        <f t="shared" ref="J197:J201" si="15">IF(I197=0, "Included",IF(ISERROR(H197*I197), I197, H197*I197))</f>
        <v>Included</v>
      </c>
      <c r="K197" s="1171"/>
      <c r="M197" s="1138"/>
    </row>
    <row r="198" spans="1:13" s="1150" customFormat="1">
      <c r="A198" s="1352">
        <f>'Sch-1'!A198</f>
        <v>177</v>
      </c>
      <c r="B198" s="1223">
        <f>'Sch-1'!B198</f>
        <v>7000020892</v>
      </c>
      <c r="C198" s="1352">
        <f>'Sch-1'!C198</f>
        <v>1700</v>
      </c>
      <c r="D198" s="1223" t="str">
        <f>'Sch-1'!D198</f>
        <v xml:space="preserve">ILLUMINATION SYSTEM                     </v>
      </c>
      <c r="E198" s="1352">
        <f>'Sch-1'!E198</f>
        <v>1000001894</v>
      </c>
      <c r="F198" s="1223" t="str">
        <f>'Sch-1'!J198</f>
        <v>Outdoor Power Receptacle for oilfiltration unit (250A)</v>
      </c>
      <c r="G198" s="1352" t="str">
        <f>'Sch-1'!K198</f>
        <v xml:space="preserve">EA </v>
      </c>
      <c r="H198" s="1352">
        <f>'Sch-1'!L198</f>
        <v>12</v>
      </c>
      <c r="I198" s="1335"/>
      <c r="J198" s="1348" t="str">
        <f t="shared" si="15"/>
        <v>Included</v>
      </c>
      <c r="K198" s="1171"/>
      <c r="M198" s="1138"/>
    </row>
    <row r="199" spans="1:13" s="1150" customFormat="1" ht="33">
      <c r="A199" s="1352">
        <f>'Sch-1'!A199</f>
        <v>178</v>
      </c>
      <c r="B199" s="1223">
        <f>'Sch-1'!B199</f>
        <v>7000020892</v>
      </c>
      <c r="C199" s="1352">
        <f>'Sch-1'!C199</f>
        <v>1710</v>
      </c>
      <c r="D199" s="1223" t="str">
        <f>'Sch-1'!D199</f>
        <v xml:space="preserve">ILLUMINATION SYSTEM                     </v>
      </c>
      <c r="E199" s="1352">
        <f>'Sch-1'!E199</f>
        <v>1000004952</v>
      </c>
      <c r="F199" s="1223" t="str">
        <f>'Sch-1'!J199</f>
        <v>63A, 415V : Interlocked switch socket outdoor Receptacle (type RP) asper technical specifications</v>
      </c>
      <c r="G199" s="1352" t="str">
        <f>'Sch-1'!K199</f>
        <v xml:space="preserve">EA </v>
      </c>
      <c r="H199" s="1352">
        <f>'Sch-1'!L199</f>
        <v>10</v>
      </c>
      <c r="I199" s="1335"/>
      <c r="J199" s="1348" t="str">
        <f t="shared" si="15"/>
        <v>Included</v>
      </c>
      <c r="K199" s="1171"/>
      <c r="M199" s="1138"/>
    </row>
    <row r="200" spans="1:13" s="1150" customFormat="1">
      <c r="A200" s="1352">
        <f>'Sch-1'!A200</f>
        <v>179</v>
      </c>
      <c r="B200" s="1223">
        <f>'Sch-1'!B200</f>
        <v>7000020892</v>
      </c>
      <c r="C200" s="1352">
        <f>'Sch-1'!C200</f>
        <v>1720</v>
      </c>
      <c r="D200" s="1223" t="str">
        <f>'Sch-1'!D200</f>
        <v xml:space="preserve">ILLUMINATION SYSTEM                     </v>
      </c>
      <c r="E200" s="1352">
        <f>'Sch-1'!E200</f>
        <v>1000017485</v>
      </c>
      <c r="F200" s="1223" t="str">
        <f>'Sch-1'!J200</f>
        <v>Lighting panel SLP for Street Lighting</v>
      </c>
      <c r="G200" s="1352" t="str">
        <f>'Sch-1'!K200</f>
        <v xml:space="preserve">EA </v>
      </c>
      <c r="H200" s="1352">
        <f>'Sch-1'!L200</f>
        <v>10</v>
      </c>
      <c r="I200" s="1335"/>
      <c r="J200" s="1348" t="str">
        <f t="shared" si="15"/>
        <v>Included</v>
      </c>
      <c r="K200" s="1171"/>
      <c r="M200" s="1138"/>
    </row>
    <row r="201" spans="1:13" s="1150" customFormat="1">
      <c r="A201" s="1352">
        <f>'Sch-1'!A201</f>
        <v>180</v>
      </c>
      <c r="B201" s="1223">
        <f>'Sch-1'!B201</f>
        <v>7000020892</v>
      </c>
      <c r="C201" s="1352">
        <f>'Sch-1'!C201</f>
        <v>1730</v>
      </c>
      <c r="D201" s="1223" t="str">
        <f>'Sch-1'!D201</f>
        <v xml:space="preserve">ILLUMINATION SYSTEM                     </v>
      </c>
      <c r="E201" s="1352">
        <f>'Sch-1'!E201</f>
        <v>1000014549</v>
      </c>
      <c r="F201" s="1223" t="str">
        <f>'Sch-1'!J201</f>
        <v>Lighting Panel type DCP as per technical specification</v>
      </c>
      <c r="G201" s="1352" t="str">
        <f>'Sch-1'!K201</f>
        <v xml:space="preserve">EA </v>
      </c>
      <c r="H201" s="1352">
        <f>'Sch-1'!L201</f>
        <v>2</v>
      </c>
      <c r="I201" s="1335"/>
      <c r="J201" s="1348" t="str">
        <f t="shared" si="15"/>
        <v>Included</v>
      </c>
      <c r="K201" s="1171"/>
      <c r="M201" s="1138"/>
    </row>
    <row r="202" spans="1:13" s="1150" customFormat="1">
      <c r="A202" s="1352">
        <f>'Sch-1'!A202</f>
        <v>181</v>
      </c>
      <c r="B202" s="1223">
        <f>'Sch-1'!B202</f>
        <v>7000020892</v>
      </c>
      <c r="C202" s="1352">
        <f>'Sch-1'!C202</f>
        <v>1740</v>
      </c>
      <c r="D202" s="1223" t="str">
        <f>'Sch-1'!D202</f>
        <v xml:space="preserve">ILLUMINATION SYSTEM                     </v>
      </c>
      <c r="E202" s="1352">
        <f>'Sch-1'!E202</f>
        <v>1000014548</v>
      </c>
      <c r="F202" s="1223" t="str">
        <f>'Sch-1'!J202</f>
        <v>Lighting Panel type ACP-3 as per technical specification</v>
      </c>
      <c r="G202" s="1352" t="str">
        <f>'Sch-1'!K202</f>
        <v xml:space="preserve">EA </v>
      </c>
      <c r="H202" s="1352">
        <f>'Sch-1'!L202</f>
        <v>12</v>
      </c>
      <c r="I202" s="1335"/>
      <c r="J202" s="1348" t="str">
        <f>IF(I202=0, "Included",IF(ISERROR(H202*I202), I202, H202*I202))</f>
        <v>Included</v>
      </c>
      <c r="K202" s="1171"/>
      <c r="M202" s="1138"/>
    </row>
    <row r="203" spans="1:13" s="1150" customFormat="1">
      <c r="A203" s="1352">
        <f>'Sch-1'!A203</f>
        <v>182</v>
      </c>
      <c r="B203" s="1223">
        <f>'Sch-1'!B203</f>
        <v>7000020892</v>
      </c>
      <c r="C203" s="1352">
        <f>'Sch-1'!C203</f>
        <v>1750</v>
      </c>
      <c r="D203" s="1223" t="str">
        <f>'Sch-1'!D203</f>
        <v xml:space="preserve">ILLUMINATION SYSTEM                     </v>
      </c>
      <c r="E203" s="1352">
        <f>'Sch-1'!E203</f>
        <v>1000014547</v>
      </c>
      <c r="F203" s="1223" t="str">
        <f>'Sch-1'!J203</f>
        <v>Lighting Panel type ACP-2 as per technical specification</v>
      </c>
      <c r="G203" s="1352" t="str">
        <f>'Sch-1'!K203</f>
        <v xml:space="preserve">EA </v>
      </c>
      <c r="H203" s="1352">
        <f>'Sch-1'!L203</f>
        <v>9</v>
      </c>
      <c r="I203" s="1335"/>
      <c r="J203" s="1348" t="str">
        <f t="shared" ref="J203:J207" si="16">IF(I203=0, "Included",IF(ISERROR(H203*I203), I203, H203*I203))</f>
        <v>Included</v>
      </c>
      <c r="K203" s="1171"/>
      <c r="M203" s="1138"/>
    </row>
    <row r="204" spans="1:13" s="1150" customFormat="1" ht="33">
      <c r="A204" s="1352">
        <f>'Sch-1'!A204</f>
        <v>183</v>
      </c>
      <c r="B204" s="1223">
        <f>'Sch-1'!B204</f>
        <v>7000020892</v>
      </c>
      <c r="C204" s="1352">
        <f>'Sch-1'!C204</f>
        <v>1760</v>
      </c>
      <c r="D204" s="1223" t="str">
        <f>'Sch-1'!D204</f>
        <v xml:space="preserve">ILLUMINATION SYSTEM                     </v>
      </c>
      <c r="E204" s="1352">
        <f>'Sch-1'!E204</f>
        <v>1000031063</v>
      </c>
      <c r="F204" s="1223" t="str">
        <f>'Sch-1'!J204</f>
        <v>FIRE FIGHTING PUMPHOUSE BUILDING AND DG SET AREA  ILLIMUNATION AS PERTECH. SPEC.</v>
      </c>
      <c r="G204" s="1352" t="str">
        <f>'Sch-1'!K204</f>
        <v>SET</v>
      </c>
      <c r="H204" s="1352">
        <f>'Sch-1'!L204</f>
        <v>1</v>
      </c>
      <c r="I204" s="1335"/>
      <c r="J204" s="1348" t="str">
        <f t="shared" si="16"/>
        <v>Included</v>
      </c>
      <c r="K204" s="1171"/>
      <c r="M204" s="1138"/>
    </row>
    <row r="205" spans="1:13" s="1150" customFormat="1">
      <c r="A205" s="1352">
        <f>'Sch-1'!A205</f>
        <v>184</v>
      </c>
      <c r="B205" s="1223">
        <f>'Sch-1'!B205</f>
        <v>7000020892</v>
      </c>
      <c r="C205" s="1352">
        <f>'Sch-1'!C205</f>
        <v>1770</v>
      </c>
      <c r="D205" s="1223" t="str">
        <f>'Sch-1'!D205</f>
        <v xml:space="preserve">ILLUMINATION SYSTEM                     </v>
      </c>
      <c r="E205" s="1352">
        <f>'Sch-1'!E205</f>
        <v>1000005889</v>
      </c>
      <c r="F205" s="1223" t="str">
        <f>'Sch-1'!J205</f>
        <v>Indoor Lighting for 8 cars Parking shed</v>
      </c>
      <c r="G205" s="1352" t="str">
        <f>'Sch-1'!K205</f>
        <v xml:space="preserve">LS </v>
      </c>
      <c r="H205" s="1352">
        <f>'Sch-1'!L205</f>
        <v>1</v>
      </c>
      <c r="I205" s="1335"/>
      <c r="J205" s="1348" t="str">
        <f t="shared" si="16"/>
        <v>Included</v>
      </c>
      <c r="K205" s="1171"/>
      <c r="M205" s="1138"/>
    </row>
    <row r="206" spans="1:13" s="1150" customFormat="1">
      <c r="A206" s="1352">
        <f>'Sch-1'!A206</f>
        <v>185</v>
      </c>
      <c r="B206" s="1223">
        <f>'Sch-1'!B206</f>
        <v>7000020892</v>
      </c>
      <c r="C206" s="1352">
        <f>'Sch-1'!C206</f>
        <v>1780</v>
      </c>
      <c r="D206" s="1223" t="str">
        <f>'Sch-1'!D206</f>
        <v xml:space="preserve">765 kV Towers                           </v>
      </c>
      <c r="E206" s="1352">
        <f>'Sch-1'!E206</f>
        <v>1000050125</v>
      </c>
      <c r="F206" s="1223" t="str">
        <f>'Sch-1'!J206</f>
        <v>GANTRY STRUCTURE PER DIAMETER- 765 KV ONE &amp; HALF BREAKER LAYOUT</v>
      </c>
      <c r="G206" s="1352" t="str">
        <f>'Sch-1'!K206</f>
        <v>SET</v>
      </c>
      <c r="H206" s="1352">
        <f>'Sch-1'!L206</f>
        <v>4</v>
      </c>
      <c r="I206" s="1335"/>
      <c r="J206" s="1348" t="str">
        <f t="shared" si="16"/>
        <v>Included</v>
      </c>
      <c r="K206" s="1171"/>
      <c r="M206" s="1138"/>
    </row>
    <row r="207" spans="1:13" s="1150" customFormat="1" ht="49.5">
      <c r="A207" s="1352">
        <f>'Sch-1'!A207</f>
        <v>186</v>
      </c>
      <c r="B207" s="1223">
        <f>'Sch-1'!B207</f>
        <v>7000020892</v>
      </c>
      <c r="C207" s="1352">
        <f>'Sch-1'!C207</f>
        <v>1790</v>
      </c>
      <c r="D207" s="1223" t="str">
        <f>'Sch-1'!D207</f>
        <v xml:space="preserve">765 kV Equipment support structures     </v>
      </c>
      <c r="E207" s="1352">
        <f>'Sch-1'!E207</f>
        <v>1000020178</v>
      </c>
      <c r="F207" s="1223" t="str">
        <f>'Sch-1'!J207</f>
        <v>Fabrication, galvanising and supply ofStd 765 kV Support Structure for1-Phase LA including nuts, bolts, alltype of washers, packplates, step boltsand gusset plates excluding foundationbolts</v>
      </c>
      <c r="G207" s="1352" t="str">
        <f>'Sch-1'!K207</f>
        <v xml:space="preserve">EA </v>
      </c>
      <c r="H207" s="1352">
        <f>'Sch-1'!L207</f>
        <v>33</v>
      </c>
      <c r="I207" s="1335"/>
      <c r="J207" s="1348" t="str">
        <f t="shared" si="16"/>
        <v>Included</v>
      </c>
      <c r="K207" s="1171"/>
      <c r="M207" s="1138"/>
    </row>
    <row r="208" spans="1:13" s="1150" customFormat="1" ht="49.5">
      <c r="A208" s="1352">
        <f>'Sch-1'!A208</f>
        <v>187</v>
      </c>
      <c r="B208" s="1223">
        <f>'Sch-1'!B208</f>
        <v>7000020892</v>
      </c>
      <c r="C208" s="1352">
        <f>'Sch-1'!C208</f>
        <v>1800</v>
      </c>
      <c r="D208" s="1223" t="str">
        <f>'Sch-1'!D208</f>
        <v xml:space="preserve">765 kV Equipment support structures     </v>
      </c>
      <c r="E208" s="1352">
        <f>'Sch-1'!E208</f>
        <v>1000020177</v>
      </c>
      <c r="F208" s="1223" t="str">
        <f>'Sch-1'!J208</f>
        <v>Fabrication, galvanising and supply ofStd 765 kV Support Structure for3-Phase ISOLATOR including nuts, bolts,all type of washers, packplates, stepbolts and gusset plates excludingfoundation bolts</v>
      </c>
      <c r="G208" s="1352" t="str">
        <f>'Sch-1'!K208</f>
        <v xml:space="preserve">EA </v>
      </c>
      <c r="H208" s="1352">
        <f>'Sch-1'!L208</f>
        <v>28</v>
      </c>
      <c r="I208" s="1335"/>
      <c r="J208" s="1348" t="str">
        <f t="shared" ref="J208:J211" si="17">IF(I208=0, "Included",IF(ISERROR(H208*I208), I208, H208*I208))</f>
        <v>Included</v>
      </c>
      <c r="K208" s="1171"/>
      <c r="M208" s="1138"/>
    </row>
    <row r="209" spans="1:13" s="1150" customFormat="1" ht="49.5">
      <c r="A209" s="1352">
        <f>'Sch-1'!A209</f>
        <v>188</v>
      </c>
      <c r="B209" s="1223">
        <f>'Sch-1'!B209</f>
        <v>7000020892</v>
      </c>
      <c r="C209" s="1352">
        <f>'Sch-1'!C209</f>
        <v>1810</v>
      </c>
      <c r="D209" s="1223" t="str">
        <f>'Sch-1'!D209</f>
        <v xml:space="preserve">765 kV Equipment support structures     </v>
      </c>
      <c r="E209" s="1352">
        <f>'Sch-1'!E209</f>
        <v>1000020176</v>
      </c>
      <c r="F209" s="1223" t="str">
        <f>'Sch-1'!J209</f>
        <v>Fabrication, galvanising and supply ofStd 765 kV Support Structure for1-Phase CVT including nuts, bolts, alltype of washers, packplates, step boltsand gusset plates excluding foundationbolts</v>
      </c>
      <c r="G209" s="1352" t="str">
        <f>'Sch-1'!K209</f>
        <v xml:space="preserve">EA </v>
      </c>
      <c r="H209" s="1352">
        <f>'Sch-1'!L209</f>
        <v>18</v>
      </c>
      <c r="I209" s="1335"/>
      <c r="J209" s="1348" t="str">
        <f t="shared" si="17"/>
        <v>Included</v>
      </c>
      <c r="K209" s="1171"/>
      <c r="M209" s="1138"/>
    </row>
    <row r="210" spans="1:13" s="1150" customFormat="1" ht="49.5">
      <c r="A210" s="1352">
        <f>'Sch-1'!A210</f>
        <v>189</v>
      </c>
      <c r="B210" s="1223">
        <f>'Sch-1'!B210</f>
        <v>7000020892</v>
      </c>
      <c r="C210" s="1352">
        <f>'Sch-1'!C210</f>
        <v>1820</v>
      </c>
      <c r="D210" s="1223" t="str">
        <f>'Sch-1'!D210</f>
        <v xml:space="preserve">765 kV Equipment support structures     </v>
      </c>
      <c r="E210" s="1352">
        <f>'Sch-1'!E210</f>
        <v>1000020175</v>
      </c>
      <c r="F210" s="1223" t="str">
        <f>'Sch-1'!J210</f>
        <v>Fabrication, galvanising and supply ofStd 765 kV Support Structure for1-Phase CT including nuts, bolts, alltype of washers, packplates, step boltsand gusset plates excluding foundationbolts</v>
      </c>
      <c r="G210" s="1352" t="str">
        <f>'Sch-1'!K210</f>
        <v xml:space="preserve">EA </v>
      </c>
      <c r="H210" s="1352">
        <f>'Sch-1'!L210</f>
        <v>36</v>
      </c>
      <c r="I210" s="1335"/>
      <c r="J210" s="1348" t="str">
        <f t="shared" si="17"/>
        <v>Included</v>
      </c>
      <c r="K210" s="1171"/>
      <c r="M210" s="1138"/>
    </row>
    <row r="211" spans="1:13" s="1150" customFormat="1" ht="49.5">
      <c r="A211" s="1352">
        <f>'Sch-1'!A211</f>
        <v>190</v>
      </c>
      <c r="B211" s="1223">
        <f>'Sch-1'!B211</f>
        <v>7000020892</v>
      </c>
      <c r="C211" s="1352">
        <f>'Sch-1'!C211</f>
        <v>1830</v>
      </c>
      <c r="D211" s="1223" t="str">
        <f>'Sch-1'!D211</f>
        <v xml:space="preserve">765 kV Equipment support structures     </v>
      </c>
      <c r="E211" s="1352">
        <f>'Sch-1'!E211</f>
        <v>1000020174</v>
      </c>
      <c r="F211" s="1223" t="str">
        <f>'Sch-1'!J211</f>
        <v>Fabrication, galvanising and supply ofStd 765 kV Support Structure for1-Phase BPI including nuts, bolts, alltype of washers, packplates, step boltsand gusset plates excluding foundationbolts</v>
      </c>
      <c r="G211" s="1352" t="str">
        <f>'Sch-1'!K211</f>
        <v xml:space="preserve">EA </v>
      </c>
      <c r="H211" s="1352">
        <f>'Sch-1'!L211</f>
        <v>90</v>
      </c>
      <c r="I211" s="1335"/>
      <c r="J211" s="1348" t="str">
        <f t="shared" si="17"/>
        <v>Included</v>
      </c>
      <c r="K211" s="1171"/>
      <c r="M211" s="1138"/>
    </row>
    <row r="212" spans="1:13" s="1150" customFormat="1" ht="66">
      <c r="A212" s="1352">
        <f>'Sch-1'!A212</f>
        <v>191</v>
      </c>
      <c r="B212" s="1223">
        <f>'Sch-1'!B212</f>
        <v>7000020892</v>
      </c>
      <c r="C212" s="1352">
        <f>'Sch-1'!C212</f>
        <v>1840</v>
      </c>
      <c r="D212" s="1223" t="str">
        <f>'Sch-1'!D212</f>
        <v xml:space="preserve">765 kV Equipment support structures     </v>
      </c>
      <c r="E212" s="1352">
        <f>'Sch-1'!E212</f>
        <v>1000030445</v>
      </c>
      <c r="F212" s="1223" t="str">
        <f>'Sch-1'!J212</f>
        <v>FABRICATION, GALVANISING AND SUPPLY OFSTD 765 KV SUPPORT STRUCTURE FOR1-PHASE ISOLATOR  INCLUDING NUTS,BOLTS, ALL TYPE OF WASHERS, PACKPLATES,STEP BOLTS AND GUSSET PLATES EXCLUDINGFOUNDATION BOLTS</v>
      </c>
      <c r="G212" s="1352" t="str">
        <f>'Sch-1'!K212</f>
        <v xml:space="preserve">EA </v>
      </c>
      <c r="H212" s="1352">
        <f>'Sch-1'!L212</f>
        <v>54</v>
      </c>
      <c r="I212" s="1335"/>
      <c r="J212" s="1348" t="str">
        <f>IF(I212=0, "Included",IF(ISERROR(H212*I212), I212, H212*I212))</f>
        <v>Included</v>
      </c>
      <c r="K212" s="1171"/>
      <c r="M212" s="1138"/>
    </row>
    <row r="213" spans="1:13" s="1150" customFormat="1">
      <c r="A213" s="1352">
        <f>'Sch-1'!A213</f>
        <v>192</v>
      </c>
      <c r="B213" s="1223">
        <f>'Sch-1'!B213</f>
        <v>7000020892</v>
      </c>
      <c r="C213" s="1352">
        <f>'Sch-1'!C213</f>
        <v>1850</v>
      </c>
      <c r="D213" s="1223" t="str">
        <f>'Sch-1'!D213</f>
        <v xml:space="preserve">400 kV TOWERS                           </v>
      </c>
      <c r="E213" s="1352">
        <f>'Sch-1'!E213</f>
        <v>1000046563</v>
      </c>
      <c r="F213" s="1223" t="str">
        <f>'Sch-1'!J213</f>
        <v>GANTRY STRUCTURE PER DIAMETER- 400 KV ONE &amp; HALF BREAKER LAYOUT</v>
      </c>
      <c r="G213" s="1352" t="str">
        <f>'Sch-1'!K213</f>
        <v>SET</v>
      </c>
      <c r="H213" s="1352">
        <f>'Sch-1'!L213</f>
        <v>9</v>
      </c>
      <c r="I213" s="1335"/>
      <c r="J213" s="1348" t="str">
        <f t="shared" ref="J213:J217" si="18">IF(I213=0, "Included",IF(ISERROR(H213*I213), I213, H213*I213))</f>
        <v>Included</v>
      </c>
      <c r="K213" s="1171"/>
      <c r="M213" s="1138"/>
    </row>
    <row r="214" spans="1:13" s="1150" customFormat="1" ht="33">
      <c r="A214" s="1352">
        <f>'Sch-1'!A214</f>
        <v>193</v>
      </c>
      <c r="B214" s="1223">
        <f>'Sch-1'!B214</f>
        <v>7000020892</v>
      </c>
      <c r="C214" s="1352">
        <f>'Sch-1'!C214</f>
        <v>1860</v>
      </c>
      <c r="D214" s="1223" t="str">
        <f>'Sch-1'!D214</f>
        <v xml:space="preserve">400kV Equipment support structures      </v>
      </c>
      <c r="E214" s="1352">
        <f>'Sch-1'!E214</f>
        <v>1000017567</v>
      </c>
      <c r="F214" s="1223" t="str">
        <f>'Sch-1'!J214</f>
        <v>Standard Pipe Structure for 400kV BPI (excluding wave trap)</v>
      </c>
      <c r="G214" s="1352" t="str">
        <f>'Sch-1'!K214</f>
        <v xml:space="preserve">EA </v>
      </c>
      <c r="H214" s="1352">
        <f>'Sch-1'!L214</f>
        <v>175</v>
      </c>
      <c r="I214" s="1335"/>
      <c r="J214" s="1348" t="str">
        <f t="shared" si="18"/>
        <v>Included</v>
      </c>
      <c r="K214" s="1171"/>
      <c r="M214" s="1138"/>
    </row>
    <row r="215" spans="1:13" s="1150" customFormat="1" ht="49.5">
      <c r="A215" s="1352">
        <f>'Sch-1'!A215</f>
        <v>194</v>
      </c>
      <c r="B215" s="1223">
        <f>'Sch-1'!B215</f>
        <v>7000020892</v>
      </c>
      <c r="C215" s="1352">
        <f>'Sch-1'!C215</f>
        <v>1870</v>
      </c>
      <c r="D215" s="1223" t="str">
        <f>'Sch-1'!D215</f>
        <v xml:space="preserve">400kV Equipment support structures      </v>
      </c>
      <c r="E215" s="1352">
        <f>'Sch-1'!E215</f>
        <v>1000017570</v>
      </c>
      <c r="F215" s="1223" t="str">
        <f>'Sch-1'!J215</f>
        <v>Fabrication, galvanising and supply ofStd Pipe Structure - 400 kV, 1-Phase,High BPI,  (Excluding Wave Trap), includingnuts, bolts, all type of washers,packplates, step bolts and gussetplates excluding foundation bolts</v>
      </c>
      <c r="G215" s="1352" t="str">
        <f>'Sch-1'!K215</f>
        <v xml:space="preserve">EA </v>
      </c>
      <c r="H215" s="1352">
        <f>'Sch-1'!L215</f>
        <v>20</v>
      </c>
      <c r="I215" s="1335"/>
      <c r="J215" s="1348" t="str">
        <f t="shared" si="18"/>
        <v>Included</v>
      </c>
      <c r="K215" s="1171"/>
      <c r="M215" s="1138"/>
    </row>
    <row r="216" spans="1:13" s="1150" customFormat="1" ht="49.5">
      <c r="A216" s="1352">
        <f>'Sch-1'!A216</f>
        <v>195</v>
      </c>
      <c r="B216" s="1223">
        <f>'Sch-1'!B216</f>
        <v>7000020892</v>
      </c>
      <c r="C216" s="1352">
        <f>'Sch-1'!C216</f>
        <v>1880</v>
      </c>
      <c r="D216" s="1223" t="str">
        <f>'Sch-1'!D216</f>
        <v xml:space="preserve">400kV Equipment support structures      </v>
      </c>
      <c r="E216" s="1352">
        <f>'Sch-1'!E216</f>
        <v>1000020192</v>
      </c>
      <c r="F216" s="1223" t="str">
        <f>'Sch-1'!J216</f>
        <v>Fabrication, galvanising and supply ofStandard Pipe Structure - 400 kV,1-Phase,  CT including nuts, bolts, alltype of washers, packplates, step boltsand gusset plates excluding foundationbolts</v>
      </c>
      <c r="G216" s="1352" t="str">
        <f>'Sch-1'!K216</f>
        <v xml:space="preserve">EA </v>
      </c>
      <c r="H216" s="1352">
        <f>'Sch-1'!L216</f>
        <v>66</v>
      </c>
      <c r="I216" s="1335"/>
      <c r="J216" s="1348" t="str">
        <f t="shared" si="18"/>
        <v>Included</v>
      </c>
      <c r="K216" s="1171"/>
      <c r="M216" s="1138"/>
    </row>
    <row r="217" spans="1:13" s="1150" customFormat="1" ht="49.5">
      <c r="A217" s="1352">
        <f>'Sch-1'!A217</f>
        <v>196</v>
      </c>
      <c r="B217" s="1223">
        <f>'Sch-1'!B217</f>
        <v>7000020892</v>
      </c>
      <c r="C217" s="1352">
        <f>'Sch-1'!C217</f>
        <v>1890</v>
      </c>
      <c r="D217" s="1223" t="str">
        <f>'Sch-1'!D217</f>
        <v xml:space="preserve">400kV Equipment support structures      </v>
      </c>
      <c r="E217" s="1352">
        <f>'Sch-1'!E217</f>
        <v>1000020193</v>
      </c>
      <c r="F217" s="1223" t="str">
        <f>'Sch-1'!J217</f>
        <v>Fabrication, galvanising and supply of Standard Pipe Structure - 400kV  CVT including nuts, bolts, all type of washers, packplates, stepbolts and gusset plates excluding foundation bolts</v>
      </c>
      <c r="G217" s="1352" t="str">
        <f>'Sch-1'!K217</f>
        <v xml:space="preserve">EA </v>
      </c>
      <c r="H217" s="1352">
        <f>'Sch-1'!L217</f>
        <v>6</v>
      </c>
      <c r="I217" s="1335"/>
      <c r="J217" s="1348" t="str">
        <f t="shared" si="18"/>
        <v>Included</v>
      </c>
      <c r="K217" s="1171"/>
      <c r="M217" s="1138"/>
    </row>
    <row r="218" spans="1:13" s="1150" customFormat="1" ht="49.5">
      <c r="A218" s="1352">
        <f>'Sch-1'!A218</f>
        <v>197</v>
      </c>
      <c r="B218" s="1223">
        <f>'Sch-1'!B218</f>
        <v>7000020892</v>
      </c>
      <c r="C218" s="1352">
        <f>'Sch-1'!C218</f>
        <v>1900</v>
      </c>
      <c r="D218" s="1223" t="str">
        <f>'Sch-1'!D218</f>
        <v xml:space="preserve">400kV Equipment support structures      </v>
      </c>
      <c r="E218" s="1352">
        <f>'Sch-1'!E218</f>
        <v>1000020194</v>
      </c>
      <c r="F218" s="1223" t="str">
        <f>'Sch-1'!J218</f>
        <v>Fabrication, galvanising and supply ofStandard Pipe Structure - 400 kV,3-Phase,  ISOLATOR including nuts,bolts, all type of washers, packplates,step bolts and gusset plates excludingfoundation bolts</v>
      </c>
      <c r="G218" s="1352" t="str">
        <f>'Sch-1'!K218</f>
        <v xml:space="preserve">EA </v>
      </c>
      <c r="H218" s="1352">
        <f>'Sch-1'!L218</f>
        <v>59</v>
      </c>
      <c r="I218" s="1335"/>
      <c r="J218" s="1348" t="str">
        <f>IF(I218=0, "Included",IF(ISERROR(H218*I218), I218, H218*I218))</f>
        <v>Included</v>
      </c>
      <c r="K218" s="1171"/>
      <c r="M218" s="1138"/>
    </row>
    <row r="219" spans="1:13" s="1150" customFormat="1" ht="49.5">
      <c r="A219" s="1352">
        <f>'Sch-1'!A219</f>
        <v>198</v>
      </c>
      <c r="B219" s="1223">
        <f>'Sch-1'!B219</f>
        <v>7000020892</v>
      </c>
      <c r="C219" s="1352">
        <f>'Sch-1'!C219</f>
        <v>1910</v>
      </c>
      <c r="D219" s="1223" t="str">
        <f>'Sch-1'!D219</f>
        <v xml:space="preserve">400kV Equipment support structures      </v>
      </c>
      <c r="E219" s="1352">
        <f>'Sch-1'!E219</f>
        <v>1000020195</v>
      </c>
      <c r="F219" s="1223" t="str">
        <f>'Sch-1'!J219</f>
        <v>Fabrication, galvanising and supply ofStandard Pipe Structure - 400 kV,1-Phase,   SA including nuts, bolts,all type of washers, packplates, stepbolts and gusset plates excludingfoundation bolts</v>
      </c>
      <c r="G219" s="1352" t="str">
        <f>'Sch-1'!K219</f>
        <v xml:space="preserve">EA </v>
      </c>
      <c r="H219" s="1352">
        <f>'Sch-1'!L219</f>
        <v>30</v>
      </c>
      <c r="I219" s="1335"/>
      <c r="J219" s="1348" t="str">
        <f t="shared" ref="J219:J232" si="19">IF(I219=0, "Included",IF(ISERROR(H219*I219), I219, H219*I219))</f>
        <v>Included</v>
      </c>
      <c r="K219" s="1171"/>
      <c r="M219" s="1138"/>
    </row>
    <row r="220" spans="1:13" s="1150" customFormat="1" ht="66">
      <c r="A220" s="1352">
        <f>'Sch-1'!A220</f>
        <v>199</v>
      </c>
      <c r="B220" s="1223">
        <f>'Sch-1'!B220</f>
        <v>7000020892</v>
      </c>
      <c r="C220" s="1352">
        <f>'Sch-1'!C220</f>
        <v>1920</v>
      </c>
      <c r="D220" s="1223" t="str">
        <f>'Sch-1'!D220</f>
        <v xml:space="preserve">400kV Equipment support structures      </v>
      </c>
      <c r="E220" s="1352">
        <f>'Sch-1'!E220</f>
        <v>1000030447</v>
      </c>
      <c r="F220" s="1223" t="str">
        <f>'Sch-1'!J220</f>
        <v>FABRICATION, GALVANISING AND SUPPLY OFSTANDARD PIPE STRUCTURE - 400 KVISOLATOR,  1 - PHASE, INCLUDING NUTS,BOLTS, ALL TYPE OF WASHERS, PACKPLATES,STEP BOLTS AND GUSSET PLATES EXCLUDINGFOUNDATION BOLTS</v>
      </c>
      <c r="G220" s="1352" t="str">
        <f>'Sch-1'!K220</f>
        <v xml:space="preserve">EA </v>
      </c>
      <c r="H220" s="1352">
        <f>'Sch-1'!L220</f>
        <v>18</v>
      </c>
      <c r="I220" s="1335"/>
      <c r="J220" s="1348" t="str">
        <f t="shared" si="19"/>
        <v>Included</v>
      </c>
      <c r="K220" s="1171"/>
      <c r="M220" s="1138"/>
    </row>
    <row r="221" spans="1:13" s="1150" customFormat="1" ht="99">
      <c r="A221" s="1352">
        <f>'Sch-1'!A221</f>
        <v>200</v>
      </c>
      <c r="B221" s="1223">
        <f>'Sch-1'!B221</f>
        <v>7000020892</v>
      </c>
      <c r="C221" s="1352">
        <f>'Sch-1'!C221</f>
        <v>1930</v>
      </c>
      <c r="D221" s="1223" t="str">
        <f>'Sch-1'!D221</f>
        <v xml:space="preserve">400kV Equipment support structures      </v>
      </c>
      <c r="E221" s="1352">
        <f>'Sch-1'!E221</f>
        <v>1000037443</v>
      </c>
      <c r="F221" s="1223" t="str">
        <f>'Sch-1'!J221</f>
        <v>FABRICATION, GALVANISING AND SUPPLY OF
STD PIPE STRUCTURE - 400 KV,1-PHASE,
HIGH SA , INCLUDING
NUTS, BOLTS, ALL TYPE OFWASHERS,
PACKPLATES, STEP BOLTS AND GUSSET
PLATES EXCLUDING FOUNDATIONBOLTS</v>
      </c>
      <c r="G221" s="1352" t="str">
        <f>'Sch-1'!K221</f>
        <v xml:space="preserve">EA </v>
      </c>
      <c r="H221" s="1352">
        <f>'Sch-1'!L221</f>
        <v>10</v>
      </c>
      <c r="I221" s="1335"/>
      <c r="J221" s="1348" t="str">
        <f t="shared" si="19"/>
        <v>Included</v>
      </c>
      <c r="K221" s="1171"/>
      <c r="M221" s="1138"/>
    </row>
    <row r="222" spans="1:13" s="1150" customFormat="1" ht="33">
      <c r="A222" s="1352">
        <f>'Sch-1'!A222</f>
        <v>201</v>
      </c>
      <c r="B222" s="1223">
        <f>'Sch-1'!B222</f>
        <v>7000020892</v>
      </c>
      <c r="C222" s="1352">
        <f>'Sch-1'!C222</f>
        <v>1940</v>
      </c>
      <c r="D222" s="1223" t="str">
        <f>'Sch-1'!D222</f>
        <v xml:space="preserve">220kV Gantry Structure                  </v>
      </c>
      <c r="E222" s="1352">
        <f>'Sch-1'!E222</f>
        <v>1000046562</v>
      </c>
      <c r="F222" s="1223" t="str">
        <f>'Sch-1'!J222</f>
        <v>GANTRY STRUCTURE FOR LINE BAY- 220 KV DOUBLE MAIN &amp; TRANSFER LAYOUT</v>
      </c>
      <c r="G222" s="1352" t="str">
        <f>'Sch-1'!K222</f>
        <v>SET</v>
      </c>
      <c r="H222" s="1352">
        <f>'Sch-1'!L222</f>
        <v>15</v>
      </c>
      <c r="I222" s="1335"/>
      <c r="J222" s="1348" t="str">
        <f t="shared" si="19"/>
        <v>Included</v>
      </c>
      <c r="K222" s="1171"/>
      <c r="M222" s="1138"/>
    </row>
    <row r="223" spans="1:13" s="1150" customFormat="1" ht="33">
      <c r="A223" s="1352">
        <f>'Sch-1'!A223</f>
        <v>202</v>
      </c>
      <c r="B223" s="1223">
        <f>'Sch-1'!B223</f>
        <v>7000020892</v>
      </c>
      <c r="C223" s="1352">
        <f>'Sch-1'!C223</f>
        <v>1950</v>
      </c>
      <c r="D223" s="1223" t="str">
        <f>'Sch-1'!D223</f>
        <v xml:space="preserve">220kV Gantry Structure                  </v>
      </c>
      <c r="E223" s="1352">
        <f>'Sch-1'!E223</f>
        <v>1000046567</v>
      </c>
      <c r="F223" s="1223" t="str">
        <f>'Sch-1'!J223</f>
        <v>GANTRY STRUCTURE FOR TRANSFORMER BAY- 220 KV DOUBLE MAIN &amp; TRANSFERLAYOUT</v>
      </c>
      <c r="G223" s="1352" t="str">
        <f>'Sch-1'!K223</f>
        <v>SET</v>
      </c>
      <c r="H223" s="1352">
        <f>'Sch-1'!L223</f>
        <v>9</v>
      </c>
      <c r="I223" s="1335"/>
      <c r="J223" s="1348" t="str">
        <f t="shared" si="19"/>
        <v>Included</v>
      </c>
      <c r="K223" s="1171"/>
      <c r="M223" s="1138"/>
    </row>
    <row r="224" spans="1:13" s="1150" customFormat="1" ht="33">
      <c r="A224" s="1352">
        <f>'Sch-1'!A224</f>
        <v>203</v>
      </c>
      <c r="B224" s="1223">
        <f>'Sch-1'!B224</f>
        <v>7000020892</v>
      </c>
      <c r="C224" s="1352">
        <f>'Sch-1'!C224</f>
        <v>1960</v>
      </c>
      <c r="D224" s="1223" t="str">
        <f>'Sch-1'!D224</f>
        <v xml:space="preserve">220kV Gantry Structure                  </v>
      </c>
      <c r="E224" s="1352">
        <f>'Sch-1'!E224</f>
        <v>1000046560</v>
      </c>
      <c r="F224" s="1223" t="str">
        <f>'Sch-1'!J224</f>
        <v>GANTRY STRUCTURE FOR BUS COUPLER BAY- 220 KV DOUBLE MAIN &amp; TRANSFERLAYOUT</v>
      </c>
      <c r="G224" s="1352" t="str">
        <f>'Sch-1'!K224</f>
        <v>SET</v>
      </c>
      <c r="H224" s="1352">
        <f>'Sch-1'!L224</f>
        <v>3</v>
      </c>
      <c r="I224" s="1335"/>
      <c r="J224" s="1348" t="str">
        <f t="shared" si="19"/>
        <v>Included</v>
      </c>
      <c r="K224" s="1171"/>
      <c r="M224" s="1138"/>
    </row>
    <row r="225" spans="1:13" s="1150" customFormat="1" ht="33">
      <c r="A225" s="1352">
        <f>'Sch-1'!A225</f>
        <v>204</v>
      </c>
      <c r="B225" s="1223">
        <f>'Sch-1'!B225</f>
        <v>7000020892</v>
      </c>
      <c r="C225" s="1352">
        <f>'Sch-1'!C225</f>
        <v>1970</v>
      </c>
      <c r="D225" s="1223" t="str">
        <f>'Sch-1'!D225</f>
        <v xml:space="preserve">220kV Gantry Structure                  </v>
      </c>
      <c r="E225" s="1352">
        <f>'Sch-1'!E225</f>
        <v>1000046565</v>
      </c>
      <c r="F225" s="1223" t="str">
        <f>'Sch-1'!J225</f>
        <v>GANTRY STRUCTURE FOR TRANSFER BUS COUPLER BAY- 220 KV DOUBLE MAIN &amp;TRANSFER LAYOUT</v>
      </c>
      <c r="G225" s="1352" t="str">
        <f>'Sch-1'!K225</f>
        <v>SET</v>
      </c>
      <c r="H225" s="1352">
        <f>'Sch-1'!L225</f>
        <v>3</v>
      </c>
      <c r="I225" s="1335"/>
      <c r="J225" s="1348" t="str">
        <f t="shared" si="19"/>
        <v>Included</v>
      </c>
      <c r="K225" s="1171"/>
      <c r="M225" s="1138"/>
    </row>
    <row r="226" spans="1:13" s="1150" customFormat="1" ht="33">
      <c r="A226" s="1352">
        <f>'Sch-1'!A226</f>
        <v>205</v>
      </c>
      <c r="B226" s="1223">
        <f>'Sch-1'!B226</f>
        <v>7000020892</v>
      </c>
      <c r="C226" s="1352">
        <f>'Sch-1'!C226</f>
        <v>1980</v>
      </c>
      <c r="D226" s="1223" t="str">
        <f>'Sch-1'!D226</f>
        <v xml:space="preserve">220kV Equipment support structures      </v>
      </c>
      <c r="E226" s="1352">
        <f>'Sch-1'!E226</f>
        <v>1000017563</v>
      </c>
      <c r="F226" s="1223" t="str">
        <f>'Sch-1'!J226</f>
        <v>Standard Pipe Structure for 220kV BPI for WT (1- phase)</v>
      </c>
      <c r="G226" s="1352" t="str">
        <f>'Sch-1'!K226</f>
        <v xml:space="preserve">EA </v>
      </c>
      <c r="H226" s="1352">
        <f>'Sch-1'!L226</f>
        <v>90</v>
      </c>
      <c r="I226" s="1335"/>
      <c r="J226" s="1348" t="str">
        <f t="shared" si="19"/>
        <v>Included</v>
      </c>
      <c r="K226" s="1171"/>
      <c r="M226" s="1138"/>
    </row>
    <row r="227" spans="1:13" s="1150" customFormat="1" ht="49.5">
      <c r="A227" s="1352">
        <f>'Sch-1'!A227</f>
        <v>206</v>
      </c>
      <c r="B227" s="1223">
        <f>'Sch-1'!B227</f>
        <v>7000020892</v>
      </c>
      <c r="C227" s="1352">
        <f>'Sch-1'!C227</f>
        <v>1990</v>
      </c>
      <c r="D227" s="1223" t="str">
        <f>'Sch-1'!D227</f>
        <v xml:space="preserve">220kV Equipment support structures      </v>
      </c>
      <c r="E227" s="1352">
        <f>'Sch-1'!E227</f>
        <v>1000020190</v>
      </c>
      <c r="F227" s="1223" t="str">
        <f>'Sch-1'!J227</f>
        <v>Fabrication, galvanising and supply of Standard Pipe Structure - 220kV  SA including nuts, bolts, all type of washers, packplates, stepbolts and gusset plates excluding foundation bolts</v>
      </c>
      <c r="G227" s="1352" t="str">
        <f>'Sch-1'!K227</f>
        <v xml:space="preserve">EA </v>
      </c>
      <c r="H227" s="1352">
        <f>'Sch-1'!L227</f>
        <v>72</v>
      </c>
      <c r="I227" s="1335"/>
      <c r="J227" s="1348" t="str">
        <f t="shared" si="19"/>
        <v>Included</v>
      </c>
      <c r="K227" s="1171"/>
      <c r="M227" s="1138"/>
    </row>
    <row r="228" spans="1:13" s="1150" customFormat="1" ht="49.5">
      <c r="A228" s="1352">
        <f>'Sch-1'!A228</f>
        <v>207</v>
      </c>
      <c r="B228" s="1223">
        <f>'Sch-1'!B228</f>
        <v>7000020892</v>
      </c>
      <c r="C228" s="1352">
        <f>'Sch-1'!C228</f>
        <v>2000</v>
      </c>
      <c r="D228" s="1223" t="str">
        <f>'Sch-1'!D228</f>
        <v xml:space="preserve">220kV Equipment support structures      </v>
      </c>
      <c r="E228" s="1352">
        <f>'Sch-1'!E228</f>
        <v>1000020189</v>
      </c>
      <c r="F228" s="1223" t="str">
        <f>'Sch-1'!J228</f>
        <v>Fabrication, galvanising and supply of Standard Pipe Structure - 220kV  ISOLATOR including nuts, bolts, all type of washers, packplates,step bolts and gusset plates excluding foundation bolts</v>
      </c>
      <c r="G228" s="1352" t="str">
        <f>'Sch-1'!K228</f>
        <v xml:space="preserve">EA </v>
      </c>
      <c r="H228" s="1352">
        <f>'Sch-1'!L228</f>
        <v>119</v>
      </c>
      <c r="I228" s="1335"/>
      <c r="J228" s="1348" t="str">
        <f t="shared" si="19"/>
        <v>Included</v>
      </c>
      <c r="K228" s="1171"/>
      <c r="M228" s="1138"/>
    </row>
    <row r="229" spans="1:13" s="1150" customFormat="1" ht="49.5">
      <c r="A229" s="1352">
        <f>'Sch-1'!A229</f>
        <v>208</v>
      </c>
      <c r="B229" s="1223">
        <f>'Sch-1'!B229</f>
        <v>7000020892</v>
      </c>
      <c r="C229" s="1352">
        <f>'Sch-1'!C229</f>
        <v>2010</v>
      </c>
      <c r="D229" s="1223" t="str">
        <f>'Sch-1'!D229</f>
        <v xml:space="preserve">220kV Equipment support structures      </v>
      </c>
      <c r="E229" s="1352">
        <f>'Sch-1'!E229</f>
        <v>1000020188</v>
      </c>
      <c r="F229" s="1223" t="str">
        <f>'Sch-1'!J229</f>
        <v>Fabrication, galvanising and supply of Standard Pipe Structure - 220kV  CVT including nuts, bolts, all type of washers, packplates, stepbolts and gusset plates excluding foundation bolts</v>
      </c>
      <c r="G229" s="1352" t="str">
        <f>'Sch-1'!K229</f>
        <v xml:space="preserve">EA </v>
      </c>
      <c r="H229" s="1352">
        <f>'Sch-1'!L229</f>
        <v>63</v>
      </c>
      <c r="I229" s="1335"/>
      <c r="J229" s="1348" t="str">
        <f t="shared" si="19"/>
        <v>Included</v>
      </c>
      <c r="K229" s="1171"/>
      <c r="M229" s="1138"/>
    </row>
    <row r="230" spans="1:13" s="1150" customFormat="1" ht="49.5">
      <c r="A230" s="1352">
        <f>'Sch-1'!A230</f>
        <v>209</v>
      </c>
      <c r="B230" s="1223">
        <f>'Sch-1'!B230</f>
        <v>7000020892</v>
      </c>
      <c r="C230" s="1352">
        <f>'Sch-1'!C230</f>
        <v>2020</v>
      </c>
      <c r="D230" s="1223" t="str">
        <f>'Sch-1'!D230</f>
        <v xml:space="preserve">220kV Equipment support structures      </v>
      </c>
      <c r="E230" s="1352">
        <f>'Sch-1'!E230</f>
        <v>1000020187</v>
      </c>
      <c r="F230" s="1223" t="str">
        <f>'Sch-1'!J230</f>
        <v>Fabrication, galvanising and supply of Standard Pipe Structure - 220kV  CT including nuts, bolts, all type of washers, packplates, stepbolts and gusset plates excluding foundation bolts</v>
      </c>
      <c r="G230" s="1352" t="str">
        <f>'Sch-1'!K230</f>
        <v xml:space="preserve">EA </v>
      </c>
      <c r="H230" s="1352">
        <f>'Sch-1'!L230</f>
        <v>102</v>
      </c>
      <c r="I230" s="1335"/>
      <c r="J230" s="1348" t="str">
        <f t="shared" si="19"/>
        <v>Included</v>
      </c>
      <c r="K230" s="1171"/>
      <c r="M230" s="1138"/>
    </row>
    <row r="231" spans="1:13" s="1150" customFormat="1" ht="33">
      <c r="A231" s="1352">
        <f>'Sch-1'!A231</f>
        <v>210</v>
      </c>
      <c r="B231" s="1223">
        <f>'Sch-1'!B231</f>
        <v>7000020892</v>
      </c>
      <c r="C231" s="1352">
        <f>'Sch-1'!C231</f>
        <v>2030</v>
      </c>
      <c r="D231" s="1223" t="str">
        <f>'Sch-1'!D231</f>
        <v xml:space="preserve">220kV Equipment support structures      </v>
      </c>
      <c r="E231" s="1352">
        <f>'Sch-1'!E231</f>
        <v>1000017562</v>
      </c>
      <c r="F231" s="1223" t="str">
        <f>'Sch-1'!J231</f>
        <v>Standard Pipe Structure for 220kV BPI (excluding wave trap)</v>
      </c>
      <c r="G231" s="1352" t="str">
        <f>'Sch-1'!K231</f>
        <v xml:space="preserve">EA </v>
      </c>
      <c r="H231" s="1352">
        <f>'Sch-1'!L231</f>
        <v>220</v>
      </c>
      <c r="I231" s="1335"/>
      <c r="J231" s="1348" t="str">
        <f t="shared" si="19"/>
        <v>Included</v>
      </c>
      <c r="K231" s="1171"/>
      <c r="M231" s="1138"/>
    </row>
    <row r="232" spans="1:13" s="1150" customFormat="1" ht="49.5">
      <c r="A232" s="1352">
        <f>'Sch-1'!A232</f>
        <v>211</v>
      </c>
      <c r="B232" s="1223">
        <f>'Sch-1'!B232</f>
        <v>7000020892</v>
      </c>
      <c r="C232" s="1352">
        <f>'Sch-1'!C232</f>
        <v>2040</v>
      </c>
      <c r="D232" s="1223" t="str">
        <f>'Sch-1'!D232</f>
        <v xml:space="preserve">220kV Equipment support structures      </v>
      </c>
      <c r="E232" s="1352">
        <f>'Sch-1'!E232</f>
        <v>1000017565</v>
      </c>
      <c r="F232" s="1223" t="str">
        <f>'Sch-1'!J232</f>
        <v>Fabrication, galvanising and supply of Std Pipe Structure - 220 kV highBPI including nuts, bolts, all type of washers, packplates, step boltsand gusset plates excluding foundation bolts</v>
      </c>
      <c r="G232" s="1352" t="str">
        <f>'Sch-1'!K232</f>
        <v xml:space="preserve">EA </v>
      </c>
      <c r="H232" s="1352">
        <f>'Sch-1'!L232</f>
        <v>72</v>
      </c>
      <c r="I232" s="1335"/>
      <c r="J232" s="1348" t="str">
        <f t="shared" si="19"/>
        <v>Included</v>
      </c>
      <c r="K232" s="1171"/>
      <c r="M232" s="1138"/>
    </row>
    <row r="233" spans="1:13" s="1150" customFormat="1" ht="49.5">
      <c r="A233" s="1352">
        <f>'Sch-1'!A233</f>
        <v>212</v>
      </c>
      <c r="B233" s="1223">
        <f>'Sch-1'!B233</f>
        <v>7000020892</v>
      </c>
      <c r="C233" s="1352">
        <f>'Sch-1'!C233</f>
        <v>2050</v>
      </c>
      <c r="D233" s="1223" t="str">
        <f>'Sch-1'!D233</f>
        <v xml:space="preserve">132kV Equipment support structures      </v>
      </c>
      <c r="E233" s="1352">
        <f>'Sch-1'!E233</f>
        <v>1000029035</v>
      </c>
      <c r="F233" s="1223" t="str">
        <f>'Sch-1'!J233</f>
        <v>Fabrication, galvanising and supply of Std 132 kV Support Structure1Ph BPI including nuts, bolts, all type of washers, packplates, stepboltsand gusset plates excluding foundation bolts</v>
      </c>
      <c r="G233" s="1352" t="str">
        <f>'Sch-1'!K233</f>
        <v xml:space="preserve">EA </v>
      </c>
      <c r="H233" s="1352">
        <f>'Sch-1'!L233</f>
        <v>4</v>
      </c>
      <c r="I233" s="1335"/>
      <c r="J233" s="1348" t="str">
        <f>IF(I233=0, "Included",IF(ISERROR(H233*I233), I233, H233*I233))</f>
        <v>Included</v>
      </c>
      <c r="K233" s="1171"/>
      <c r="M233" s="1138"/>
    </row>
    <row r="234" spans="1:13" s="1150" customFormat="1" ht="49.5">
      <c r="A234" s="1352">
        <f>'Sch-1'!A234</f>
        <v>213</v>
      </c>
      <c r="B234" s="1223">
        <f>'Sch-1'!B234</f>
        <v>7000020892</v>
      </c>
      <c r="C234" s="1352">
        <f>'Sch-1'!C234</f>
        <v>2060</v>
      </c>
      <c r="D234" s="1223" t="str">
        <f>'Sch-1'!D234</f>
        <v xml:space="preserve">72.5kV Equipment support structures     </v>
      </c>
      <c r="E234" s="1352">
        <f>'Sch-1'!E234</f>
        <v>1000029059</v>
      </c>
      <c r="F234" s="1223" t="str">
        <f>'Sch-1'!J234</f>
        <v>Fabrication, galvanising and supply of Std 72.5 kV Support Structure3Ph ISO including nuts, bolts, all type of washers, packplates, stepboltsand gusset plates excluding foundation bolts</v>
      </c>
      <c r="G234" s="1352" t="str">
        <f>'Sch-1'!K234</f>
        <v xml:space="preserve">EA </v>
      </c>
      <c r="H234" s="1352">
        <f>'Sch-1'!L234</f>
        <v>1</v>
      </c>
      <c r="I234" s="1335"/>
      <c r="J234" s="1348" t="str">
        <f t="shared" ref="J234:J292" si="20">IF(I234=0, "Included",IF(ISERROR(H234*I234), I234, H234*I234))</f>
        <v>Included</v>
      </c>
      <c r="K234" s="1171"/>
      <c r="M234" s="1138"/>
    </row>
    <row r="235" spans="1:13" s="1150" customFormat="1" ht="49.5">
      <c r="A235" s="1352">
        <f>'Sch-1'!A235</f>
        <v>214</v>
      </c>
      <c r="B235" s="1223">
        <f>'Sch-1'!B235</f>
        <v>7000020892</v>
      </c>
      <c r="C235" s="1352">
        <f>'Sch-1'!C235</f>
        <v>2070</v>
      </c>
      <c r="D235" s="1223" t="str">
        <f>'Sch-1'!D235</f>
        <v xml:space="preserve">72.5kV Equipment support structures     </v>
      </c>
      <c r="E235" s="1352">
        <f>'Sch-1'!E235</f>
        <v>1000029057</v>
      </c>
      <c r="F235" s="1223" t="str">
        <f>'Sch-1'!J235</f>
        <v>Fabrication, galvanising and supply of Std 72.5 kV Support Structure1Ph CT including nuts, bolts, all type of washers, packplates, stepboltsand gusset plates excluding foundation bolts</v>
      </c>
      <c r="G235" s="1352" t="str">
        <f>'Sch-1'!K235</f>
        <v xml:space="preserve">EA </v>
      </c>
      <c r="H235" s="1352">
        <f>'Sch-1'!L235</f>
        <v>3</v>
      </c>
      <c r="I235" s="1335"/>
      <c r="J235" s="1348" t="str">
        <f t="shared" si="20"/>
        <v>Included</v>
      </c>
      <c r="K235" s="1171"/>
      <c r="M235" s="1138"/>
    </row>
    <row r="236" spans="1:13" s="1150" customFormat="1" ht="49.5">
      <c r="A236" s="1352">
        <f>'Sch-1'!A236</f>
        <v>215</v>
      </c>
      <c r="B236" s="1223">
        <f>'Sch-1'!B236</f>
        <v>7000020892</v>
      </c>
      <c r="C236" s="1352">
        <f>'Sch-1'!C236</f>
        <v>2080</v>
      </c>
      <c r="D236" s="1223" t="str">
        <f>'Sch-1'!D236</f>
        <v xml:space="preserve">72.5kV Equipment support structures     </v>
      </c>
      <c r="E236" s="1352">
        <f>'Sch-1'!E236</f>
        <v>1000029058</v>
      </c>
      <c r="F236" s="1223" t="str">
        <f>'Sch-1'!J236</f>
        <v>Fabrication, galvanising and supply of Std 72.5 kV Support Structure1Ph CVT including nuts, bolts, all type of washers, packplates, stepboltsand gusset plates excluding foundation bolts</v>
      </c>
      <c r="G236" s="1352" t="str">
        <f>'Sch-1'!K236</f>
        <v xml:space="preserve">EA </v>
      </c>
      <c r="H236" s="1352">
        <f>'Sch-1'!L236</f>
        <v>3</v>
      </c>
      <c r="I236" s="1335"/>
      <c r="J236" s="1348" t="str">
        <f t="shared" si="20"/>
        <v>Included</v>
      </c>
      <c r="K236" s="1171"/>
      <c r="M236" s="1138"/>
    </row>
    <row r="237" spans="1:13" s="1150" customFormat="1" ht="49.5">
      <c r="A237" s="1352">
        <f>'Sch-1'!A237</f>
        <v>216</v>
      </c>
      <c r="B237" s="1223">
        <f>'Sch-1'!B237</f>
        <v>7000020892</v>
      </c>
      <c r="C237" s="1352">
        <f>'Sch-1'!C237</f>
        <v>2090</v>
      </c>
      <c r="D237" s="1223" t="str">
        <f>'Sch-1'!D237</f>
        <v xml:space="preserve">72.5kV Equipment support structures     </v>
      </c>
      <c r="E237" s="1352">
        <f>'Sch-1'!E237</f>
        <v>1000029056</v>
      </c>
      <c r="F237" s="1223" t="str">
        <f>'Sch-1'!J237</f>
        <v>Fabrication, galvanising and supply of Std 72.5 kV Support Structure1Ph BPI including nuts, bolts, all type of washers, packplates, stepboltsand gusset plates excluding foundation bolts</v>
      </c>
      <c r="G237" s="1352" t="str">
        <f>'Sch-1'!K237</f>
        <v xml:space="preserve">EA </v>
      </c>
      <c r="H237" s="1352">
        <f>'Sch-1'!L237</f>
        <v>6</v>
      </c>
      <c r="I237" s="1335"/>
      <c r="J237" s="1348" t="str">
        <f t="shared" si="20"/>
        <v>Included</v>
      </c>
      <c r="K237" s="1171"/>
      <c r="M237" s="1138"/>
    </row>
    <row r="238" spans="1:13" s="1150" customFormat="1">
      <c r="A238" s="1352">
        <f>'Sch-1'!A238</f>
        <v>217</v>
      </c>
      <c r="B238" s="1223">
        <f>'Sch-1'!B238</f>
        <v>7000020892</v>
      </c>
      <c r="C238" s="1352">
        <f>'Sch-1'!C238</f>
        <v>2100</v>
      </c>
      <c r="D238" s="1223" t="str">
        <f>'Sch-1'!D238</f>
        <v xml:space="preserve">H Pole                                  </v>
      </c>
      <c r="E238" s="1352">
        <f>'Sch-1'!E238</f>
        <v>1000028542</v>
      </c>
      <c r="F238" s="1223" t="str">
        <f>'Sch-1'!J238</f>
        <v>STRUCTURE FOR-33KV H-TYPE POLE STRUCTURE</v>
      </c>
      <c r="G238" s="1352" t="str">
        <f>'Sch-1'!K238</f>
        <v xml:space="preserve">EA </v>
      </c>
      <c r="H238" s="1352">
        <f>'Sch-1'!L238</f>
        <v>1</v>
      </c>
      <c r="I238" s="1335"/>
      <c r="J238" s="1348" t="str">
        <f t="shared" si="20"/>
        <v>Included</v>
      </c>
      <c r="K238" s="1171"/>
      <c r="M238" s="1138"/>
    </row>
    <row r="239" spans="1:13" s="1150" customFormat="1">
      <c r="A239" s="1352">
        <f>'Sch-1'!A239</f>
        <v>218</v>
      </c>
      <c r="B239" s="1223">
        <f>'Sch-1'!B239</f>
        <v>7000020892</v>
      </c>
      <c r="C239" s="1352">
        <f>'Sch-1'!C239</f>
        <v>2110</v>
      </c>
      <c r="D239" s="1223" t="str">
        <f>'Sch-1'!D239</f>
        <v xml:space="preserve">Mandatory Spare LOT                     </v>
      </c>
      <c r="E239" s="1352">
        <f>'Sch-1'!E239</f>
        <v>1000025936</v>
      </c>
      <c r="F239" s="1223" t="str">
        <f>'Sch-1'!J239</f>
        <v>Spare-245kV Isolator</v>
      </c>
      <c r="G239" s="1352" t="str">
        <f>'Sch-1'!K239</f>
        <v>SET</v>
      </c>
      <c r="H239" s="1352">
        <f>'Sch-1'!L239</f>
        <v>1</v>
      </c>
      <c r="I239" s="1335"/>
      <c r="J239" s="1348" t="str">
        <f t="shared" si="20"/>
        <v>Included</v>
      </c>
      <c r="K239" s="1171"/>
      <c r="M239" s="1138"/>
    </row>
    <row r="240" spans="1:13" s="1150" customFormat="1">
      <c r="A240" s="1352">
        <f>'Sch-1'!A240</f>
        <v>219</v>
      </c>
      <c r="B240" s="1223">
        <f>'Sch-1'!B240</f>
        <v>7000020892</v>
      </c>
      <c r="C240" s="1352">
        <f>'Sch-1'!C240</f>
        <v>2120</v>
      </c>
      <c r="D240" s="1223" t="str">
        <f>'Sch-1'!D240</f>
        <v xml:space="preserve">Mandatory Spare LOT                     </v>
      </c>
      <c r="E240" s="1352">
        <f>'Sch-1'!E240</f>
        <v>1000025933</v>
      </c>
      <c r="F240" s="1223" t="str">
        <f>'Sch-1'!J240</f>
        <v>Spare-245kV CT</v>
      </c>
      <c r="G240" s="1352" t="str">
        <f>'Sch-1'!K240</f>
        <v>SET</v>
      </c>
      <c r="H240" s="1352">
        <f>'Sch-1'!L240</f>
        <v>1</v>
      </c>
      <c r="I240" s="1335"/>
      <c r="J240" s="1348" t="str">
        <f t="shared" si="20"/>
        <v>Included</v>
      </c>
      <c r="K240" s="1171"/>
      <c r="M240" s="1138"/>
    </row>
    <row r="241" spans="1:13" s="1150" customFormat="1">
      <c r="A241" s="1352">
        <f>'Sch-1'!A241</f>
        <v>220</v>
      </c>
      <c r="B241" s="1223">
        <f>'Sch-1'!B241</f>
        <v>7000020892</v>
      </c>
      <c r="C241" s="1352">
        <f>'Sch-1'!C241</f>
        <v>2130</v>
      </c>
      <c r="D241" s="1223" t="str">
        <f>'Sch-1'!D241</f>
        <v xml:space="preserve">Mandatory Spare LOT                     </v>
      </c>
      <c r="E241" s="1352">
        <f>'Sch-1'!E241</f>
        <v>1000025934</v>
      </c>
      <c r="F241" s="1223" t="str">
        <f>'Sch-1'!J241</f>
        <v>Spare-245kV CVT</v>
      </c>
      <c r="G241" s="1352" t="str">
        <f>'Sch-1'!K241</f>
        <v>SET</v>
      </c>
      <c r="H241" s="1352">
        <f>'Sch-1'!L241</f>
        <v>1</v>
      </c>
      <c r="I241" s="1335"/>
      <c r="J241" s="1348" t="str">
        <f t="shared" si="20"/>
        <v>Included</v>
      </c>
      <c r="K241" s="1171"/>
      <c r="M241" s="1138"/>
    </row>
    <row r="242" spans="1:13" s="1150" customFormat="1">
      <c r="A242" s="1352">
        <f>'Sch-1'!A242</f>
        <v>221</v>
      </c>
      <c r="B242" s="1223">
        <f>'Sch-1'!B242</f>
        <v>7000020892</v>
      </c>
      <c r="C242" s="1352">
        <f>'Sch-1'!C242</f>
        <v>2140</v>
      </c>
      <c r="D242" s="1223" t="str">
        <f>'Sch-1'!D242</f>
        <v xml:space="preserve">Mandatory Spare LOT                     </v>
      </c>
      <c r="E242" s="1352">
        <f>'Sch-1'!E242</f>
        <v>1000019912</v>
      </c>
      <c r="F242" s="1223" t="str">
        <f>'Sch-1'!J242</f>
        <v>Relay &amp; protection Panels (with automation)</v>
      </c>
      <c r="G242" s="1352" t="str">
        <f>'Sch-1'!K242</f>
        <v xml:space="preserve">LS </v>
      </c>
      <c r="H242" s="1352">
        <f>'Sch-1'!L242</f>
        <v>1</v>
      </c>
      <c r="I242" s="1335"/>
      <c r="J242" s="1348" t="str">
        <f t="shared" si="20"/>
        <v>Included</v>
      </c>
      <c r="K242" s="1171"/>
      <c r="M242" s="1138"/>
    </row>
    <row r="243" spans="1:13" s="1150" customFormat="1">
      <c r="A243" s="1352">
        <f>'Sch-1'!A243</f>
        <v>222</v>
      </c>
      <c r="B243" s="1223">
        <f>'Sch-1'!B243</f>
        <v>7000020892</v>
      </c>
      <c r="C243" s="1352">
        <f>'Sch-1'!C243</f>
        <v>2150</v>
      </c>
      <c r="D243" s="1223" t="str">
        <f>'Sch-1'!D243</f>
        <v xml:space="preserve">Mandatory Spare LOT                     </v>
      </c>
      <c r="E243" s="1352">
        <f>'Sch-1'!E243</f>
        <v>1000019927</v>
      </c>
      <c r="F243" s="1223" t="str">
        <f>'Sch-1'!J243</f>
        <v>Spares-Substation Automation System</v>
      </c>
      <c r="G243" s="1352" t="str">
        <f>'Sch-1'!K243</f>
        <v xml:space="preserve">LS </v>
      </c>
      <c r="H243" s="1352">
        <f>'Sch-1'!L243</f>
        <v>1</v>
      </c>
      <c r="I243" s="1335"/>
      <c r="J243" s="1348" t="str">
        <f t="shared" si="20"/>
        <v>Included</v>
      </c>
      <c r="K243" s="1171"/>
      <c r="M243" s="1138"/>
    </row>
    <row r="244" spans="1:13" s="1150" customFormat="1">
      <c r="A244" s="1352">
        <f>'Sch-1'!A244</f>
        <v>223</v>
      </c>
      <c r="B244" s="1223">
        <f>'Sch-1'!B244</f>
        <v>7000020892</v>
      </c>
      <c r="C244" s="1352">
        <f>'Sch-1'!C244</f>
        <v>2160</v>
      </c>
      <c r="D244" s="1223" t="str">
        <f>'Sch-1'!D244</f>
        <v xml:space="preserve">Mandatory Spare LOT                     </v>
      </c>
      <c r="E244" s="1352">
        <f>'Sch-1'!E244</f>
        <v>1000019915</v>
      </c>
      <c r="F244" s="1223" t="str">
        <f>'Sch-1'!J244</f>
        <v>Spares for DG set</v>
      </c>
      <c r="G244" s="1352" t="str">
        <f>'Sch-1'!K244</f>
        <v xml:space="preserve">LS </v>
      </c>
      <c r="H244" s="1352">
        <f>'Sch-1'!L244</f>
        <v>1</v>
      </c>
      <c r="I244" s="1335"/>
      <c r="J244" s="1348" t="str">
        <f t="shared" si="20"/>
        <v>Included</v>
      </c>
      <c r="K244" s="1171"/>
      <c r="M244" s="1138"/>
    </row>
    <row r="245" spans="1:13" s="1150" customFormat="1">
      <c r="A245" s="1352">
        <f>'Sch-1'!A245</f>
        <v>224</v>
      </c>
      <c r="B245" s="1223">
        <f>'Sch-1'!B245</f>
        <v>7000020892</v>
      </c>
      <c r="C245" s="1352">
        <f>'Sch-1'!C245</f>
        <v>2170</v>
      </c>
      <c r="D245" s="1223" t="str">
        <f>'Sch-1'!D245</f>
        <v xml:space="preserve">Mandatory Spare LOT                     </v>
      </c>
      <c r="E245" s="1352">
        <f>'Sch-1'!E245</f>
        <v>1000019914</v>
      </c>
      <c r="F245" s="1223" t="str">
        <f>'Sch-1'!J245</f>
        <v>Spares fpr 220V Battery Charger</v>
      </c>
      <c r="G245" s="1352" t="str">
        <f>'Sch-1'!K245</f>
        <v xml:space="preserve">LS </v>
      </c>
      <c r="H245" s="1352">
        <f>'Sch-1'!L245</f>
        <v>1</v>
      </c>
      <c r="I245" s="1335"/>
      <c r="J245" s="1348" t="str">
        <f t="shared" si="20"/>
        <v>Included</v>
      </c>
      <c r="K245" s="1171"/>
      <c r="M245" s="1138"/>
    </row>
    <row r="246" spans="1:13" s="1150" customFormat="1">
      <c r="A246" s="1352">
        <f>'Sch-1'!A246</f>
        <v>225</v>
      </c>
      <c r="B246" s="1223">
        <f>'Sch-1'!B246</f>
        <v>7000020892</v>
      </c>
      <c r="C246" s="1352">
        <f>'Sch-1'!C246</f>
        <v>2180</v>
      </c>
      <c r="D246" s="1223" t="str">
        <f>'Sch-1'!D246</f>
        <v xml:space="preserve">Mandatory Spare LOT                     </v>
      </c>
      <c r="E246" s="1352">
        <f>'Sch-1'!E246</f>
        <v>1000019921</v>
      </c>
      <c r="F246" s="1223" t="str">
        <f>'Sch-1'!J246</f>
        <v>Spares fpr 48V Battery Charger</v>
      </c>
      <c r="G246" s="1352" t="str">
        <f>'Sch-1'!K246</f>
        <v xml:space="preserve">LS </v>
      </c>
      <c r="H246" s="1352">
        <f>'Sch-1'!L246</f>
        <v>1</v>
      </c>
      <c r="I246" s="1335"/>
      <c r="J246" s="1348" t="str">
        <f t="shared" si="20"/>
        <v>Included</v>
      </c>
      <c r="K246" s="1171"/>
      <c r="M246" s="1138"/>
    </row>
    <row r="247" spans="1:13" s="1150" customFormat="1">
      <c r="A247" s="1352">
        <f>'Sch-1'!A247</f>
        <v>226</v>
      </c>
      <c r="B247" s="1223">
        <f>'Sch-1'!B247</f>
        <v>7000020892</v>
      </c>
      <c r="C247" s="1352">
        <f>'Sch-1'!C247</f>
        <v>2190</v>
      </c>
      <c r="D247" s="1223" t="str">
        <f>'Sch-1'!D247</f>
        <v xml:space="preserve">Mandatory Spare LOT                     </v>
      </c>
      <c r="E247" s="1352">
        <f>'Sch-1'!E247</f>
        <v>1000032289</v>
      </c>
      <c r="F247" s="1223" t="str">
        <f>'Sch-1'!J247</f>
        <v>SPARES FOFIRE PROTECTION SYSTEM</v>
      </c>
      <c r="G247" s="1352" t="str">
        <f>'Sch-1'!K247</f>
        <v>SET</v>
      </c>
      <c r="H247" s="1352">
        <f>'Sch-1'!L247</f>
        <v>1</v>
      </c>
      <c r="I247" s="1335"/>
      <c r="J247" s="1348" t="str">
        <f t="shared" si="20"/>
        <v>Included</v>
      </c>
      <c r="K247" s="1171"/>
      <c r="M247" s="1138"/>
    </row>
    <row r="248" spans="1:13" s="1150" customFormat="1">
      <c r="A248" s="1352">
        <f>'Sch-1'!A248</f>
        <v>227</v>
      </c>
      <c r="B248" s="1223">
        <f>'Sch-1'!B248</f>
        <v>7000020892</v>
      </c>
      <c r="C248" s="1352">
        <f>'Sch-1'!C248</f>
        <v>2200</v>
      </c>
      <c r="D248" s="1223" t="str">
        <f>'Sch-1'!D248</f>
        <v xml:space="preserve">Mandatory Spare LOT                     </v>
      </c>
      <c r="E248" s="1352">
        <f>'Sch-1'!E248</f>
        <v>1000025935</v>
      </c>
      <c r="F248" s="1223" t="str">
        <f>'Sch-1'!J248</f>
        <v>Spare-245kV Circuit Breaker</v>
      </c>
      <c r="G248" s="1352" t="str">
        <f>'Sch-1'!K248</f>
        <v>SET</v>
      </c>
      <c r="H248" s="1352">
        <f>'Sch-1'!L248</f>
        <v>1</v>
      </c>
      <c r="I248" s="1335"/>
      <c r="J248" s="1348" t="str">
        <f t="shared" si="20"/>
        <v>Included</v>
      </c>
      <c r="K248" s="1171"/>
      <c r="M248" s="1138"/>
    </row>
    <row r="249" spans="1:13" s="1150" customFormat="1">
      <c r="A249" s="1352">
        <f>'Sch-1'!A249</f>
        <v>228</v>
      </c>
      <c r="B249" s="1223">
        <f>'Sch-1'!B249</f>
        <v>7000020892</v>
      </c>
      <c r="C249" s="1352">
        <f>'Sch-1'!C249</f>
        <v>2210</v>
      </c>
      <c r="D249" s="1223" t="str">
        <f>'Sch-1'!D249</f>
        <v xml:space="preserve">Mandatory Spare LOT                     </v>
      </c>
      <c r="E249" s="1352">
        <f>'Sch-1'!E249</f>
        <v>1000024186</v>
      </c>
      <c r="F249" s="1223" t="str">
        <f>'Sch-1'!J249</f>
        <v>SPARES FOR 336KV SURGE ARRESTER</v>
      </c>
      <c r="G249" s="1352" t="str">
        <f>'Sch-1'!K249</f>
        <v xml:space="preserve">LS </v>
      </c>
      <c r="H249" s="1352">
        <f>'Sch-1'!L249</f>
        <v>1</v>
      </c>
      <c r="I249" s="1335"/>
      <c r="J249" s="1348" t="str">
        <f t="shared" si="20"/>
        <v>Included</v>
      </c>
      <c r="K249" s="1171"/>
      <c r="M249" s="1138"/>
    </row>
    <row r="250" spans="1:13" s="1150" customFormat="1">
      <c r="A250" s="1352">
        <f>'Sch-1'!A250</f>
        <v>229</v>
      </c>
      <c r="B250" s="1223">
        <f>'Sch-1'!B250</f>
        <v>7000020892</v>
      </c>
      <c r="C250" s="1352">
        <f>'Sch-1'!C250</f>
        <v>2220</v>
      </c>
      <c r="D250" s="1223" t="str">
        <f>'Sch-1'!D250</f>
        <v xml:space="preserve">Mandatory Spare LOT                     </v>
      </c>
      <c r="E250" s="1352">
        <f>'Sch-1'!E250</f>
        <v>1000025941</v>
      </c>
      <c r="F250" s="1223" t="str">
        <f>'Sch-1'!J250</f>
        <v>Spare-420kV CT 1</v>
      </c>
      <c r="G250" s="1352" t="str">
        <f>'Sch-1'!K250</f>
        <v>SET</v>
      </c>
      <c r="H250" s="1352">
        <f>'Sch-1'!L250</f>
        <v>1</v>
      </c>
      <c r="I250" s="1335"/>
      <c r="J250" s="1348" t="str">
        <f t="shared" si="20"/>
        <v>Included</v>
      </c>
      <c r="K250" s="1171"/>
      <c r="M250" s="1138"/>
    </row>
    <row r="251" spans="1:13" s="1150" customFormat="1">
      <c r="A251" s="1352">
        <f>'Sch-1'!A251</f>
        <v>230</v>
      </c>
      <c r="B251" s="1223">
        <f>'Sch-1'!B251</f>
        <v>7000020892</v>
      </c>
      <c r="C251" s="1352">
        <f>'Sch-1'!C251</f>
        <v>2230</v>
      </c>
      <c r="D251" s="1223" t="str">
        <f>'Sch-1'!D251</f>
        <v xml:space="preserve">Mandatory Spare LOT                     </v>
      </c>
      <c r="E251" s="1352">
        <f>'Sch-1'!E251</f>
        <v>1000025943</v>
      </c>
      <c r="F251" s="1223" t="str">
        <f>'Sch-1'!J251</f>
        <v>Spare-420kV CVT 1</v>
      </c>
      <c r="G251" s="1352" t="str">
        <f>'Sch-1'!K251</f>
        <v>SET</v>
      </c>
      <c r="H251" s="1352">
        <f>'Sch-1'!L251</f>
        <v>1</v>
      </c>
      <c r="I251" s="1335"/>
      <c r="J251" s="1348" t="str">
        <f t="shared" si="20"/>
        <v>Included</v>
      </c>
      <c r="K251" s="1171"/>
      <c r="M251" s="1138"/>
    </row>
    <row r="252" spans="1:13" s="1150" customFormat="1">
      <c r="A252" s="1352">
        <f>'Sch-1'!A252</f>
        <v>231</v>
      </c>
      <c r="B252" s="1223">
        <f>'Sch-1'!B252</f>
        <v>7000020892</v>
      </c>
      <c r="C252" s="1352">
        <f>'Sch-1'!C252</f>
        <v>2240</v>
      </c>
      <c r="D252" s="1223" t="str">
        <f>'Sch-1'!D252</f>
        <v xml:space="preserve">Mandatory Spare LOT                     </v>
      </c>
      <c r="E252" s="1352">
        <f>'Sch-1'!E252</f>
        <v>1000024186</v>
      </c>
      <c r="F252" s="1223" t="str">
        <f>'Sch-1'!J252</f>
        <v>SPARES FOR 336KV SURGE ARRESTER</v>
      </c>
      <c r="G252" s="1352" t="str">
        <f>'Sch-1'!K252</f>
        <v xml:space="preserve">LS </v>
      </c>
      <c r="H252" s="1352">
        <f>'Sch-1'!L252</f>
        <v>1</v>
      </c>
      <c r="I252" s="1335"/>
      <c r="J252" s="1348" t="str">
        <f t="shared" si="20"/>
        <v>Included</v>
      </c>
      <c r="K252" s="1171"/>
      <c r="M252" s="1138"/>
    </row>
    <row r="253" spans="1:13" s="1150" customFormat="1">
      <c r="A253" s="1352">
        <f>'Sch-1'!A253</f>
        <v>232</v>
      </c>
      <c r="B253" s="1223">
        <f>'Sch-1'!B253</f>
        <v>7000020892</v>
      </c>
      <c r="C253" s="1352">
        <f>'Sch-1'!C253</f>
        <v>2250</v>
      </c>
      <c r="D253" s="1223" t="str">
        <f>'Sch-1'!D253</f>
        <v xml:space="preserve">Mandatory Spare LOT                     </v>
      </c>
      <c r="E253" s="1352">
        <f>'Sch-1'!E253</f>
        <v>1000019919</v>
      </c>
      <c r="F253" s="1223" t="str">
        <f>'Sch-1'!J253</f>
        <v>Spares for 420kV Double break Isolator</v>
      </c>
      <c r="G253" s="1352" t="str">
        <f>'Sch-1'!K253</f>
        <v xml:space="preserve">LS </v>
      </c>
      <c r="H253" s="1352">
        <f>'Sch-1'!L253</f>
        <v>1</v>
      </c>
      <c r="I253" s="1335"/>
      <c r="J253" s="1348" t="str">
        <f t="shared" si="20"/>
        <v>Included</v>
      </c>
      <c r="K253" s="1171"/>
      <c r="M253" s="1138"/>
    </row>
    <row r="254" spans="1:13" s="1150" customFormat="1">
      <c r="A254" s="1352">
        <f>'Sch-1'!A254</f>
        <v>233</v>
      </c>
      <c r="B254" s="1223">
        <f>'Sch-1'!B254</f>
        <v>7000020892</v>
      </c>
      <c r="C254" s="1352">
        <f>'Sch-1'!C254</f>
        <v>2260</v>
      </c>
      <c r="D254" s="1223" t="str">
        <f>'Sch-1'!D254</f>
        <v xml:space="preserve">Mandatory Spare LOT                     </v>
      </c>
      <c r="E254" s="1352">
        <f>'Sch-1'!E254</f>
        <v>1000019918</v>
      </c>
      <c r="F254" s="1223" t="str">
        <f>'Sch-1'!J254</f>
        <v>Spares for 420kV Circuit Breaker</v>
      </c>
      <c r="G254" s="1352" t="str">
        <f>'Sch-1'!K254</f>
        <v xml:space="preserve">LS </v>
      </c>
      <c r="H254" s="1352">
        <f>'Sch-1'!L254</f>
        <v>1</v>
      </c>
      <c r="I254" s="1335"/>
      <c r="J254" s="1348" t="str">
        <f t="shared" si="20"/>
        <v>Included</v>
      </c>
      <c r="K254" s="1171"/>
      <c r="M254" s="1138"/>
    </row>
    <row r="255" spans="1:13" s="1150" customFormat="1">
      <c r="A255" s="1352">
        <f>'Sch-1'!A255</f>
        <v>234</v>
      </c>
      <c r="B255" s="1223">
        <f>'Sch-1'!B255</f>
        <v>7000020892</v>
      </c>
      <c r="C255" s="1352">
        <f>'Sch-1'!C255</f>
        <v>2270</v>
      </c>
      <c r="D255" s="1223" t="str">
        <f>'Sch-1'!D255</f>
        <v xml:space="preserve">Mandatory Spare LOT                     </v>
      </c>
      <c r="E255" s="1352">
        <f>'Sch-1'!E255</f>
        <v>1000028372</v>
      </c>
      <c r="F255" s="1223" t="str">
        <f>'Sch-1'!J255</f>
        <v>SPARES FOR 624KV SURGE ARRESTER</v>
      </c>
      <c r="G255" s="1352" t="str">
        <f>'Sch-1'!K255</f>
        <v xml:space="preserve">LS </v>
      </c>
      <c r="H255" s="1352">
        <f>'Sch-1'!L255</f>
        <v>1</v>
      </c>
      <c r="I255" s="1335"/>
      <c r="J255" s="1348" t="str">
        <f t="shared" si="20"/>
        <v>Included</v>
      </c>
      <c r="K255" s="1171"/>
      <c r="M255" s="1138"/>
    </row>
    <row r="256" spans="1:13" s="1150" customFormat="1">
      <c r="A256" s="1352">
        <f>'Sch-1'!A256</f>
        <v>235</v>
      </c>
      <c r="B256" s="1223">
        <f>'Sch-1'!B256</f>
        <v>7000020892</v>
      </c>
      <c r="C256" s="1352">
        <f>'Sch-1'!C256</f>
        <v>2280</v>
      </c>
      <c r="D256" s="1223" t="str">
        <f>'Sch-1'!D256</f>
        <v xml:space="preserve">Mandatory Spare LOT                     </v>
      </c>
      <c r="E256" s="1352">
        <f>'Sch-1'!E256</f>
        <v>1000054977</v>
      </c>
      <c r="F256" s="1223" t="str">
        <f>'Sch-1'!J256</f>
        <v>SPARE-765KV CAPACITIVE VOLTAGE TRANSFORMER</v>
      </c>
      <c r="G256" s="1352" t="str">
        <f>'Sch-1'!K256</f>
        <v>LOT</v>
      </c>
      <c r="H256" s="1352">
        <f>'Sch-1'!L256</f>
        <v>1</v>
      </c>
      <c r="I256" s="1335"/>
      <c r="J256" s="1348" t="str">
        <f t="shared" si="20"/>
        <v>Included</v>
      </c>
      <c r="K256" s="1171"/>
      <c r="M256" s="1138"/>
    </row>
    <row r="257" spans="1:13" s="1150" customFormat="1">
      <c r="A257" s="1352">
        <f>'Sch-1'!A257</f>
        <v>236</v>
      </c>
      <c r="B257" s="1223">
        <f>'Sch-1'!B257</f>
        <v>7000020892</v>
      </c>
      <c r="C257" s="1352">
        <f>'Sch-1'!C257</f>
        <v>2290</v>
      </c>
      <c r="D257" s="1223" t="str">
        <f>'Sch-1'!D257</f>
        <v xml:space="preserve">Mandatory Spare LOT                     </v>
      </c>
      <c r="E257" s="1352">
        <f>'Sch-1'!E257</f>
        <v>1000054976</v>
      </c>
      <c r="F257" s="1223" t="str">
        <f>'Sch-1'!J257</f>
        <v>SPARE-765KV CURRENT TRANSFORMER</v>
      </c>
      <c r="G257" s="1352" t="str">
        <f>'Sch-1'!K257</f>
        <v>LOT</v>
      </c>
      <c r="H257" s="1352">
        <f>'Sch-1'!L257</f>
        <v>1</v>
      </c>
      <c r="I257" s="1335"/>
      <c r="J257" s="1348" t="str">
        <f t="shared" si="20"/>
        <v>Included</v>
      </c>
      <c r="K257" s="1171"/>
      <c r="M257" s="1138"/>
    </row>
    <row r="258" spans="1:13" s="1150" customFormat="1">
      <c r="A258" s="1352">
        <f>'Sch-1'!A258</f>
        <v>237</v>
      </c>
      <c r="B258" s="1223">
        <f>'Sch-1'!B258</f>
        <v>7000020892</v>
      </c>
      <c r="C258" s="1352">
        <f>'Sch-1'!C258</f>
        <v>2300</v>
      </c>
      <c r="D258" s="1223" t="str">
        <f>'Sch-1'!D258</f>
        <v xml:space="preserve">Mandatory Spare LOT                     </v>
      </c>
      <c r="E258" s="1352">
        <f>'Sch-1'!E258</f>
        <v>1000028091</v>
      </c>
      <c r="F258" s="1223" t="str">
        <f>'Sch-1'!J258</f>
        <v>Spare-765kV VKDB Isolator</v>
      </c>
      <c r="G258" s="1352" t="str">
        <f>'Sch-1'!K258</f>
        <v>LOT</v>
      </c>
      <c r="H258" s="1352">
        <f>'Sch-1'!L258</f>
        <v>1</v>
      </c>
      <c r="I258" s="1335"/>
      <c r="J258" s="1348" t="str">
        <f t="shared" si="20"/>
        <v>Included</v>
      </c>
      <c r="K258" s="1171"/>
      <c r="M258" s="1138"/>
    </row>
    <row r="259" spans="1:13" s="1150" customFormat="1">
      <c r="A259" s="1352">
        <f>'Sch-1'!A259</f>
        <v>238</v>
      </c>
      <c r="B259" s="1223">
        <f>'Sch-1'!B259</f>
        <v>7000020892</v>
      </c>
      <c r="C259" s="1352">
        <f>'Sch-1'!C259</f>
        <v>2310</v>
      </c>
      <c r="D259" s="1223" t="str">
        <f>'Sch-1'!D259</f>
        <v xml:space="preserve">Mandatory Spare LOT                     </v>
      </c>
      <c r="E259" s="1352">
        <f>'Sch-1'!E259</f>
        <v>1000027625</v>
      </c>
      <c r="F259" s="1223" t="str">
        <f>'Sch-1'!J259</f>
        <v>Spare-765KV Circuit Breaker</v>
      </c>
      <c r="G259" s="1352" t="str">
        <f>'Sch-1'!K259</f>
        <v>LOT</v>
      </c>
      <c r="H259" s="1352">
        <f>'Sch-1'!L259</f>
        <v>1</v>
      </c>
      <c r="I259" s="1335"/>
      <c r="J259" s="1348" t="str">
        <f t="shared" si="20"/>
        <v>Included</v>
      </c>
      <c r="K259" s="1171"/>
      <c r="M259" s="1138"/>
    </row>
    <row r="260" spans="1:13" s="1150" customFormat="1" ht="82.5">
      <c r="A260" s="1352">
        <f>'Sch-1'!A260</f>
        <v>239</v>
      </c>
      <c r="B260" s="1223">
        <f>'Sch-1'!B260</f>
        <v>7000020892</v>
      </c>
      <c r="C260" s="1352">
        <f>'Sch-1'!C260</f>
        <v>2720</v>
      </c>
      <c r="D260" s="1223" t="str">
        <f>'Sch-1'!D260</f>
        <v xml:space="preserve">BoQ of Comm Equip Supply Kurnool III    </v>
      </c>
      <c r="E260" s="1352">
        <f>'Sch-1'!E260</f>
        <v>1000031367</v>
      </c>
      <c r="F260" s="1223" t="str">
        <f>'Sch-1'!J260</f>
        <v>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v>
      </c>
      <c r="G260" s="1352" t="str">
        <f>'Sch-1'!K260</f>
        <v xml:space="preserve">EA </v>
      </c>
      <c r="H260" s="1352">
        <f>'Sch-1'!L260</f>
        <v>1</v>
      </c>
      <c r="I260" s="1335"/>
      <c r="J260" s="1348" t="str">
        <f t="shared" si="20"/>
        <v>Included</v>
      </c>
      <c r="K260" s="1171"/>
      <c r="M260" s="1138"/>
    </row>
    <row r="261" spans="1:13" s="1150" customFormat="1" ht="33">
      <c r="A261" s="1352">
        <f>'Sch-1'!A261</f>
        <v>240</v>
      </c>
      <c r="B261" s="1223">
        <f>'Sch-1'!B261</f>
        <v>7000020892</v>
      </c>
      <c r="C261" s="1352">
        <f>'Sch-1'!C261</f>
        <v>2730</v>
      </c>
      <c r="D261" s="1223" t="str">
        <f>'Sch-1'!D261</f>
        <v xml:space="preserve">BoQ of Comm Equip Supply Kurnool III    </v>
      </c>
      <c r="E261" s="1352">
        <f>'Sch-1'!E261</f>
        <v>1000019315</v>
      </c>
      <c r="F261" s="1223" t="str">
        <f>'Sch-1'!J261</f>
        <v>Optical Line Interface card (to support minimum 150 kms)</v>
      </c>
      <c r="G261" s="1352" t="str">
        <f>'Sch-1'!K261</f>
        <v xml:space="preserve">EA </v>
      </c>
      <c r="H261" s="1352">
        <f>'Sch-1'!L261</f>
        <v>6</v>
      </c>
      <c r="I261" s="1335"/>
      <c r="J261" s="1348" t="str">
        <f t="shared" si="20"/>
        <v>Included</v>
      </c>
      <c r="K261" s="1171"/>
      <c r="M261" s="1138"/>
    </row>
    <row r="262" spans="1:13" s="1150" customFormat="1" ht="33">
      <c r="A262" s="1352">
        <f>'Sch-1'!A262</f>
        <v>241</v>
      </c>
      <c r="B262" s="1223">
        <f>'Sch-1'!B262</f>
        <v>7000020892</v>
      </c>
      <c r="C262" s="1352">
        <f>'Sch-1'!C262</f>
        <v>2740</v>
      </c>
      <c r="D262" s="1223" t="str">
        <f>'Sch-1'!D262</f>
        <v xml:space="preserve">BoQ of Comm Equip Supply Kurnool III    </v>
      </c>
      <c r="E262" s="1352">
        <f>'Sch-1'!E262</f>
        <v>1000019317</v>
      </c>
      <c r="F262" s="1223" t="str">
        <f>'Sch-1'!J262</f>
        <v>Optical Line Interface card To support minimum 175 km</v>
      </c>
      <c r="G262" s="1352" t="str">
        <f>'Sch-1'!K262</f>
        <v xml:space="preserve">EA </v>
      </c>
      <c r="H262" s="1352">
        <f>'Sch-1'!L262</f>
        <v>2</v>
      </c>
      <c r="I262" s="1335"/>
      <c r="J262" s="1348" t="str">
        <f t="shared" si="20"/>
        <v>Included</v>
      </c>
      <c r="K262" s="1171"/>
      <c r="M262" s="1138"/>
    </row>
    <row r="263" spans="1:13" s="1150" customFormat="1" ht="33">
      <c r="A263" s="1352">
        <f>'Sch-1'!A263</f>
        <v>242</v>
      </c>
      <c r="B263" s="1223">
        <f>'Sch-1'!B263</f>
        <v>7000020892</v>
      </c>
      <c r="C263" s="1352">
        <f>'Sch-1'!C263</f>
        <v>2750</v>
      </c>
      <c r="D263" s="1223" t="str">
        <f>'Sch-1'!D263</f>
        <v xml:space="preserve">BoQ of Comm Equip Supply Kurnool III    </v>
      </c>
      <c r="E263" s="1352">
        <f>'Sch-1'!E263</f>
        <v>1000031374</v>
      </c>
      <c r="F263" s="1223" t="str">
        <f>'Sch-1'!J263</f>
        <v>TRIBUTARY INTERFACE- E1 INTERFACE (MINIMUM 16 NOS.)</v>
      </c>
      <c r="G263" s="1352" t="str">
        <f>'Sch-1'!K263</f>
        <v>SET</v>
      </c>
      <c r="H263" s="1352">
        <f>'Sch-1'!L263</f>
        <v>2</v>
      </c>
      <c r="I263" s="1335"/>
      <c r="J263" s="1348" t="str">
        <f t="shared" si="20"/>
        <v>Included</v>
      </c>
      <c r="K263" s="1171"/>
      <c r="M263" s="1138"/>
    </row>
    <row r="264" spans="1:13" s="1150" customFormat="1" ht="33">
      <c r="A264" s="1352">
        <f>'Sch-1'!A264</f>
        <v>243</v>
      </c>
      <c r="B264" s="1223">
        <f>'Sch-1'!B264</f>
        <v>7000020892</v>
      </c>
      <c r="C264" s="1352">
        <f>'Sch-1'!C264</f>
        <v>2760</v>
      </c>
      <c r="D264" s="1223" t="str">
        <f>'Sch-1'!D264</f>
        <v xml:space="preserve">BoQ of Comm Equip Supply Kurnool III    </v>
      </c>
      <c r="E264" s="1352">
        <f>'Sch-1'!E264</f>
        <v>1000034950</v>
      </c>
      <c r="F264" s="1223" t="str">
        <f>'Sch-1'!J264</f>
        <v>ETHERNET INTERFACE 10/100 BASE T WITH LAYER-2 SWITCHING (MIN 8INTERFACES PER CARD)</v>
      </c>
      <c r="G264" s="1352" t="str">
        <f>'Sch-1'!K264</f>
        <v xml:space="preserve">EA </v>
      </c>
      <c r="H264" s="1352">
        <f>'Sch-1'!L264</f>
        <v>2</v>
      </c>
      <c r="I264" s="1335"/>
      <c r="J264" s="1348" t="str">
        <f t="shared" si="20"/>
        <v>Included</v>
      </c>
      <c r="K264" s="1171"/>
      <c r="M264" s="1138"/>
    </row>
    <row r="265" spans="1:13" s="1150" customFormat="1" ht="33">
      <c r="A265" s="1352">
        <f>'Sch-1'!A265</f>
        <v>244</v>
      </c>
      <c r="B265" s="1223">
        <f>'Sch-1'!B265</f>
        <v>7000020892</v>
      </c>
      <c r="C265" s="1352">
        <f>'Sch-1'!C265</f>
        <v>2770</v>
      </c>
      <c r="D265" s="1223" t="str">
        <f>'Sch-1'!D265</f>
        <v xml:space="preserve">BoQ of Comm Equip Supply Kurnool III    </v>
      </c>
      <c r="E265" s="1352">
        <f>'Sch-1'!E265</f>
        <v>1000031381</v>
      </c>
      <c r="F265" s="1223" t="str">
        <f>'Sch-1'!J265</f>
        <v>TRIBUTARY INTERFACE-GIGABIT ETHERNET INTERFACES 10/100 MBPS WITH LAYER-2 SWITCHING (MINIMUM 2 NOS.)</v>
      </c>
      <c r="G265" s="1352" t="str">
        <f>'Sch-1'!K265</f>
        <v>SET</v>
      </c>
      <c r="H265" s="1352">
        <f>'Sch-1'!L265</f>
        <v>1</v>
      </c>
      <c r="I265" s="1335"/>
      <c r="J265" s="1348" t="str">
        <f t="shared" si="20"/>
        <v>Included</v>
      </c>
      <c r="K265" s="1171"/>
      <c r="M265" s="1138"/>
    </row>
    <row r="266" spans="1:13" s="1150" customFormat="1" ht="33">
      <c r="A266" s="1352">
        <f>'Sch-1'!A266</f>
        <v>245</v>
      </c>
      <c r="B266" s="1223">
        <f>'Sch-1'!B266</f>
        <v>7000020892</v>
      </c>
      <c r="C266" s="1352">
        <f>'Sch-1'!C266</f>
        <v>2780</v>
      </c>
      <c r="D266" s="1223" t="str">
        <f>'Sch-1'!D266</f>
        <v xml:space="preserve">BoQ of Comm Equip Supply Kurnool III    </v>
      </c>
      <c r="E266" s="1352">
        <f>'Sch-1'!E266</f>
        <v>1000026228</v>
      </c>
      <c r="F266" s="1223" t="str">
        <f>'Sch-1'!J266</f>
        <v>Equipment Cabinets For SDH</v>
      </c>
      <c r="G266" s="1352" t="str">
        <f>'Sch-1'!K266</f>
        <v xml:space="preserve">EA </v>
      </c>
      <c r="H266" s="1352">
        <f>'Sch-1'!L266</f>
        <v>1</v>
      </c>
      <c r="I266" s="1335"/>
      <c r="J266" s="1348" t="str">
        <f t="shared" si="20"/>
        <v>Included</v>
      </c>
      <c r="K266" s="1171"/>
      <c r="M266" s="1138"/>
    </row>
    <row r="267" spans="1:13" s="1150" customFormat="1" ht="33">
      <c r="A267" s="1352">
        <f>'Sch-1'!A267</f>
        <v>246</v>
      </c>
      <c r="B267" s="1223">
        <f>'Sch-1'!B267</f>
        <v>7000020892</v>
      </c>
      <c r="C267" s="1352">
        <f>'Sch-1'!C267</f>
        <v>2790</v>
      </c>
      <c r="D267" s="1223" t="str">
        <f>'Sch-1'!D267</f>
        <v xml:space="preserve">BoQ of Comm Equip Supply Kurnool III    </v>
      </c>
      <c r="E267" s="1352">
        <f>'Sch-1'!E267</f>
        <v>1000028495</v>
      </c>
      <c r="F267" s="1223" t="str">
        <f>'Sch-1'!J267</f>
        <v>NMS- CRAFT TERMINAL-HARDWARE</v>
      </c>
      <c r="G267" s="1352" t="str">
        <f>'Sch-1'!K267</f>
        <v xml:space="preserve">EA </v>
      </c>
      <c r="H267" s="1352">
        <f>'Sch-1'!L267</f>
        <v>1</v>
      </c>
      <c r="I267" s="1335"/>
      <c r="J267" s="1348" t="str">
        <f t="shared" si="20"/>
        <v>Included</v>
      </c>
      <c r="K267" s="1171"/>
      <c r="M267" s="1138"/>
    </row>
    <row r="268" spans="1:13" s="1150" customFormat="1" ht="33">
      <c r="A268" s="1352">
        <f>'Sch-1'!A268</f>
        <v>247</v>
      </c>
      <c r="B268" s="1223">
        <f>'Sch-1'!B268</f>
        <v>7000020892</v>
      </c>
      <c r="C268" s="1352">
        <f>'Sch-1'!C268</f>
        <v>2800</v>
      </c>
      <c r="D268" s="1223" t="str">
        <f>'Sch-1'!D268</f>
        <v xml:space="preserve">BoQ of Comm Equip Supply Kurnool III    </v>
      </c>
      <c r="E268" s="1352">
        <f>'Sch-1'!E268</f>
        <v>1000028265</v>
      </c>
      <c r="F268" s="1223" t="str">
        <f>'Sch-1'!J268</f>
        <v>Software for Craft Terminal</v>
      </c>
      <c r="G268" s="1352" t="str">
        <f>'Sch-1'!K268</f>
        <v xml:space="preserve">EA </v>
      </c>
      <c r="H268" s="1352">
        <f>'Sch-1'!L268</f>
        <v>1</v>
      </c>
      <c r="I268" s="1335"/>
      <c r="J268" s="1348" t="str">
        <f t="shared" si="20"/>
        <v>Included</v>
      </c>
      <c r="K268" s="1171"/>
      <c r="M268" s="1138"/>
    </row>
    <row r="269" spans="1:13" s="1150" customFormat="1" ht="33">
      <c r="A269" s="1352">
        <f>'Sch-1'!A269</f>
        <v>248</v>
      </c>
      <c r="B269" s="1223">
        <f>'Sch-1'!B269</f>
        <v>7000020892</v>
      </c>
      <c r="C269" s="1352">
        <f>'Sch-1'!C269</f>
        <v>2810</v>
      </c>
      <c r="D269" s="1223" t="str">
        <f>'Sch-1'!D269</f>
        <v xml:space="preserve">BoQ of Comm Equip Supply Kurnool III    </v>
      </c>
      <c r="E269" s="1352">
        <f>'Sch-1'!E269</f>
        <v>1000034998</v>
      </c>
      <c r="F269" s="1223" t="str">
        <f>'Sch-1'!J269</f>
        <v>VOIP TELEPHONE INSTRUMENT WITH ONE COMMON SWITCH (MIN. 8 PORT)</v>
      </c>
      <c r="G269" s="1352" t="str">
        <f>'Sch-1'!K269</f>
        <v xml:space="preserve">EA </v>
      </c>
      <c r="H269" s="1352">
        <f>'Sch-1'!L269</f>
        <v>4</v>
      </c>
      <c r="I269" s="1335"/>
      <c r="J269" s="1348" t="str">
        <f t="shared" si="20"/>
        <v>Included</v>
      </c>
      <c r="K269" s="1171"/>
      <c r="M269" s="1138"/>
    </row>
    <row r="270" spans="1:13" s="1150" customFormat="1" ht="66">
      <c r="A270" s="1352">
        <f>'Sch-1'!A270</f>
        <v>249</v>
      </c>
      <c r="B270" s="1223">
        <f>'Sch-1'!B270</f>
        <v>7000020892</v>
      </c>
      <c r="C270" s="1352">
        <f>'Sch-1'!C270</f>
        <v>2830</v>
      </c>
      <c r="D270" s="1223" t="str">
        <f>'Sch-1'!D270</f>
        <v xml:space="preserve">BoQ of Comm Equip Mandatory Spares      </v>
      </c>
      <c r="E270" s="1352">
        <f>'Sch-1'!E270</f>
        <v>1000031369</v>
      </c>
      <c r="F270" s="1223" t="str">
        <f>'Sch-1'!J270</f>
        <v>SDH EQUIPMENT (STM-16 MADM UPTO 5 MSP PROTECTED DIRECTIONS)-COMMONCARDS, CROSS-CONNECT/CONTROL CARDS, OPTICAL BASE CARD, POWER SUPPLYCARDS, POWER CABLING, OTHER HARDWARE &amp; ACCESSORIES (EACH).</v>
      </c>
      <c r="G270" s="1352" t="str">
        <f>'Sch-1'!K270</f>
        <v>SET</v>
      </c>
      <c r="H270" s="1352">
        <f>'Sch-1'!L270</f>
        <v>1</v>
      </c>
      <c r="I270" s="1335"/>
      <c r="J270" s="1348" t="str">
        <f t="shared" si="20"/>
        <v>Included</v>
      </c>
      <c r="K270" s="1171"/>
      <c r="M270" s="1138"/>
    </row>
    <row r="271" spans="1:13" s="1150" customFormat="1" ht="33">
      <c r="A271" s="1352">
        <f>'Sch-1'!A271</f>
        <v>250</v>
      </c>
      <c r="B271" s="1223">
        <f>'Sch-1'!B271</f>
        <v>7000020892</v>
      </c>
      <c r="C271" s="1352">
        <f>'Sch-1'!C271</f>
        <v>2840</v>
      </c>
      <c r="D271" s="1223" t="str">
        <f>'Sch-1'!D271</f>
        <v xml:space="preserve">BoQ of Comm Equip Mandatory Spares      </v>
      </c>
      <c r="E271" s="1352">
        <f>'Sch-1'!E271</f>
        <v>1000019315</v>
      </c>
      <c r="F271" s="1223" t="str">
        <f>'Sch-1'!J271</f>
        <v>Optical Line Interface card (to support minimum 150 kms)</v>
      </c>
      <c r="G271" s="1352" t="str">
        <f>'Sch-1'!K271</f>
        <v xml:space="preserve">EA </v>
      </c>
      <c r="H271" s="1352">
        <f>'Sch-1'!L271</f>
        <v>1</v>
      </c>
      <c r="I271" s="1335"/>
      <c r="J271" s="1348" t="str">
        <f t="shared" si="20"/>
        <v>Included</v>
      </c>
      <c r="K271" s="1171"/>
      <c r="M271" s="1138"/>
    </row>
    <row r="272" spans="1:13" s="1150" customFormat="1" ht="33">
      <c r="A272" s="1352">
        <f>'Sch-1'!A272</f>
        <v>251</v>
      </c>
      <c r="B272" s="1223">
        <f>'Sch-1'!B272</f>
        <v>7000020892</v>
      </c>
      <c r="C272" s="1352">
        <f>'Sch-1'!C272</f>
        <v>2850</v>
      </c>
      <c r="D272" s="1223" t="str">
        <f>'Sch-1'!D272</f>
        <v xml:space="preserve">BoQ of Comm Equip Mandatory Spares      </v>
      </c>
      <c r="E272" s="1352">
        <f>'Sch-1'!E272</f>
        <v>1000019317</v>
      </c>
      <c r="F272" s="1223" t="str">
        <f>'Sch-1'!J272</f>
        <v>Optical Line Interface card To support minimum 175 km</v>
      </c>
      <c r="G272" s="1352" t="str">
        <f>'Sch-1'!K272</f>
        <v xml:space="preserve">EA </v>
      </c>
      <c r="H272" s="1352">
        <f>'Sch-1'!L272</f>
        <v>1</v>
      </c>
      <c r="I272" s="1335"/>
      <c r="J272" s="1348" t="str">
        <f t="shared" si="20"/>
        <v>Included</v>
      </c>
      <c r="K272" s="1171"/>
      <c r="M272" s="1138"/>
    </row>
    <row r="273" spans="1:13" s="1150" customFormat="1" ht="33">
      <c r="A273" s="1352">
        <f>'Sch-1'!A273</f>
        <v>252</v>
      </c>
      <c r="B273" s="1223">
        <f>'Sch-1'!B273</f>
        <v>7000020892</v>
      </c>
      <c r="C273" s="1352">
        <f>'Sch-1'!C273</f>
        <v>2860</v>
      </c>
      <c r="D273" s="1223" t="str">
        <f>'Sch-1'!D273</f>
        <v xml:space="preserve">BoQ of Comm Equip Mandatory Spares      </v>
      </c>
      <c r="E273" s="1352">
        <f>'Sch-1'!E273</f>
        <v>1000031374</v>
      </c>
      <c r="F273" s="1223" t="str">
        <f>'Sch-1'!J273</f>
        <v>TRIBUTARY INTERFACE- E1 INTERFACE (MINIMUM 16 NOS.)</v>
      </c>
      <c r="G273" s="1352" t="str">
        <f>'Sch-1'!K273</f>
        <v>SET</v>
      </c>
      <c r="H273" s="1352">
        <f>'Sch-1'!L273</f>
        <v>1</v>
      </c>
      <c r="I273" s="1335"/>
      <c r="J273" s="1348" t="str">
        <f t="shared" si="20"/>
        <v>Included</v>
      </c>
      <c r="K273" s="1171"/>
      <c r="M273" s="1138"/>
    </row>
    <row r="274" spans="1:13" s="1150" customFormat="1" ht="33">
      <c r="A274" s="1352">
        <f>'Sch-1'!A274</f>
        <v>253</v>
      </c>
      <c r="B274" s="1223">
        <f>'Sch-1'!B274</f>
        <v>7000020892</v>
      </c>
      <c r="C274" s="1352">
        <f>'Sch-1'!C274</f>
        <v>2870</v>
      </c>
      <c r="D274" s="1223" t="str">
        <f>'Sch-1'!D274</f>
        <v xml:space="preserve">BoQ of Comm Equip Mandatory Spares      </v>
      </c>
      <c r="E274" s="1352">
        <f>'Sch-1'!E274</f>
        <v>1000034950</v>
      </c>
      <c r="F274" s="1223" t="str">
        <f>'Sch-1'!J274</f>
        <v>ETHERNET INTERFACE 10/100 BASE T WITH LAYER-2 SWITCHING (MIN 8INTERFACES PER CARD)</v>
      </c>
      <c r="G274" s="1352" t="str">
        <f>'Sch-1'!K274</f>
        <v xml:space="preserve">EA </v>
      </c>
      <c r="H274" s="1352">
        <f>'Sch-1'!L274</f>
        <v>1</v>
      </c>
      <c r="I274" s="1335"/>
      <c r="J274" s="1348" t="str">
        <f t="shared" si="20"/>
        <v>Included</v>
      </c>
      <c r="K274" s="1171"/>
      <c r="M274" s="1138"/>
    </row>
    <row r="275" spans="1:13" s="1150" customFormat="1" ht="33">
      <c r="A275" s="1352">
        <f>'Sch-1'!A275</f>
        <v>254</v>
      </c>
      <c r="B275" s="1223">
        <f>'Sch-1'!B275</f>
        <v>7000020892</v>
      </c>
      <c r="C275" s="1352">
        <f>'Sch-1'!C275</f>
        <v>2880</v>
      </c>
      <c r="D275" s="1223" t="str">
        <f>'Sch-1'!D275</f>
        <v xml:space="preserve">BoQ of Comm Equip Mandatory Spares      </v>
      </c>
      <c r="E275" s="1352">
        <f>'Sch-1'!E275</f>
        <v>1000031381</v>
      </c>
      <c r="F275" s="1223" t="str">
        <f>'Sch-1'!J275</f>
        <v>TRIBUTARY INTERFACE-GIGABIT ETHERNET INTERFACES 10/100 MBPS WITH LAYER-2 SWITCHING (MINIMUM 2 NOS.)</v>
      </c>
      <c r="G275" s="1352" t="str">
        <f>'Sch-1'!K275</f>
        <v>SET</v>
      </c>
      <c r="H275" s="1352">
        <f>'Sch-1'!L275</f>
        <v>1</v>
      </c>
      <c r="I275" s="1335"/>
      <c r="J275" s="1348" t="str">
        <f t="shared" si="20"/>
        <v>Included</v>
      </c>
      <c r="K275" s="1171"/>
      <c r="M275" s="1138"/>
    </row>
    <row r="276" spans="1:13" s="1150" customFormat="1" ht="33">
      <c r="A276" s="1352">
        <f>'Sch-1'!A276</f>
        <v>255</v>
      </c>
      <c r="B276" s="1223">
        <f>'Sch-1'!B276</f>
        <v>7000020892</v>
      </c>
      <c r="C276" s="1352">
        <f>'Sch-1'!C276</f>
        <v>2890</v>
      </c>
      <c r="D276" s="1223" t="str">
        <f>'Sch-1'!D276</f>
        <v xml:space="preserve">BoQ of Comm Equip Mandatory Spares      </v>
      </c>
      <c r="E276" s="1352">
        <f>'Sch-1'!E276</f>
        <v>1000034998</v>
      </c>
      <c r="F276" s="1223" t="str">
        <f>'Sch-1'!J276</f>
        <v>VOIP TELEPHONE INSTRUMENT WITH ONE COMMON SWITCH (MIN. 8 PORT)</v>
      </c>
      <c r="G276" s="1352" t="str">
        <f>'Sch-1'!K276</f>
        <v xml:space="preserve">EA </v>
      </c>
      <c r="H276" s="1352">
        <f>'Sch-1'!L276</f>
        <v>1</v>
      </c>
      <c r="I276" s="1335"/>
      <c r="J276" s="1348" t="str">
        <f t="shared" si="20"/>
        <v>Included</v>
      </c>
      <c r="K276" s="1171"/>
      <c r="M276" s="1138"/>
    </row>
    <row r="277" spans="1:13" s="1150" customFormat="1" ht="33">
      <c r="A277" s="1352">
        <f>'Sch-1'!A277</f>
        <v>256</v>
      </c>
      <c r="B277" s="1223">
        <f>'Sch-1'!B277</f>
        <v>7000020892</v>
      </c>
      <c r="C277" s="1352">
        <f>'Sch-1'!C277</f>
        <v>2900</v>
      </c>
      <c r="D277" s="1223" t="str">
        <f>'Sch-1'!D277</f>
        <v xml:space="preserve">BoQ of Comm Equip Mandatory Spares      </v>
      </c>
      <c r="E277" s="1352">
        <f>'Sch-1'!E277</f>
        <v>1000031398</v>
      </c>
      <c r="F277" s="1223" t="str">
        <f>'Sch-1'!J277</f>
        <v>PRE CONNECTORIZED OPTICAL FIBER PATCH CORDS(10 MTRS) â€“ PACK OF SIXPATCH CORDS</v>
      </c>
      <c r="G277" s="1352" t="str">
        <f>'Sch-1'!K277</f>
        <v>SET</v>
      </c>
      <c r="H277" s="1352">
        <f>'Sch-1'!L277</f>
        <v>1</v>
      </c>
      <c r="I277" s="1335"/>
      <c r="J277" s="1348" t="str">
        <f t="shared" si="20"/>
        <v>Included</v>
      </c>
      <c r="K277" s="1171"/>
      <c r="M277" s="1138"/>
    </row>
    <row r="278" spans="1:13" s="1150" customFormat="1" ht="82.5">
      <c r="A278" s="1352">
        <f>'Sch-1'!A278</f>
        <v>257</v>
      </c>
      <c r="B278" s="1223">
        <f>'Sch-1'!B278</f>
        <v>7000020892</v>
      </c>
      <c r="C278" s="1352">
        <f>'Sch-1'!C278</f>
        <v>2910</v>
      </c>
      <c r="D278" s="1223" t="str">
        <f>'Sch-1'!D278</f>
        <v xml:space="preserve">BoQ of Comm Equip Supply Repeater loc   </v>
      </c>
      <c r="E278" s="1352">
        <f>'Sch-1'!E278</f>
        <v>1000031367</v>
      </c>
      <c r="F278" s="1223" t="str">
        <f>'Sch-1'!J278</f>
        <v>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v>
      </c>
      <c r="G278" s="1352" t="str">
        <f>'Sch-1'!K278</f>
        <v xml:space="preserve">EA </v>
      </c>
      <c r="H278" s="1352">
        <f>'Sch-1'!L278</f>
        <v>1</v>
      </c>
      <c r="I278" s="1335"/>
      <c r="J278" s="1348" t="str">
        <f t="shared" si="20"/>
        <v>Included</v>
      </c>
      <c r="K278" s="1171"/>
      <c r="M278" s="1138"/>
    </row>
    <row r="279" spans="1:13" s="1150" customFormat="1" ht="33">
      <c r="A279" s="1352">
        <f>'Sch-1'!A279</f>
        <v>258</v>
      </c>
      <c r="B279" s="1223">
        <f>'Sch-1'!B279</f>
        <v>7000020892</v>
      </c>
      <c r="C279" s="1352">
        <f>'Sch-1'!C279</f>
        <v>2920</v>
      </c>
      <c r="D279" s="1223" t="str">
        <f>'Sch-1'!D279</f>
        <v xml:space="preserve">BoQ of Comm Equip Supply Repeater loc   </v>
      </c>
      <c r="E279" s="1352">
        <f>'Sch-1'!E279</f>
        <v>1000019315</v>
      </c>
      <c r="F279" s="1223" t="str">
        <f>'Sch-1'!J279</f>
        <v>Optical Line Interface card (to support minimum 150 kms)</v>
      </c>
      <c r="G279" s="1352" t="str">
        <f>'Sch-1'!K279</f>
        <v xml:space="preserve">EA </v>
      </c>
      <c r="H279" s="1352">
        <f>'Sch-1'!L279</f>
        <v>2</v>
      </c>
      <c r="I279" s="1335"/>
      <c r="J279" s="1348" t="str">
        <f t="shared" si="20"/>
        <v>Included</v>
      </c>
      <c r="K279" s="1171"/>
      <c r="M279" s="1138"/>
    </row>
    <row r="280" spans="1:13" s="1150" customFormat="1" ht="33">
      <c r="A280" s="1352">
        <f>'Sch-1'!A280</f>
        <v>259</v>
      </c>
      <c r="B280" s="1223">
        <f>'Sch-1'!B280</f>
        <v>7000020892</v>
      </c>
      <c r="C280" s="1352">
        <f>'Sch-1'!C280</f>
        <v>2930</v>
      </c>
      <c r="D280" s="1223" t="str">
        <f>'Sch-1'!D280</f>
        <v xml:space="preserve">BoQ of Comm Equip Supply Repeater loc   </v>
      </c>
      <c r="E280" s="1352">
        <f>'Sch-1'!E280</f>
        <v>1000019317</v>
      </c>
      <c r="F280" s="1223" t="str">
        <f>'Sch-1'!J280</f>
        <v>Optical Line Interface card To support minimum 175 km</v>
      </c>
      <c r="G280" s="1352" t="str">
        <f>'Sch-1'!K280</f>
        <v xml:space="preserve">EA </v>
      </c>
      <c r="H280" s="1352">
        <f>'Sch-1'!L280</f>
        <v>2</v>
      </c>
      <c r="I280" s="1335"/>
      <c r="J280" s="1348" t="str">
        <f t="shared" si="20"/>
        <v>Included</v>
      </c>
      <c r="K280" s="1171"/>
      <c r="M280" s="1138"/>
    </row>
    <row r="281" spans="1:13" s="1150" customFormat="1" ht="33">
      <c r="A281" s="1352">
        <f>'Sch-1'!A281</f>
        <v>260</v>
      </c>
      <c r="B281" s="1223">
        <f>'Sch-1'!B281</f>
        <v>7000020892</v>
      </c>
      <c r="C281" s="1352">
        <f>'Sch-1'!C281</f>
        <v>2940</v>
      </c>
      <c r="D281" s="1223" t="str">
        <f>'Sch-1'!D281</f>
        <v xml:space="preserve">BoQ of Comm Equip Supply Repeater loc   </v>
      </c>
      <c r="E281" s="1352">
        <f>'Sch-1'!E281</f>
        <v>1000031374</v>
      </c>
      <c r="F281" s="1223" t="str">
        <f>'Sch-1'!J281</f>
        <v>TRIBUTARY INTERFACE- E1 INTERFACE (MINIMUM 16 NOS.)</v>
      </c>
      <c r="G281" s="1352" t="str">
        <f>'Sch-1'!K281</f>
        <v>SET</v>
      </c>
      <c r="H281" s="1352">
        <f>'Sch-1'!L281</f>
        <v>2</v>
      </c>
      <c r="I281" s="1335"/>
      <c r="J281" s="1348" t="str">
        <f t="shared" si="20"/>
        <v>Included</v>
      </c>
      <c r="K281" s="1171"/>
      <c r="M281" s="1138"/>
    </row>
    <row r="282" spans="1:13" s="1150" customFormat="1" ht="33">
      <c r="A282" s="1352">
        <f>'Sch-1'!A282</f>
        <v>261</v>
      </c>
      <c r="B282" s="1223">
        <f>'Sch-1'!B282</f>
        <v>7000020892</v>
      </c>
      <c r="C282" s="1352">
        <f>'Sch-1'!C282</f>
        <v>2950</v>
      </c>
      <c r="D282" s="1223" t="str">
        <f>'Sch-1'!D282</f>
        <v xml:space="preserve">BoQ of Comm Equip Supply Repeater loc   </v>
      </c>
      <c r="E282" s="1352">
        <f>'Sch-1'!E282</f>
        <v>1000034950</v>
      </c>
      <c r="F282" s="1223" t="str">
        <f>'Sch-1'!J282</f>
        <v>ETHERNET INTERFACE 10/100 BASE T WITH LAYER-2 SWITCHING (MIN 8INTERFACES PER CARD)</v>
      </c>
      <c r="G282" s="1352" t="str">
        <f>'Sch-1'!K282</f>
        <v xml:space="preserve">EA </v>
      </c>
      <c r="H282" s="1352">
        <f>'Sch-1'!L282</f>
        <v>2</v>
      </c>
      <c r="I282" s="1335"/>
      <c r="J282" s="1348" t="str">
        <f t="shared" si="20"/>
        <v>Included</v>
      </c>
      <c r="K282" s="1171"/>
      <c r="M282" s="1138"/>
    </row>
    <row r="283" spans="1:13" s="1150" customFormat="1" ht="33">
      <c r="A283" s="1352">
        <f>'Sch-1'!A283</f>
        <v>262</v>
      </c>
      <c r="B283" s="1223">
        <f>'Sch-1'!B283</f>
        <v>7000020892</v>
      </c>
      <c r="C283" s="1352">
        <f>'Sch-1'!C283</f>
        <v>2960</v>
      </c>
      <c r="D283" s="1223" t="str">
        <f>'Sch-1'!D283</f>
        <v xml:space="preserve">BoQ of Comm Equip Supply Repeater loc   </v>
      </c>
      <c r="E283" s="1352">
        <f>'Sch-1'!E283</f>
        <v>1000031381</v>
      </c>
      <c r="F283" s="1223" t="str">
        <f>'Sch-1'!J283</f>
        <v>TRIBUTARY INTERFACE-GIGABIT ETHERNET INTERFACES 10/100 MBPS WITH LAYER-2 SWITCHING (MINIMUM 2 NOS.)</v>
      </c>
      <c r="G283" s="1352" t="str">
        <f>'Sch-1'!K283</f>
        <v>SET</v>
      </c>
      <c r="H283" s="1352">
        <f>'Sch-1'!L283</f>
        <v>1</v>
      </c>
      <c r="I283" s="1335"/>
      <c r="J283" s="1348" t="str">
        <f t="shared" si="20"/>
        <v>Included</v>
      </c>
      <c r="K283" s="1171"/>
      <c r="M283" s="1138"/>
    </row>
    <row r="284" spans="1:13" s="1150" customFormat="1" ht="33">
      <c r="A284" s="1352">
        <f>'Sch-1'!A284</f>
        <v>263</v>
      </c>
      <c r="B284" s="1223">
        <f>'Sch-1'!B284</f>
        <v>7000020892</v>
      </c>
      <c r="C284" s="1352">
        <f>'Sch-1'!C284</f>
        <v>2970</v>
      </c>
      <c r="D284" s="1223" t="str">
        <f>'Sch-1'!D284</f>
        <v xml:space="preserve">BoQ of Comm Equip Supply Repeater loc   </v>
      </c>
      <c r="E284" s="1352">
        <f>'Sch-1'!E284</f>
        <v>1000026228</v>
      </c>
      <c r="F284" s="1223" t="str">
        <f>'Sch-1'!J284</f>
        <v>Equipment Cabinets For SDH</v>
      </c>
      <c r="G284" s="1352" t="str">
        <f>'Sch-1'!K284</f>
        <v xml:space="preserve">EA </v>
      </c>
      <c r="H284" s="1352">
        <f>'Sch-1'!L284</f>
        <v>1</v>
      </c>
      <c r="I284" s="1335"/>
      <c r="J284" s="1348" t="str">
        <f t="shared" si="20"/>
        <v>Included</v>
      </c>
      <c r="K284" s="1171"/>
      <c r="M284" s="1138"/>
    </row>
    <row r="285" spans="1:13" s="1150" customFormat="1" ht="82.5">
      <c r="A285" s="1352">
        <f>'Sch-1'!A285</f>
        <v>264</v>
      </c>
      <c r="B285" s="1223">
        <f>'Sch-1'!B285</f>
        <v>7000020892</v>
      </c>
      <c r="C285" s="1352">
        <f>'Sch-1'!C285</f>
        <v>2980</v>
      </c>
      <c r="D285" s="1223" t="str">
        <f>'Sch-1'!D285</f>
        <v xml:space="preserve">BoQ of Comm Equip Supply Repeater loc   </v>
      </c>
      <c r="E285" s="1352">
        <f>'Sch-1'!E285</f>
        <v>1000031403</v>
      </c>
      <c r="F285" s="1223" t="str">
        <f>'Sch-1'!J285</f>
        <v>REPEATER SHELTER SYSTEM INCLUDING ALL SHELTER ITEMS SUCH ASAIR-CONDITIONER, DG SETS, STATIC VOLTAGE STABLISER, DCPS &amp; BATTERY ETC AS PER TECHNICAL SPECIFICATION OF PUF INSULATED PRE-COATED STEELSHELTER (INNER DIMENSION : 4340 X 2540 X 3000 MM &amp; OUTER DIMENSION4500 X 2700 X 3160 MM)</v>
      </c>
      <c r="G285" s="1352" t="str">
        <f>'Sch-1'!K285</f>
        <v>SET</v>
      </c>
      <c r="H285" s="1352">
        <f>'Sch-1'!L285</f>
        <v>1</v>
      </c>
      <c r="I285" s="1335"/>
      <c r="J285" s="1348" t="str">
        <f t="shared" si="20"/>
        <v>Included</v>
      </c>
      <c r="K285" s="1171"/>
      <c r="M285" s="1138"/>
    </row>
    <row r="286" spans="1:13" s="1150" customFormat="1" ht="33">
      <c r="A286" s="1352">
        <f>'Sch-1'!A286</f>
        <v>265</v>
      </c>
      <c r="B286" s="1223">
        <f>'Sch-1'!B286</f>
        <v>7000020892</v>
      </c>
      <c r="C286" s="1352">
        <f>'Sch-1'!C286</f>
        <v>3000</v>
      </c>
      <c r="D286" s="1223" t="str">
        <f>'Sch-1'!D286</f>
        <v xml:space="preserve">PMU &amp; associated items (Kurnool-III PS) </v>
      </c>
      <c r="E286" s="1352">
        <f>'Sch-1'!E286</f>
        <v>1000017518</v>
      </c>
      <c r="F286" s="1223" t="str">
        <f>'Sch-1'!J286</f>
        <v>PMU with GPS Clock (clock can be either internal or external)</v>
      </c>
      <c r="G286" s="1352" t="str">
        <f>'Sch-1'!K286</f>
        <v xml:space="preserve">EA </v>
      </c>
      <c r="H286" s="1352">
        <f>'Sch-1'!L286</f>
        <v>4</v>
      </c>
      <c r="I286" s="1335"/>
      <c r="J286" s="1348" t="str">
        <f t="shared" si="20"/>
        <v>Included</v>
      </c>
      <c r="K286" s="1171"/>
      <c r="M286" s="1138"/>
    </row>
    <row r="287" spans="1:13" s="1150" customFormat="1" ht="33">
      <c r="A287" s="1352">
        <f>'Sch-1'!A287</f>
        <v>266</v>
      </c>
      <c r="B287" s="1223">
        <f>'Sch-1'!B287</f>
        <v>7000020892</v>
      </c>
      <c r="C287" s="1352">
        <f>'Sch-1'!C287</f>
        <v>3010</v>
      </c>
      <c r="D287" s="1223" t="str">
        <f>'Sch-1'!D287</f>
        <v xml:space="preserve">PMU &amp; associated items (Kurnool-III PS) </v>
      </c>
      <c r="E287" s="1352">
        <f>'Sch-1'!E287</f>
        <v>1000022512</v>
      </c>
      <c r="F287" s="1223" t="str">
        <f>'Sch-1'!J287</f>
        <v>WAMS Hardware - Time System (GPS receiver)</v>
      </c>
      <c r="G287" s="1352" t="str">
        <f>'Sch-1'!K287</f>
        <v xml:space="preserve">EA </v>
      </c>
      <c r="H287" s="1352">
        <f>'Sch-1'!L287</f>
        <v>4</v>
      </c>
      <c r="I287" s="1335"/>
      <c r="J287" s="1348" t="str">
        <f t="shared" si="20"/>
        <v>Included</v>
      </c>
      <c r="K287" s="1171"/>
      <c r="M287" s="1138"/>
    </row>
    <row r="288" spans="1:13" s="1150" customFormat="1" ht="33">
      <c r="A288" s="1352">
        <f>'Sch-1'!A288</f>
        <v>267</v>
      </c>
      <c r="B288" s="1223">
        <f>'Sch-1'!B288</f>
        <v>7000020892</v>
      </c>
      <c r="C288" s="1352">
        <f>'Sch-1'!C288</f>
        <v>3020</v>
      </c>
      <c r="D288" s="1223" t="str">
        <f>'Sch-1'!D288</f>
        <v xml:space="preserve">PMU &amp; associated items (Kurnool-III PS) </v>
      </c>
      <c r="E288" s="1352">
        <f>'Sch-1'!E288</f>
        <v>1000022510</v>
      </c>
      <c r="F288" s="1223" t="str">
        <f>'Sch-1'!J288</f>
        <v>WAMS Hardware - Substation Grade Layer-3 LAN Switches with minimum 4 x10/100 Mbps Ethernet ports and 2 x 1 Gbps Ethernet ports</v>
      </c>
      <c r="G288" s="1352" t="str">
        <f>'Sch-1'!K288</f>
        <v xml:space="preserve">EA </v>
      </c>
      <c r="H288" s="1352">
        <f>'Sch-1'!L288</f>
        <v>5</v>
      </c>
      <c r="I288" s="1335"/>
      <c r="J288" s="1348" t="str">
        <f t="shared" si="20"/>
        <v>Included</v>
      </c>
      <c r="K288" s="1171"/>
      <c r="M288" s="1138"/>
    </row>
    <row r="289" spans="1:32" s="1150" customFormat="1" ht="33">
      <c r="A289" s="1352">
        <f>'Sch-1'!A289</f>
        <v>268</v>
      </c>
      <c r="B289" s="1223">
        <f>'Sch-1'!B289</f>
        <v>7000020892</v>
      </c>
      <c r="C289" s="1352">
        <f>'Sch-1'!C289</f>
        <v>3030</v>
      </c>
      <c r="D289" s="1223" t="str">
        <f>'Sch-1'!D289</f>
        <v xml:space="preserve">PMU &amp; associated items (Kurnool-III PS) </v>
      </c>
      <c r="E289" s="1352">
        <f>'Sch-1'!E289</f>
        <v>1000022487</v>
      </c>
      <c r="F289" s="1223" t="str">
        <f>'Sch-1'!J289</f>
        <v>WAMS Miscellaneous - Armored Fibre Optic Cable and associatedtermination (e.g. L2 Switch) for connecting PMU panels located indifferent control room of a station</v>
      </c>
      <c r="G289" s="1352" t="str">
        <f>'Sch-1'!K289</f>
        <v xml:space="preserve">EA </v>
      </c>
      <c r="H289" s="1352">
        <f>'Sch-1'!L289</f>
        <v>1</v>
      </c>
      <c r="I289" s="1335"/>
      <c r="J289" s="1348" t="str">
        <f t="shared" si="20"/>
        <v>Included</v>
      </c>
      <c r="K289" s="1171"/>
      <c r="M289" s="1138"/>
    </row>
    <row r="290" spans="1:32" s="1150" customFormat="1" ht="33">
      <c r="A290" s="1352">
        <f>'Sch-1'!A290</f>
        <v>269</v>
      </c>
      <c r="B290" s="1223">
        <f>'Sch-1'!B290</f>
        <v>7000020892</v>
      </c>
      <c r="C290" s="1352">
        <f>'Sch-1'!C290</f>
        <v>3050</v>
      </c>
      <c r="D290" s="1223" t="str">
        <f>'Sch-1'!D290</f>
        <v xml:space="preserve">Foundation Bolt Supply                  </v>
      </c>
      <c r="E290" s="1352">
        <f>'Sch-1'!E290</f>
        <v>1000028770</v>
      </c>
      <c r="F290" s="1223" t="str">
        <f>'Sch-1'!J290</f>
        <v>Fabrication, galvanising and supply of24mm dia foundation bolts includingnuts, checknuts, washers andpackplates.</v>
      </c>
      <c r="G290" s="1352" t="str">
        <f>'Sch-1'!K290</f>
        <v xml:space="preserve">EA </v>
      </c>
      <c r="H290" s="1352">
        <f>'Sch-1'!L290</f>
        <v>52</v>
      </c>
      <c r="I290" s="1335"/>
      <c r="J290" s="1348" t="str">
        <f t="shared" si="20"/>
        <v>Included</v>
      </c>
      <c r="K290" s="1171"/>
      <c r="M290" s="1138"/>
    </row>
    <row r="291" spans="1:32" s="1150" customFormat="1" ht="33">
      <c r="A291" s="1352">
        <f>'Sch-1'!A291</f>
        <v>270</v>
      </c>
      <c r="B291" s="1223">
        <f>'Sch-1'!B291</f>
        <v>7000020892</v>
      </c>
      <c r="C291" s="1352">
        <f>'Sch-1'!C291</f>
        <v>3060</v>
      </c>
      <c r="D291" s="1223" t="str">
        <f>'Sch-1'!D291</f>
        <v xml:space="preserve">Foundation Bolt Supply                  </v>
      </c>
      <c r="E291" s="1352">
        <f>'Sch-1'!E291</f>
        <v>1000012366</v>
      </c>
      <c r="F291" s="1223" t="str">
        <f>'Sch-1'!J291</f>
        <v>Fabrication, galvanising and supply of 28mm dia foundation boltsincluding nuts, checknuts, washers and packplates.</v>
      </c>
      <c r="G291" s="1352" t="str">
        <f>'Sch-1'!K291</f>
        <v xml:space="preserve">EA </v>
      </c>
      <c r="H291" s="1352">
        <f>'Sch-1'!L291</f>
        <v>7900</v>
      </c>
      <c r="I291" s="1335"/>
      <c r="J291" s="1348" t="str">
        <f t="shared" si="20"/>
        <v>Included</v>
      </c>
      <c r="K291" s="1171"/>
      <c r="M291" s="1138"/>
    </row>
    <row r="292" spans="1:32" s="1150" customFormat="1" ht="33">
      <c r="A292" s="1352">
        <f>'Sch-1'!A292</f>
        <v>271</v>
      </c>
      <c r="B292" s="1223">
        <f>'Sch-1'!B292</f>
        <v>7000020892</v>
      </c>
      <c r="C292" s="1352">
        <f>'Sch-1'!C292</f>
        <v>3070</v>
      </c>
      <c r="D292" s="1223" t="str">
        <f>'Sch-1'!D292</f>
        <v xml:space="preserve">Foundation Bolt Supply                  </v>
      </c>
      <c r="E292" s="1352">
        <f>'Sch-1'!E292</f>
        <v>1000012367</v>
      </c>
      <c r="F292" s="1223" t="str">
        <f>'Sch-1'!J292</f>
        <v>Fabrication, galvanising and supply of 32mm dia foundation boltsincluding nuts, checknuts, washers and packplates</v>
      </c>
      <c r="G292" s="1352" t="str">
        <f>'Sch-1'!K292</f>
        <v xml:space="preserve">EA </v>
      </c>
      <c r="H292" s="1352">
        <f>'Sch-1'!L292</f>
        <v>5556</v>
      </c>
      <c r="I292" s="1335"/>
      <c r="J292" s="1348" t="str">
        <f t="shared" si="20"/>
        <v>Included</v>
      </c>
      <c r="K292" s="1171"/>
      <c r="M292" s="1138"/>
    </row>
    <row r="293" spans="1:32" s="1150" customFormat="1" ht="9" customHeight="1">
      <c r="A293" s="1472"/>
      <c r="B293" s="1472"/>
      <c r="C293" s="1472"/>
      <c r="D293" s="1472"/>
      <c r="E293" s="1472"/>
      <c r="F293" s="1472"/>
      <c r="G293" s="1472"/>
      <c r="H293" s="1472"/>
      <c r="I293" s="1472"/>
      <c r="J293" s="1472"/>
      <c r="K293" s="1171"/>
      <c r="M293" s="1138"/>
    </row>
    <row r="294" spans="1:32" s="1332" customFormat="1" ht="30" customHeight="1">
      <c r="A294" s="1328"/>
      <c r="B294" s="1328"/>
      <c r="C294" s="1328"/>
      <c r="D294" s="1328"/>
      <c r="E294" s="1328"/>
      <c r="F294" s="1329" t="s">
        <v>617</v>
      </c>
      <c r="G294" s="1277"/>
      <c r="H294" s="1277"/>
      <c r="I294" s="1330"/>
      <c r="J294" s="1331">
        <f>SUM(J22:J293)</f>
        <v>0</v>
      </c>
      <c r="K294" s="215"/>
    </row>
    <row r="295" spans="1:32" ht="9" customHeight="1">
      <c r="A295" s="1172"/>
      <c r="B295" s="1172"/>
      <c r="C295" s="1172"/>
      <c r="D295" s="1172"/>
      <c r="E295" s="1172"/>
      <c r="F295" s="1173"/>
      <c r="G295" s="1174"/>
      <c r="H295" s="1278"/>
      <c r="I295" s="1175"/>
      <c r="J295" s="1176"/>
      <c r="K295" s="1142"/>
      <c r="N295" s="1138"/>
      <c r="O295" s="1138"/>
      <c r="P295" s="1138"/>
      <c r="Q295" s="1138"/>
      <c r="R295" s="1138"/>
      <c r="S295" s="1138"/>
      <c r="T295" s="1138"/>
      <c r="U295" s="1138"/>
      <c r="V295" s="1138"/>
      <c r="W295" s="1138"/>
      <c r="X295" s="1138"/>
      <c r="Y295" s="1138"/>
      <c r="Z295" s="1138"/>
      <c r="AA295" s="1138"/>
      <c r="AB295" s="1138"/>
      <c r="AC295" s="1138"/>
      <c r="AD295" s="1138"/>
      <c r="AE295" s="1138"/>
      <c r="AF295" s="1138"/>
    </row>
    <row r="296" spans="1:32" ht="6" customHeight="1">
      <c r="A296" s="1172"/>
      <c r="B296" s="1172"/>
      <c r="C296" s="1172"/>
      <c r="D296" s="1172"/>
      <c r="E296" s="1172"/>
      <c r="F296" s="1173"/>
      <c r="G296" s="1174"/>
      <c r="H296" s="1278"/>
      <c r="I296" s="1175"/>
      <c r="J296" s="1176"/>
      <c r="K296" s="1142"/>
      <c r="N296" s="1138"/>
      <c r="O296" s="1138"/>
      <c r="P296" s="1138"/>
      <c r="Q296" s="1138"/>
      <c r="R296" s="1138"/>
      <c r="S296" s="1138"/>
      <c r="T296" s="1138"/>
      <c r="U296" s="1138"/>
      <c r="V296" s="1138"/>
      <c r="W296" s="1138"/>
      <c r="X296" s="1138"/>
      <c r="Y296" s="1138"/>
      <c r="Z296" s="1138"/>
      <c r="AA296" s="1138"/>
      <c r="AB296" s="1138"/>
      <c r="AC296" s="1138"/>
      <c r="AD296" s="1138"/>
      <c r="AE296" s="1138"/>
      <c r="AF296" s="1138"/>
    </row>
    <row r="297" spans="1:32" ht="6.75" customHeight="1">
      <c r="A297" s="1078" t="s">
        <v>483</v>
      </c>
      <c r="B297" s="1078"/>
      <c r="C297" s="1078"/>
      <c r="D297" s="1078"/>
      <c r="E297" s="1078"/>
      <c r="F297" s="1177"/>
      <c r="G297" s="1174"/>
      <c r="H297" s="1278"/>
      <c r="I297" s="1175"/>
      <c r="J297" s="1176"/>
      <c r="K297" s="1142"/>
      <c r="N297" s="1138"/>
      <c r="O297" s="1138"/>
      <c r="P297" s="1138"/>
      <c r="Q297" s="1138"/>
      <c r="R297" s="1138"/>
      <c r="S297" s="1138"/>
      <c r="T297" s="1138"/>
      <c r="U297" s="1138"/>
      <c r="V297" s="1138"/>
      <c r="W297" s="1138"/>
      <c r="X297" s="1138"/>
      <c r="Y297" s="1138"/>
      <c r="Z297" s="1138"/>
      <c r="AA297" s="1138"/>
      <c r="AB297" s="1138"/>
      <c r="AC297" s="1138"/>
      <c r="AD297" s="1138"/>
      <c r="AE297" s="1138"/>
      <c r="AF297" s="1138"/>
    </row>
    <row r="298" spans="1:32" ht="63.75" customHeight="1">
      <c r="A298" s="1078"/>
      <c r="B298" s="1465" t="s">
        <v>491</v>
      </c>
      <c r="C298" s="1465"/>
      <c r="D298" s="1465"/>
      <c r="E298" s="1465"/>
      <c r="F298" s="1465"/>
      <c r="G298" s="1465"/>
      <c r="H298" s="1465"/>
      <c r="I298" s="1465"/>
      <c r="J298" s="1465"/>
      <c r="K298" s="1142"/>
      <c r="N298" s="1138"/>
      <c r="O298" s="1138"/>
      <c r="P298" s="1138"/>
      <c r="Q298" s="1138"/>
      <c r="R298" s="1138"/>
      <c r="S298" s="1138"/>
      <c r="T298" s="1138"/>
      <c r="U298" s="1138"/>
      <c r="V298" s="1138"/>
      <c r="W298" s="1138"/>
      <c r="X298" s="1138"/>
      <c r="Y298" s="1138"/>
      <c r="Z298" s="1138"/>
      <c r="AA298" s="1138"/>
      <c r="AB298" s="1138"/>
      <c r="AC298" s="1138"/>
      <c r="AD298" s="1138"/>
      <c r="AE298" s="1138"/>
      <c r="AF298" s="1138"/>
    </row>
    <row r="299" spans="1:32">
      <c r="A299" s="1178" t="s">
        <v>481</v>
      </c>
      <c r="B299" s="1179" t="str">
        <f>'Sch-1'!B301</f>
        <v>--</v>
      </c>
      <c r="C299" s="1178"/>
      <c r="D299" s="1178"/>
      <c r="E299" s="1178"/>
      <c r="F299" s="1138"/>
      <c r="G299" s="1180"/>
      <c r="H299" s="1279"/>
      <c r="I299" s="1062"/>
      <c r="J299" s="1062"/>
      <c r="N299" s="1138"/>
      <c r="O299" s="1138"/>
      <c r="P299" s="1138"/>
      <c r="Q299" s="1138"/>
      <c r="R299" s="1138"/>
      <c r="S299" s="1138"/>
      <c r="T299" s="1138"/>
      <c r="U299" s="1138"/>
      <c r="V299" s="1138"/>
      <c r="W299" s="1138"/>
      <c r="X299" s="1138"/>
      <c r="Y299" s="1138"/>
      <c r="Z299" s="1138"/>
      <c r="AA299" s="1138"/>
      <c r="AB299" s="1138"/>
      <c r="AC299" s="1138"/>
      <c r="AD299" s="1138"/>
      <c r="AE299" s="1138"/>
      <c r="AF299" s="1138"/>
    </row>
    <row r="300" spans="1:32" ht="27.75" customHeight="1">
      <c r="A300" s="1178" t="s">
        <v>482</v>
      </c>
      <c r="B300" s="1179" t="str">
        <f>'Sch-1'!B302</f>
        <v/>
      </c>
      <c r="C300" s="1178"/>
      <c r="D300" s="1178"/>
      <c r="E300" s="1178"/>
      <c r="F300" s="1138"/>
      <c r="G300" s="1140"/>
      <c r="H300" s="1466" t="s">
        <v>408</v>
      </c>
      <c r="I300" s="1466"/>
      <c r="J300" s="1181" t="str">
        <f>'Sch-1'!M302</f>
        <v/>
      </c>
      <c r="N300" s="1138"/>
      <c r="O300" s="1138"/>
      <c r="P300" s="1138"/>
      <c r="Q300" s="1138"/>
      <c r="R300" s="1138"/>
      <c r="S300" s="1138"/>
      <c r="T300" s="1138"/>
      <c r="U300" s="1138"/>
      <c r="V300" s="1138"/>
      <c r="W300" s="1138"/>
      <c r="X300" s="1138"/>
      <c r="Y300" s="1138"/>
      <c r="Z300" s="1138"/>
      <c r="AA300" s="1138"/>
      <c r="AB300" s="1138"/>
      <c r="AC300" s="1138"/>
      <c r="AD300" s="1138"/>
      <c r="AE300" s="1138"/>
      <c r="AF300" s="1138"/>
    </row>
    <row r="301" spans="1:32" ht="14.25" customHeight="1">
      <c r="A301" s="1182"/>
      <c r="B301" s="1182"/>
      <c r="C301" s="1182"/>
      <c r="D301" s="1182"/>
      <c r="E301" s="1182"/>
      <c r="F301" s="1183"/>
      <c r="G301" s="1182"/>
      <c r="H301" s="1466" t="s">
        <v>409</v>
      </c>
      <c r="I301" s="1466"/>
      <c r="J301" s="1181" t="str">
        <f>'Sch-1'!M303</f>
        <v/>
      </c>
      <c r="N301" s="1138"/>
      <c r="O301" s="1138"/>
      <c r="P301" s="1138"/>
      <c r="Q301" s="1138"/>
      <c r="R301" s="1138"/>
      <c r="S301" s="1138"/>
      <c r="T301" s="1138"/>
      <c r="U301" s="1138"/>
      <c r="V301" s="1138"/>
      <c r="W301" s="1138"/>
      <c r="X301" s="1138"/>
      <c r="Y301" s="1138"/>
      <c r="Z301" s="1138"/>
      <c r="AA301" s="1138"/>
      <c r="AB301" s="1138"/>
      <c r="AC301" s="1138"/>
      <c r="AD301" s="1138"/>
      <c r="AE301" s="1138"/>
      <c r="AF301" s="1138"/>
    </row>
    <row r="302" spans="1:32" ht="10.5" customHeight="1">
      <c r="A302" s="1078"/>
      <c r="B302" s="1078"/>
      <c r="C302" s="1078"/>
      <c r="D302" s="1078"/>
      <c r="E302" s="1078"/>
      <c r="F302" s="1184"/>
      <c r="G302" s="1180"/>
      <c r="H302" s="1279"/>
      <c r="I302" s="1062"/>
      <c r="J302" s="1062"/>
      <c r="N302" s="1138"/>
      <c r="O302" s="1138"/>
      <c r="P302" s="1138"/>
      <c r="Q302" s="1138"/>
      <c r="R302" s="1138"/>
      <c r="S302" s="1138"/>
      <c r="T302" s="1138"/>
      <c r="U302" s="1138"/>
      <c r="V302" s="1138"/>
      <c r="W302" s="1138"/>
      <c r="X302" s="1138"/>
      <c r="Y302" s="1138"/>
      <c r="Z302" s="1138"/>
      <c r="AA302" s="1138"/>
      <c r="AB302" s="1138"/>
      <c r="AC302" s="1138"/>
      <c r="AD302" s="1138"/>
      <c r="AE302" s="1138"/>
      <c r="AF302" s="1138"/>
    </row>
    <row r="340" spans="1:32">
      <c r="A340" s="1185"/>
      <c r="B340" s="1185"/>
      <c r="C340" s="1185"/>
      <c r="D340" s="1185"/>
      <c r="E340" s="1185"/>
      <c r="F340" s="1186"/>
      <c r="G340" s="1185"/>
      <c r="H340" s="1280"/>
      <c r="I340" s="1185"/>
      <c r="J340" s="1185"/>
      <c r="K340" s="1138"/>
      <c r="N340" s="1138"/>
      <c r="O340" s="1138"/>
      <c r="P340" s="1138"/>
      <c r="Q340" s="1138"/>
      <c r="R340" s="1138"/>
      <c r="S340" s="1138"/>
      <c r="T340" s="1138"/>
      <c r="U340" s="1138"/>
      <c r="V340" s="1138"/>
      <c r="W340" s="1138"/>
      <c r="X340" s="1138"/>
      <c r="Y340" s="1138"/>
      <c r="Z340" s="1138"/>
      <c r="AA340" s="1138"/>
      <c r="AB340" s="1138"/>
      <c r="AC340" s="1138"/>
      <c r="AD340" s="1138"/>
      <c r="AE340" s="1138"/>
      <c r="AF340" s="1138"/>
    </row>
    <row r="341" spans="1:32">
      <c r="A341" s="1185"/>
      <c r="B341" s="1185"/>
      <c r="C341" s="1185"/>
      <c r="D341" s="1185"/>
      <c r="E341" s="1185"/>
      <c r="F341" s="1186"/>
      <c r="G341" s="1185"/>
      <c r="H341" s="1280"/>
      <c r="I341" s="1185"/>
      <c r="J341" s="1185"/>
      <c r="K341" s="1138"/>
      <c r="N341" s="1138"/>
      <c r="O341" s="1138"/>
      <c r="P341" s="1138"/>
      <c r="Q341" s="1138"/>
      <c r="R341" s="1138"/>
      <c r="S341" s="1138"/>
      <c r="T341" s="1138"/>
      <c r="U341" s="1138"/>
      <c r="V341" s="1138"/>
      <c r="W341" s="1138"/>
      <c r="X341" s="1138"/>
      <c r="Y341" s="1138"/>
      <c r="Z341" s="1138"/>
      <c r="AA341" s="1138"/>
      <c r="AB341" s="1138"/>
      <c r="AC341" s="1138"/>
      <c r="AD341" s="1138"/>
      <c r="AE341" s="1138"/>
      <c r="AF341" s="1138"/>
    </row>
    <row r="342" spans="1:32">
      <c r="A342" s="1185"/>
      <c r="B342" s="1185"/>
      <c r="C342" s="1185"/>
      <c r="D342" s="1185"/>
      <c r="E342" s="1185"/>
      <c r="F342" s="1186"/>
      <c r="G342" s="1185"/>
      <c r="H342" s="1280"/>
      <c r="I342" s="1185"/>
      <c r="J342" s="1185"/>
      <c r="K342" s="1138"/>
      <c r="N342" s="1138"/>
      <c r="O342" s="1138"/>
      <c r="P342" s="1138"/>
      <c r="Q342" s="1138"/>
      <c r="R342" s="1138"/>
      <c r="S342" s="1138"/>
      <c r="T342" s="1138"/>
      <c r="U342" s="1138"/>
      <c r="V342" s="1138"/>
      <c r="W342" s="1138"/>
      <c r="X342" s="1138"/>
      <c r="Y342" s="1138"/>
      <c r="Z342" s="1138"/>
      <c r="AA342" s="1138"/>
      <c r="AB342" s="1138"/>
      <c r="AC342" s="1138"/>
      <c r="AD342" s="1138"/>
      <c r="AE342" s="1138"/>
      <c r="AF342" s="1138"/>
    </row>
    <row r="343" spans="1:32">
      <c r="A343" s="1185"/>
      <c r="B343" s="1185"/>
      <c r="C343" s="1185"/>
      <c r="D343" s="1185"/>
      <c r="E343" s="1185"/>
      <c r="F343" s="1186"/>
      <c r="G343" s="1185"/>
      <c r="H343" s="1280"/>
      <c r="I343" s="1185"/>
      <c r="J343" s="1185"/>
      <c r="K343" s="1138"/>
      <c r="N343" s="1138"/>
      <c r="O343" s="1138"/>
      <c r="P343" s="1138"/>
      <c r="Q343" s="1138"/>
      <c r="R343" s="1138"/>
      <c r="S343" s="1138"/>
      <c r="T343" s="1138"/>
      <c r="U343" s="1138"/>
      <c r="V343" s="1138"/>
      <c r="W343" s="1138"/>
      <c r="X343" s="1138"/>
      <c r="Y343" s="1138"/>
      <c r="Z343" s="1138"/>
      <c r="AA343" s="1138"/>
      <c r="AB343" s="1138"/>
      <c r="AC343" s="1138"/>
      <c r="AD343" s="1138"/>
      <c r="AE343" s="1138"/>
      <c r="AF343" s="1138"/>
    </row>
    <row r="344" spans="1:32">
      <c r="A344" s="1185"/>
      <c r="B344" s="1185"/>
      <c r="C344" s="1185"/>
      <c r="D344" s="1185"/>
      <c r="E344" s="1185"/>
      <c r="F344" s="1186"/>
      <c r="G344" s="1185"/>
      <c r="H344" s="1280"/>
      <c r="I344" s="1185"/>
      <c r="J344" s="1185"/>
      <c r="K344" s="1138"/>
      <c r="N344" s="1138"/>
      <c r="O344" s="1138"/>
      <c r="P344" s="1138"/>
      <c r="Q344" s="1138"/>
      <c r="R344" s="1138"/>
      <c r="S344" s="1138"/>
      <c r="T344" s="1138"/>
      <c r="U344" s="1138"/>
      <c r="V344" s="1138"/>
      <c r="W344" s="1138"/>
      <c r="X344" s="1138"/>
      <c r="Y344" s="1138"/>
      <c r="Z344" s="1138"/>
      <c r="AA344" s="1138"/>
      <c r="AB344" s="1138"/>
      <c r="AC344" s="1138"/>
      <c r="AD344" s="1138"/>
      <c r="AE344" s="1138"/>
      <c r="AF344" s="1138"/>
    </row>
    <row r="345" spans="1:32">
      <c r="A345" s="1185"/>
      <c r="B345" s="1185"/>
      <c r="C345" s="1185"/>
      <c r="D345" s="1185"/>
      <c r="E345" s="1185"/>
      <c r="F345" s="1186"/>
      <c r="G345" s="1185"/>
      <c r="H345" s="1280"/>
      <c r="I345" s="1185"/>
      <c r="J345" s="1185"/>
      <c r="K345" s="1138"/>
      <c r="N345" s="1138"/>
      <c r="O345" s="1138"/>
      <c r="P345" s="1138"/>
      <c r="Q345" s="1138"/>
      <c r="R345" s="1138"/>
      <c r="S345" s="1138"/>
      <c r="T345" s="1138"/>
      <c r="U345" s="1138"/>
      <c r="V345" s="1138"/>
      <c r="W345" s="1138"/>
      <c r="X345" s="1138"/>
      <c r="Y345" s="1138"/>
      <c r="Z345" s="1138"/>
      <c r="AA345" s="1138"/>
      <c r="AB345" s="1138"/>
      <c r="AC345" s="1138"/>
      <c r="AD345" s="1138"/>
      <c r="AE345" s="1138"/>
      <c r="AF345" s="1138"/>
    </row>
    <row r="346" spans="1:32">
      <c r="A346" s="1185"/>
      <c r="B346" s="1185"/>
      <c r="C346" s="1185"/>
      <c r="D346" s="1185"/>
      <c r="E346" s="1185"/>
      <c r="F346" s="1186"/>
      <c r="G346" s="1185"/>
      <c r="H346" s="1280"/>
      <c r="I346" s="1185"/>
      <c r="J346" s="1185"/>
      <c r="K346" s="1138"/>
      <c r="N346" s="1138"/>
      <c r="O346" s="1138"/>
      <c r="P346" s="1138"/>
      <c r="Q346" s="1138"/>
      <c r="R346" s="1138"/>
      <c r="S346" s="1138"/>
      <c r="T346" s="1138"/>
      <c r="U346" s="1138"/>
      <c r="V346" s="1138"/>
      <c r="W346" s="1138"/>
      <c r="X346" s="1138"/>
      <c r="Y346" s="1138"/>
      <c r="Z346" s="1138"/>
      <c r="AA346" s="1138"/>
      <c r="AB346" s="1138"/>
      <c r="AC346" s="1138"/>
      <c r="AD346" s="1138"/>
      <c r="AE346" s="1138"/>
      <c r="AF346" s="1138"/>
    </row>
    <row r="347" spans="1:32">
      <c r="A347" s="1185"/>
      <c r="B347" s="1185"/>
      <c r="C347" s="1185"/>
      <c r="D347" s="1185"/>
      <c r="E347" s="1185"/>
      <c r="F347" s="1186"/>
      <c r="G347" s="1185"/>
      <c r="H347" s="1280"/>
      <c r="I347" s="1185"/>
      <c r="J347" s="1185"/>
      <c r="K347" s="1138"/>
      <c r="N347" s="1138"/>
      <c r="O347" s="1138"/>
      <c r="P347" s="1138"/>
      <c r="Q347" s="1138"/>
      <c r="R347" s="1138"/>
      <c r="S347" s="1138"/>
      <c r="T347" s="1138"/>
      <c r="U347" s="1138"/>
      <c r="V347" s="1138"/>
      <c r="W347" s="1138"/>
      <c r="X347" s="1138"/>
      <c r="Y347" s="1138"/>
      <c r="Z347" s="1138"/>
      <c r="AA347" s="1138"/>
      <c r="AB347" s="1138"/>
      <c r="AC347" s="1138"/>
      <c r="AD347" s="1138"/>
      <c r="AE347" s="1138"/>
      <c r="AF347" s="1138"/>
    </row>
    <row r="348" spans="1:32">
      <c r="A348" s="1185"/>
      <c r="B348" s="1185"/>
      <c r="C348" s="1185"/>
      <c r="D348" s="1185"/>
      <c r="E348" s="1185"/>
      <c r="F348" s="1186"/>
      <c r="G348" s="1185"/>
      <c r="H348" s="1280"/>
      <c r="I348" s="1185"/>
      <c r="J348" s="1185"/>
      <c r="K348" s="1138"/>
      <c r="N348" s="1138"/>
      <c r="O348" s="1138"/>
      <c r="P348" s="1138"/>
      <c r="Q348" s="1138"/>
      <c r="R348" s="1138"/>
      <c r="S348" s="1138"/>
      <c r="T348" s="1138"/>
      <c r="U348" s="1138"/>
      <c r="V348" s="1138"/>
      <c r="W348" s="1138"/>
      <c r="X348" s="1138"/>
      <c r="Y348" s="1138"/>
      <c r="Z348" s="1138"/>
      <c r="AA348" s="1138"/>
      <c r="AB348" s="1138"/>
      <c r="AC348" s="1138"/>
      <c r="AD348" s="1138"/>
      <c r="AE348" s="1138"/>
      <c r="AF348" s="1138"/>
    </row>
    <row r="349" spans="1:32">
      <c r="A349" s="1185"/>
      <c r="B349" s="1185"/>
      <c r="C349" s="1185"/>
      <c r="D349" s="1185"/>
      <c r="E349" s="1185"/>
      <c r="F349" s="1186"/>
      <c r="G349" s="1185"/>
      <c r="H349" s="1280"/>
      <c r="I349" s="1185"/>
      <c r="J349" s="1185"/>
      <c r="K349" s="1138"/>
      <c r="N349" s="1138"/>
      <c r="O349" s="1138"/>
      <c r="P349" s="1138"/>
      <c r="Q349" s="1138"/>
      <c r="R349" s="1138"/>
      <c r="S349" s="1138"/>
      <c r="T349" s="1138"/>
      <c r="U349" s="1138"/>
      <c r="V349" s="1138"/>
      <c r="W349" s="1138"/>
      <c r="X349" s="1138"/>
      <c r="Y349" s="1138"/>
      <c r="Z349" s="1138"/>
      <c r="AA349" s="1138"/>
      <c r="AB349" s="1138"/>
      <c r="AC349" s="1138"/>
      <c r="AD349" s="1138"/>
      <c r="AE349" s="1138"/>
      <c r="AF349" s="1138"/>
    </row>
    <row r="350" spans="1:32">
      <c r="A350" s="1185"/>
      <c r="B350" s="1185"/>
      <c r="C350" s="1185"/>
      <c r="D350" s="1185"/>
      <c r="E350" s="1185"/>
      <c r="F350" s="1186"/>
      <c r="G350" s="1185"/>
      <c r="H350" s="1280"/>
      <c r="I350" s="1185"/>
      <c r="J350" s="1185"/>
      <c r="K350" s="1138"/>
      <c r="N350" s="1138"/>
      <c r="O350" s="1138"/>
      <c r="P350" s="1138"/>
      <c r="Q350" s="1138"/>
      <c r="R350" s="1138"/>
      <c r="S350" s="1138"/>
      <c r="T350" s="1138"/>
      <c r="U350" s="1138"/>
      <c r="V350" s="1138"/>
      <c r="W350" s="1138"/>
      <c r="X350" s="1138"/>
      <c r="Y350" s="1138"/>
      <c r="Z350" s="1138"/>
      <c r="AA350" s="1138"/>
      <c r="AB350" s="1138"/>
      <c r="AC350" s="1138"/>
      <c r="AD350" s="1138"/>
      <c r="AE350" s="1138"/>
      <c r="AF350" s="1138"/>
    </row>
    <row r="351" spans="1:32">
      <c r="A351" s="1185"/>
      <c r="B351" s="1185"/>
      <c r="C351" s="1185"/>
      <c r="D351" s="1185"/>
      <c r="E351" s="1185"/>
      <c r="F351" s="1186"/>
      <c r="G351" s="1185"/>
      <c r="H351" s="1280"/>
      <c r="I351" s="1185"/>
      <c r="J351" s="1185"/>
      <c r="K351" s="1138"/>
      <c r="N351" s="1138"/>
      <c r="O351" s="1138"/>
      <c r="P351" s="1138"/>
      <c r="Q351" s="1138"/>
      <c r="R351" s="1138"/>
      <c r="S351" s="1138"/>
      <c r="T351" s="1138"/>
      <c r="U351" s="1138"/>
      <c r="V351" s="1138"/>
      <c r="W351" s="1138"/>
      <c r="X351" s="1138"/>
      <c r="Y351" s="1138"/>
      <c r="Z351" s="1138"/>
      <c r="AA351" s="1138"/>
      <c r="AB351" s="1138"/>
      <c r="AC351" s="1138"/>
      <c r="AD351" s="1138"/>
      <c r="AE351" s="1138"/>
      <c r="AF351" s="1138"/>
    </row>
    <row r="352" spans="1:32">
      <c r="A352" s="1185"/>
      <c r="B352" s="1185"/>
      <c r="C352" s="1185"/>
      <c r="D352" s="1185"/>
      <c r="E352" s="1185"/>
      <c r="F352" s="1186"/>
      <c r="G352" s="1185"/>
      <c r="H352" s="1280"/>
      <c r="I352" s="1185"/>
      <c r="J352" s="1185"/>
      <c r="K352" s="1138"/>
      <c r="N352" s="1138"/>
      <c r="O352" s="1138"/>
      <c r="P352" s="1138"/>
      <c r="Q352" s="1138"/>
      <c r="R352" s="1138"/>
      <c r="S352" s="1138"/>
      <c r="T352" s="1138"/>
      <c r="U352" s="1138"/>
      <c r="V352" s="1138"/>
      <c r="W352" s="1138"/>
      <c r="X352" s="1138"/>
      <c r="Y352" s="1138"/>
      <c r="Z352" s="1138"/>
      <c r="AA352" s="1138"/>
      <c r="AB352" s="1138"/>
      <c r="AC352" s="1138"/>
      <c r="AD352" s="1138"/>
      <c r="AE352" s="1138"/>
      <c r="AF352" s="1138"/>
    </row>
    <row r="353" spans="1:32">
      <c r="A353" s="1185"/>
      <c r="B353" s="1185"/>
      <c r="C353" s="1185"/>
      <c r="D353" s="1185"/>
      <c r="E353" s="1185"/>
      <c r="F353" s="1186"/>
      <c r="G353" s="1185"/>
      <c r="H353" s="1280"/>
      <c r="I353" s="1185"/>
      <c r="J353" s="1185"/>
      <c r="K353" s="1138"/>
      <c r="N353" s="1138"/>
      <c r="O353" s="1138"/>
      <c r="P353" s="1138"/>
      <c r="Q353" s="1138"/>
      <c r="R353" s="1138"/>
      <c r="S353" s="1138"/>
      <c r="T353" s="1138"/>
      <c r="U353" s="1138"/>
      <c r="V353" s="1138"/>
      <c r="W353" s="1138"/>
      <c r="X353" s="1138"/>
      <c r="Y353" s="1138"/>
      <c r="Z353" s="1138"/>
      <c r="AA353" s="1138"/>
      <c r="AB353" s="1138"/>
      <c r="AC353" s="1138"/>
      <c r="AD353" s="1138"/>
      <c r="AE353" s="1138"/>
      <c r="AF353" s="1138"/>
    </row>
    <row r="354" spans="1:32">
      <c r="A354" s="1185"/>
      <c r="B354" s="1185"/>
      <c r="C354" s="1185"/>
      <c r="D354" s="1185"/>
      <c r="E354" s="1185"/>
      <c r="F354" s="1186"/>
      <c r="G354" s="1185"/>
      <c r="H354" s="1280"/>
      <c r="I354" s="1185"/>
      <c r="J354" s="1185"/>
      <c r="K354" s="1138"/>
      <c r="N354" s="1138"/>
      <c r="O354" s="1138"/>
      <c r="P354" s="1138"/>
      <c r="Q354" s="1138"/>
      <c r="R354" s="1138"/>
      <c r="S354" s="1138"/>
      <c r="T354" s="1138"/>
      <c r="U354" s="1138"/>
      <c r="V354" s="1138"/>
      <c r="W354" s="1138"/>
      <c r="X354" s="1138"/>
      <c r="Y354" s="1138"/>
      <c r="Z354" s="1138"/>
      <c r="AA354" s="1138"/>
      <c r="AB354" s="1138"/>
      <c r="AC354" s="1138"/>
      <c r="AD354" s="1138"/>
      <c r="AE354" s="1138"/>
      <c r="AF354" s="1138"/>
    </row>
    <row r="355" spans="1:32">
      <c r="A355" s="1185"/>
      <c r="B355" s="1185"/>
      <c r="C355" s="1185"/>
      <c r="D355" s="1185"/>
      <c r="E355" s="1185"/>
      <c r="F355" s="1186"/>
      <c r="G355" s="1185"/>
      <c r="H355" s="1280"/>
      <c r="I355" s="1185"/>
      <c r="J355" s="1185"/>
      <c r="K355" s="1138"/>
      <c r="N355" s="1138"/>
      <c r="O355" s="1138"/>
      <c r="P355" s="1138"/>
      <c r="Q355" s="1138"/>
      <c r="R355" s="1138"/>
      <c r="S355" s="1138"/>
      <c r="T355" s="1138"/>
      <c r="U355" s="1138"/>
      <c r="V355" s="1138"/>
      <c r="W355" s="1138"/>
      <c r="X355" s="1138"/>
      <c r="Y355" s="1138"/>
      <c r="Z355" s="1138"/>
      <c r="AA355" s="1138"/>
      <c r="AB355" s="1138"/>
      <c r="AC355" s="1138"/>
      <c r="AD355" s="1138"/>
      <c r="AE355" s="1138"/>
      <c r="AF355" s="1138"/>
    </row>
    <row r="356" spans="1:32">
      <c r="A356" s="1185"/>
      <c r="B356" s="1185"/>
      <c r="C356" s="1185"/>
      <c r="D356" s="1185"/>
      <c r="E356" s="1185"/>
      <c r="F356" s="1186"/>
      <c r="G356" s="1185"/>
      <c r="H356" s="1280"/>
      <c r="I356" s="1185"/>
      <c r="J356" s="1185"/>
      <c r="K356" s="1138"/>
      <c r="N356" s="1138"/>
      <c r="O356" s="1138"/>
      <c r="P356" s="1138"/>
      <c r="Q356" s="1138"/>
      <c r="R356" s="1138"/>
      <c r="S356" s="1138"/>
      <c r="T356" s="1138"/>
      <c r="U356" s="1138"/>
      <c r="V356" s="1138"/>
      <c r="W356" s="1138"/>
      <c r="X356" s="1138"/>
      <c r="Y356" s="1138"/>
      <c r="Z356" s="1138"/>
      <c r="AA356" s="1138"/>
      <c r="AB356" s="1138"/>
      <c r="AC356" s="1138"/>
      <c r="AD356" s="1138"/>
      <c r="AE356" s="1138"/>
      <c r="AF356" s="1138"/>
    </row>
    <row r="357" spans="1:32">
      <c r="A357" s="1185"/>
      <c r="B357" s="1185"/>
      <c r="C357" s="1185"/>
      <c r="D357" s="1185"/>
      <c r="E357" s="1185"/>
      <c r="F357" s="1186"/>
      <c r="G357" s="1185"/>
      <c r="H357" s="1280"/>
      <c r="I357" s="1185"/>
      <c r="J357" s="1185"/>
      <c r="K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row>
    <row r="358" spans="1:32">
      <c r="A358" s="1185"/>
      <c r="B358" s="1185"/>
      <c r="C358" s="1185"/>
      <c r="D358" s="1185"/>
      <c r="E358" s="1185"/>
      <c r="F358" s="1186"/>
      <c r="G358" s="1185"/>
      <c r="H358" s="1280"/>
      <c r="I358" s="1185"/>
      <c r="J358" s="1185"/>
      <c r="K358" s="1138"/>
      <c r="N358" s="1138"/>
      <c r="O358" s="1138"/>
      <c r="P358" s="1138"/>
      <c r="Q358" s="1138"/>
      <c r="R358" s="1138"/>
      <c r="S358" s="1138"/>
      <c r="T358" s="1138"/>
      <c r="U358" s="1138"/>
      <c r="V358" s="1138"/>
      <c r="W358" s="1138"/>
      <c r="X358" s="1138"/>
      <c r="Y358" s="1138"/>
      <c r="Z358" s="1138"/>
      <c r="AA358" s="1138"/>
      <c r="AB358" s="1138"/>
      <c r="AC358" s="1138"/>
      <c r="AD358" s="1138"/>
      <c r="AE358" s="1138"/>
      <c r="AF358" s="1138"/>
    </row>
    <row r="359" spans="1:32">
      <c r="A359" s="1185"/>
      <c r="B359" s="1185"/>
      <c r="C359" s="1185"/>
      <c r="D359" s="1185"/>
      <c r="E359" s="1185"/>
      <c r="F359" s="1186"/>
      <c r="G359" s="1185"/>
      <c r="H359" s="1280"/>
      <c r="I359" s="1185"/>
      <c r="J359" s="1185"/>
      <c r="K359" s="1138"/>
      <c r="N359" s="1138"/>
      <c r="O359" s="1138"/>
      <c r="P359" s="1138"/>
      <c r="Q359" s="1138"/>
      <c r="R359" s="1138"/>
      <c r="S359" s="1138"/>
      <c r="T359" s="1138"/>
      <c r="U359" s="1138"/>
      <c r="V359" s="1138"/>
      <c r="W359" s="1138"/>
      <c r="X359" s="1138"/>
      <c r="Y359" s="1138"/>
      <c r="Z359" s="1138"/>
      <c r="AA359" s="1138"/>
      <c r="AB359" s="1138"/>
      <c r="AC359" s="1138"/>
      <c r="AD359" s="1138"/>
      <c r="AE359" s="1138"/>
      <c r="AF359" s="1138"/>
    </row>
    <row r="360" spans="1:32">
      <c r="A360" s="1185"/>
      <c r="B360" s="1185"/>
      <c r="C360" s="1185"/>
      <c r="D360" s="1185"/>
      <c r="E360" s="1185"/>
      <c r="F360" s="1186"/>
      <c r="G360" s="1185"/>
      <c r="H360" s="1280"/>
      <c r="I360" s="1185"/>
      <c r="J360" s="1185"/>
      <c r="K360" s="1138"/>
      <c r="N360" s="1138"/>
      <c r="O360" s="1138"/>
      <c r="P360" s="1138"/>
      <c r="Q360" s="1138"/>
      <c r="R360" s="1138"/>
      <c r="S360" s="1138"/>
      <c r="T360" s="1138"/>
      <c r="U360" s="1138"/>
      <c r="V360" s="1138"/>
      <c r="W360" s="1138"/>
      <c r="X360" s="1138"/>
      <c r="Y360" s="1138"/>
      <c r="Z360" s="1138"/>
      <c r="AA360" s="1138"/>
      <c r="AB360" s="1138"/>
      <c r="AC360" s="1138"/>
      <c r="AD360" s="1138"/>
      <c r="AE360" s="1138"/>
      <c r="AF360" s="1138"/>
    </row>
    <row r="361" spans="1:32">
      <c r="A361" s="1185"/>
      <c r="B361" s="1185"/>
      <c r="C361" s="1185"/>
      <c r="D361" s="1185"/>
      <c r="E361" s="1185"/>
      <c r="F361" s="1186"/>
      <c r="G361" s="1185"/>
      <c r="H361" s="1280"/>
      <c r="I361" s="1185"/>
      <c r="J361" s="1185"/>
      <c r="K361" s="1138"/>
      <c r="N361" s="1138"/>
      <c r="O361" s="1138"/>
      <c r="P361" s="1138"/>
      <c r="Q361" s="1138"/>
      <c r="R361" s="1138"/>
      <c r="S361" s="1138"/>
      <c r="T361" s="1138"/>
      <c r="U361" s="1138"/>
      <c r="V361" s="1138"/>
      <c r="W361" s="1138"/>
      <c r="X361" s="1138"/>
      <c r="Y361" s="1138"/>
      <c r="Z361" s="1138"/>
      <c r="AA361" s="1138"/>
      <c r="AB361" s="1138"/>
      <c r="AC361" s="1138"/>
      <c r="AD361" s="1138"/>
      <c r="AE361" s="1138"/>
      <c r="AF361" s="1138"/>
    </row>
    <row r="362" spans="1:32">
      <c r="A362" s="1185"/>
      <c r="B362" s="1185"/>
      <c r="C362" s="1185"/>
      <c r="D362" s="1185"/>
      <c r="E362" s="1185"/>
      <c r="F362" s="1186"/>
      <c r="G362" s="1185"/>
      <c r="H362" s="1280"/>
      <c r="I362" s="1185"/>
      <c r="J362" s="1185"/>
      <c r="K362" s="1138"/>
      <c r="N362" s="1138"/>
      <c r="O362" s="1138"/>
      <c r="P362" s="1138"/>
      <c r="Q362" s="1138"/>
      <c r="R362" s="1138"/>
      <c r="S362" s="1138"/>
      <c r="T362" s="1138"/>
      <c r="U362" s="1138"/>
      <c r="V362" s="1138"/>
      <c r="W362" s="1138"/>
      <c r="X362" s="1138"/>
      <c r="Y362" s="1138"/>
      <c r="Z362" s="1138"/>
      <c r="AA362" s="1138"/>
      <c r="AB362" s="1138"/>
      <c r="AC362" s="1138"/>
      <c r="AD362" s="1138"/>
      <c r="AE362" s="1138"/>
      <c r="AF362" s="1138"/>
    </row>
    <row r="363" spans="1:32">
      <c r="A363" s="1185"/>
      <c r="B363" s="1185"/>
      <c r="C363" s="1185"/>
      <c r="D363" s="1185"/>
      <c r="E363" s="1185"/>
      <c r="F363" s="1187"/>
      <c r="G363" s="1185"/>
      <c r="H363" s="1280"/>
      <c r="I363" s="1188"/>
      <c r="J363" s="1188"/>
      <c r="K363" s="1138"/>
      <c r="N363" s="1138"/>
      <c r="O363" s="1138"/>
      <c r="P363" s="1138"/>
      <c r="Q363" s="1138"/>
      <c r="R363" s="1138"/>
      <c r="S363" s="1138"/>
      <c r="T363" s="1138"/>
      <c r="U363" s="1138"/>
      <c r="V363" s="1138"/>
      <c r="W363" s="1138"/>
      <c r="X363" s="1138"/>
      <c r="Y363" s="1138"/>
      <c r="Z363" s="1138"/>
      <c r="AA363" s="1138"/>
      <c r="AB363" s="1138"/>
      <c r="AC363" s="1138"/>
      <c r="AD363" s="1138"/>
      <c r="AE363" s="1138"/>
      <c r="AF363" s="1138"/>
    </row>
    <row r="364" spans="1:32">
      <c r="A364" s="1185"/>
      <c r="B364" s="1185"/>
      <c r="C364" s="1185"/>
      <c r="D364" s="1185"/>
      <c r="E364" s="1185"/>
      <c r="F364" s="1187"/>
      <c r="G364" s="1185"/>
      <c r="H364" s="1280"/>
      <c r="I364" s="1188"/>
      <c r="J364" s="1188"/>
      <c r="K364" s="1138"/>
      <c r="N364" s="1138"/>
      <c r="O364" s="1138"/>
      <c r="P364" s="1138"/>
      <c r="Q364" s="1138"/>
      <c r="R364" s="1138"/>
      <c r="S364" s="1138"/>
      <c r="T364" s="1138"/>
      <c r="U364" s="1138"/>
      <c r="V364" s="1138"/>
      <c r="W364" s="1138"/>
      <c r="X364" s="1138"/>
      <c r="Y364" s="1138"/>
      <c r="Z364" s="1138"/>
      <c r="AA364" s="1138"/>
      <c r="AB364" s="1138"/>
      <c r="AC364" s="1138"/>
      <c r="AD364" s="1138"/>
      <c r="AE364" s="1138"/>
      <c r="AF364" s="1138"/>
    </row>
    <row r="365" spans="1:32">
      <c r="A365" s="1185"/>
      <c r="B365" s="1185"/>
      <c r="C365" s="1185"/>
      <c r="D365" s="1185"/>
      <c r="E365" s="1185"/>
      <c r="F365" s="1187"/>
      <c r="G365" s="1185"/>
      <c r="H365" s="1280"/>
      <c r="I365" s="1188"/>
      <c r="J365" s="1188"/>
      <c r="K365" s="1138"/>
      <c r="N365" s="1138"/>
      <c r="O365" s="1138"/>
      <c r="P365" s="1138"/>
      <c r="Q365" s="1138"/>
      <c r="R365" s="1138"/>
      <c r="S365" s="1138"/>
      <c r="T365" s="1138"/>
      <c r="U365" s="1138"/>
      <c r="V365" s="1138"/>
      <c r="W365" s="1138"/>
      <c r="X365" s="1138"/>
      <c r="Y365" s="1138"/>
      <c r="Z365" s="1138"/>
      <c r="AA365" s="1138"/>
      <c r="AB365" s="1138"/>
      <c r="AC365" s="1138"/>
      <c r="AD365" s="1138"/>
      <c r="AE365" s="1138"/>
      <c r="AF365" s="1138"/>
    </row>
    <row r="366" spans="1:32">
      <c r="A366" s="1185"/>
      <c r="B366" s="1185"/>
      <c r="C366" s="1185"/>
      <c r="D366" s="1185"/>
      <c r="E366" s="1185"/>
      <c r="F366" s="1187"/>
      <c r="G366" s="1185"/>
      <c r="H366" s="1280"/>
      <c r="I366" s="1188"/>
      <c r="J366" s="1188"/>
      <c r="K366" s="1138"/>
      <c r="N366" s="1138"/>
      <c r="O366" s="1138"/>
      <c r="P366" s="1138"/>
      <c r="Q366" s="1138"/>
      <c r="R366" s="1138"/>
      <c r="S366" s="1138"/>
      <c r="T366" s="1138"/>
      <c r="U366" s="1138"/>
      <c r="V366" s="1138"/>
      <c r="W366" s="1138"/>
      <c r="X366" s="1138"/>
      <c r="Y366" s="1138"/>
      <c r="Z366" s="1138"/>
      <c r="AA366" s="1138"/>
      <c r="AB366" s="1138"/>
      <c r="AC366" s="1138"/>
      <c r="AD366" s="1138"/>
      <c r="AE366" s="1138"/>
      <c r="AF366" s="1138"/>
    </row>
    <row r="367" spans="1:32">
      <c r="A367" s="1185"/>
      <c r="B367" s="1185"/>
      <c r="C367" s="1185"/>
      <c r="D367" s="1185"/>
      <c r="E367" s="1185"/>
      <c r="F367" s="1187"/>
      <c r="G367" s="1185"/>
      <c r="H367" s="1280"/>
      <c r="I367" s="1188"/>
      <c r="J367" s="1188"/>
      <c r="K367" s="1138"/>
      <c r="N367" s="1138"/>
      <c r="O367" s="1138"/>
      <c r="P367" s="1138"/>
      <c r="Q367" s="1138"/>
      <c r="R367" s="1138"/>
      <c r="S367" s="1138"/>
      <c r="T367" s="1138"/>
      <c r="U367" s="1138"/>
      <c r="V367" s="1138"/>
      <c r="W367" s="1138"/>
      <c r="X367" s="1138"/>
      <c r="Y367" s="1138"/>
      <c r="Z367" s="1138"/>
      <c r="AA367" s="1138"/>
      <c r="AB367" s="1138"/>
      <c r="AC367" s="1138"/>
      <c r="AD367" s="1138"/>
      <c r="AE367" s="1138"/>
      <c r="AF367" s="1138"/>
    </row>
    <row r="368" spans="1:32">
      <c r="A368" s="1185"/>
      <c r="B368" s="1185"/>
      <c r="C368" s="1185"/>
      <c r="D368" s="1185"/>
      <c r="E368" s="1185"/>
      <c r="F368" s="1187"/>
      <c r="G368" s="1185"/>
      <c r="H368" s="1280"/>
      <c r="I368" s="1188"/>
      <c r="J368" s="1188"/>
      <c r="K368" s="1138"/>
      <c r="N368" s="1138"/>
      <c r="O368" s="1138"/>
      <c r="P368" s="1138"/>
      <c r="Q368" s="1138"/>
      <c r="R368" s="1138"/>
      <c r="S368" s="1138"/>
      <c r="T368" s="1138"/>
      <c r="U368" s="1138"/>
      <c r="V368" s="1138"/>
      <c r="W368" s="1138"/>
      <c r="X368" s="1138"/>
      <c r="Y368" s="1138"/>
      <c r="Z368" s="1138"/>
      <c r="AA368" s="1138"/>
      <c r="AB368" s="1138"/>
      <c r="AC368" s="1138"/>
      <c r="AD368" s="1138"/>
      <c r="AE368" s="1138"/>
      <c r="AF368" s="1138"/>
    </row>
    <row r="369" spans="1:32">
      <c r="A369" s="1185"/>
      <c r="B369" s="1185"/>
      <c r="C369" s="1185"/>
      <c r="D369" s="1185"/>
      <c r="E369" s="1185"/>
      <c r="F369" s="1187"/>
      <c r="G369" s="1185"/>
      <c r="H369" s="1280"/>
      <c r="I369" s="1188"/>
      <c r="J369" s="1188"/>
      <c r="K369" s="1138"/>
      <c r="N369" s="1138"/>
      <c r="O369" s="1138"/>
      <c r="P369" s="1138"/>
      <c r="Q369" s="1138"/>
      <c r="R369" s="1138"/>
      <c r="S369" s="1138"/>
      <c r="T369" s="1138"/>
      <c r="U369" s="1138"/>
      <c r="V369" s="1138"/>
      <c r="W369" s="1138"/>
      <c r="X369" s="1138"/>
      <c r="Y369" s="1138"/>
      <c r="Z369" s="1138"/>
      <c r="AA369" s="1138"/>
      <c r="AB369" s="1138"/>
      <c r="AC369" s="1138"/>
      <c r="AD369" s="1138"/>
      <c r="AE369" s="1138"/>
      <c r="AF369" s="1138"/>
    </row>
    <row r="370" spans="1:32">
      <c r="A370" s="1185"/>
      <c r="B370" s="1185"/>
      <c r="C370" s="1185"/>
      <c r="D370" s="1185"/>
      <c r="E370" s="1185"/>
      <c r="F370" s="1187"/>
      <c r="G370" s="1185"/>
      <c r="H370" s="1280"/>
      <c r="I370" s="1188"/>
      <c r="J370" s="1188"/>
      <c r="K370" s="1138"/>
      <c r="N370" s="1138"/>
      <c r="O370" s="1138"/>
      <c r="P370" s="1138"/>
      <c r="Q370" s="1138"/>
      <c r="R370" s="1138"/>
      <c r="S370" s="1138"/>
      <c r="T370" s="1138"/>
      <c r="U370" s="1138"/>
      <c r="V370" s="1138"/>
      <c r="W370" s="1138"/>
      <c r="X370" s="1138"/>
      <c r="Y370" s="1138"/>
      <c r="Z370" s="1138"/>
      <c r="AA370" s="1138"/>
      <c r="AB370" s="1138"/>
      <c r="AC370" s="1138"/>
      <c r="AD370" s="1138"/>
      <c r="AE370" s="1138"/>
      <c r="AF370" s="1138"/>
    </row>
    <row r="371" spans="1:32">
      <c r="A371" s="1185"/>
      <c r="B371" s="1185"/>
      <c r="C371" s="1185"/>
      <c r="D371" s="1185"/>
      <c r="E371" s="1185"/>
      <c r="F371" s="1187"/>
      <c r="G371" s="1185"/>
      <c r="H371" s="1280"/>
      <c r="I371" s="1188"/>
      <c r="J371" s="1188"/>
      <c r="K371" s="1138"/>
      <c r="N371" s="1138"/>
      <c r="O371" s="1138"/>
      <c r="P371" s="1138"/>
      <c r="Q371" s="1138"/>
      <c r="R371" s="1138"/>
      <c r="S371" s="1138"/>
      <c r="T371" s="1138"/>
      <c r="U371" s="1138"/>
      <c r="V371" s="1138"/>
      <c r="W371" s="1138"/>
      <c r="X371" s="1138"/>
      <c r="Y371" s="1138"/>
      <c r="Z371" s="1138"/>
      <c r="AA371" s="1138"/>
      <c r="AB371" s="1138"/>
      <c r="AC371" s="1138"/>
      <c r="AD371" s="1138"/>
      <c r="AE371" s="1138"/>
      <c r="AF371" s="1138"/>
    </row>
    <row r="372" spans="1:32">
      <c r="A372" s="1185"/>
      <c r="B372" s="1185"/>
      <c r="C372" s="1185"/>
      <c r="D372" s="1185"/>
      <c r="E372" s="1185"/>
      <c r="F372" s="1187"/>
      <c r="G372" s="1185"/>
      <c r="H372" s="1280"/>
      <c r="I372" s="1188"/>
      <c r="J372" s="1188"/>
      <c r="K372" s="1138"/>
      <c r="N372" s="1138"/>
      <c r="O372" s="1138"/>
      <c r="P372" s="1138"/>
      <c r="Q372" s="1138"/>
      <c r="R372" s="1138"/>
      <c r="S372" s="1138"/>
      <c r="T372" s="1138"/>
      <c r="U372" s="1138"/>
      <c r="V372" s="1138"/>
      <c r="W372" s="1138"/>
      <c r="X372" s="1138"/>
      <c r="Y372" s="1138"/>
      <c r="Z372" s="1138"/>
      <c r="AA372" s="1138"/>
      <c r="AB372" s="1138"/>
      <c r="AC372" s="1138"/>
      <c r="AD372" s="1138"/>
      <c r="AE372" s="1138"/>
      <c r="AF372" s="1138"/>
    </row>
    <row r="373" spans="1:32">
      <c r="A373" s="1185"/>
      <c r="B373" s="1185"/>
      <c r="C373" s="1185"/>
      <c r="D373" s="1185"/>
      <c r="E373" s="1185"/>
      <c r="F373" s="1187"/>
      <c r="G373" s="1185"/>
      <c r="H373" s="1280"/>
      <c r="I373" s="1188"/>
      <c r="J373" s="1188"/>
      <c r="K373" s="1138"/>
      <c r="N373" s="1138"/>
      <c r="O373" s="1138"/>
      <c r="P373" s="1138"/>
      <c r="Q373" s="1138"/>
      <c r="R373" s="1138"/>
      <c r="S373" s="1138"/>
      <c r="T373" s="1138"/>
      <c r="U373" s="1138"/>
      <c r="V373" s="1138"/>
      <c r="W373" s="1138"/>
      <c r="X373" s="1138"/>
      <c r="Y373" s="1138"/>
      <c r="Z373" s="1138"/>
      <c r="AA373" s="1138"/>
      <c r="AB373" s="1138"/>
      <c r="AC373" s="1138"/>
      <c r="AD373" s="1138"/>
      <c r="AE373" s="1138"/>
      <c r="AF373" s="1138"/>
    </row>
    <row r="374" spans="1:32">
      <c r="A374" s="1185"/>
      <c r="B374" s="1185"/>
      <c r="C374" s="1185"/>
      <c r="D374" s="1185"/>
      <c r="E374" s="1185"/>
      <c r="F374" s="1187"/>
      <c r="G374" s="1185"/>
      <c r="H374" s="1280"/>
      <c r="I374" s="1188"/>
      <c r="J374" s="1188"/>
      <c r="K374" s="1138"/>
      <c r="N374" s="1138"/>
      <c r="O374" s="1138"/>
      <c r="P374" s="1138"/>
      <c r="Q374" s="1138"/>
      <c r="R374" s="1138"/>
      <c r="S374" s="1138"/>
      <c r="T374" s="1138"/>
      <c r="U374" s="1138"/>
      <c r="V374" s="1138"/>
      <c r="W374" s="1138"/>
      <c r="X374" s="1138"/>
      <c r="Y374" s="1138"/>
      <c r="Z374" s="1138"/>
      <c r="AA374" s="1138"/>
      <c r="AB374" s="1138"/>
      <c r="AC374" s="1138"/>
      <c r="AD374" s="1138"/>
      <c r="AE374" s="1138"/>
      <c r="AF374" s="1138"/>
    </row>
    <row r="375" spans="1:32">
      <c r="A375" s="1185"/>
      <c r="B375" s="1185"/>
      <c r="C375" s="1185"/>
      <c r="D375" s="1185"/>
      <c r="E375" s="1185"/>
      <c r="F375" s="1187"/>
      <c r="G375" s="1185"/>
      <c r="H375" s="1280"/>
      <c r="I375" s="1188"/>
      <c r="J375" s="1188"/>
      <c r="K375" s="1138"/>
      <c r="N375" s="1138"/>
      <c r="O375" s="1138"/>
      <c r="P375" s="1138"/>
      <c r="Q375" s="1138"/>
      <c r="R375" s="1138"/>
      <c r="S375" s="1138"/>
      <c r="T375" s="1138"/>
      <c r="U375" s="1138"/>
      <c r="V375" s="1138"/>
      <c r="W375" s="1138"/>
      <c r="X375" s="1138"/>
      <c r="Y375" s="1138"/>
      <c r="Z375" s="1138"/>
      <c r="AA375" s="1138"/>
      <c r="AB375" s="1138"/>
      <c r="AC375" s="1138"/>
      <c r="AD375" s="1138"/>
      <c r="AE375" s="1138"/>
      <c r="AF375" s="1138"/>
    </row>
    <row r="376" spans="1:32">
      <c r="A376" s="1185"/>
      <c r="B376" s="1185"/>
      <c r="C376" s="1185"/>
      <c r="D376" s="1185"/>
      <c r="E376" s="1185"/>
      <c r="F376" s="1187"/>
      <c r="G376" s="1185"/>
      <c r="H376" s="1280"/>
      <c r="I376" s="1188"/>
      <c r="J376" s="1188"/>
      <c r="K376" s="1138"/>
      <c r="N376" s="1138"/>
      <c r="O376" s="1138"/>
      <c r="P376" s="1138"/>
      <c r="Q376" s="1138"/>
      <c r="R376" s="1138"/>
      <c r="S376" s="1138"/>
      <c r="T376" s="1138"/>
      <c r="U376" s="1138"/>
      <c r="V376" s="1138"/>
      <c r="W376" s="1138"/>
      <c r="X376" s="1138"/>
      <c r="Y376" s="1138"/>
      <c r="Z376" s="1138"/>
      <c r="AA376" s="1138"/>
      <c r="AB376" s="1138"/>
      <c r="AC376" s="1138"/>
      <c r="AD376" s="1138"/>
      <c r="AE376" s="1138"/>
      <c r="AF376" s="1138"/>
    </row>
    <row r="377" spans="1:32">
      <c r="A377" s="1185"/>
      <c r="B377" s="1185"/>
      <c r="C377" s="1185"/>
      <c r="D377" s="1185"/>
      <c r="E377" s="1185"/>
      <c r="F377" s="1187"/>
      <c r="G377" s="1185"/>
      <c r="H377" s="1280"/>
      <c r="I377" s="1188"/>
      <c r="J377" s="1188"/>
      <c r="K377" s="1138"/>
      <c r="N377" s="1138"/>
      <c r="O377" s="1138"/>
      <c r="P377" s="1138"/>
      <c r="Q377" s="1138"/>
      <c r="R377" s="1138"/>
      <c r="S377" s="1138"/>
      <c r="T377" s="1138"/>
      <c r="U377" s="1138"/>
      <c r="V377" s="1138"/>
      <c r="W377" s="1138"/>
      <c r="X377" s="1138"/>
      <c r="Y377" s="1138"/>
      <c r="Z377" s="1138"/>
      <c r="AA377" s="1138"/>
      <c r="AB377" s="1138"/>
      <c r="AC377" s="1138"/>
      <c r="AD377" s="1138"/>
      <c r="AE377" s="1138"/>
      <c r="AF377" s="1138"/>
    </row>
    <row r="378" spans="1:32">
      <c r="A378" s="1185"/>
      <c r="B378" s="1185"/>
      <c r="C378" s="1185"/>
      <c r="D378" s="1185"/>
      <c r="E378" s="1185"/>
      <c r="F378" s="1187"/>
      <c r="G378" s="1185"/>
      <c r="H378" s="1280"/>
      <c r="I378" s="1188"/>
      <c r="J378" s="1188"/>
      <c r="K378" s="1138"/>
      <c r="N378" s="1138"/>
      <c r="O378" s="1138"/>
      <c r="P378" s="1138"/>
      <c r="Q378" s="1138"/>
      <c r="R378" s="1138"/>
      <c r="S378" s="1138"/>
      <c r="T378" s="1138"/>
      <c r="U378" s="1138"/>
      <c r="V378" s="1138"/>
      <c r="W378" s="1138"/>
      <c r="X378" s="1138"/>
      <c r="Y378" s="1138"/>
      <c r="Z378" s="1138"/>
      <c r="AA378" s="1138"/>
      <c r="AB378" s="1138"/>
      <c r="AC378" s="1138"/>
      <c r="AD378" s="1138"/>
      <c r="AE378" s="1138"/>
      <c r="AF378" s="1138"/>
    </row>
    <row r="379" spans="1:32">
      <c r="A379" s="1185"/>
      <c r="B379" s="1185"/>
      <c r="C379" s="1185"/>
      <c r="D379" s="1185"/>
      <c r="E379" s="1185"/>
      <c r="F379" s="1187"/>
      <c r="G379" s="1185"/>
      <c r="H379" s="1280"/>
      <c r="I379" s="1188"/>
      <c r="J379" s="1188"/>
      <c r="K379" s="1138"/>
      <c r="N379" s="1138"/>
      <c r="O379" s="1138"/>
      <c r="P379" s="1138"/>
      <c r="Q379" s="1138"/>
      <c r="R379" s="1138"/>
      <c r="S379" s="1138"/>
      <c r="T379" s="1138"/>
      <c r="U379" s="1138"/>
      <c r="V379" s="1138"/>
      <c r="W379" s="1138"/>
      <c r="X379" s="1138"/>
      <c r="Y379" s="1138"/>
      <c r="Z379" s="1138"/>
      <c r="AA379" s="1138"/>
      <c r="AB379" s="1138"/>
      <c r="AC379" s="1138"/>
      <c r="AD379" s="1138"/>
      <c r="AE379" s="1138"/>
      <c r="AF379" s="1138"/>
    </row>
    <row r="380" spans="1:32">
      <c r="A380" s="1185"/>
      <c r="B380" s="1185"/>
      <c r="C380" s="1185"/>
      <c r="D380" s="1185"/>
      <c r="E380" s="1185"/>
      <c r="F380" s="1187"/>
      <c r="G380" s="1185"/>
      <c r="H380" s="1280"/>
      <c r="I380" s="1188"/>
      <c r="J380" s="1188"/>
      <c r="K380" s="1138"/>
      <c r="N380" s="1138"/>
      <c r="O380" s="1138"/>
      <c r="P380" s="1138"/>
      <c r="Q380" s="1138"/>
      <c r="R380" s="1138"/>
      <c r="S380" s="1138"/>
      <c r="T380" s="1138"/>
      <c r="U380" s="1138"/>
      <c r="V380" s="1138"/>
      <c r="W380" s="1138"/>
      <c r="X380" s="1138"/>
      <c r="Y380" s="1138"/>
      <c r="Z380" s="1138"/>
      <c r="AA380" s="1138"/>
      <c r="AB380" s="1138"/>
      <c r="AC380" s="1138"/>
      <c r="AD380" s="1138"/>
      <c r="AE380" s="1138"/>
      <c r="AF380" s="1138"/>
    </row>
  </sheetData>
  <sheetProtection algorithmName="SHA-512" hashValue="GOaNeIbjA7VuibgvpEkbK8rDuZcmPigS2J838CbLuOdPesb4rRW3jEUOIHMrrrgu3DIhuWVJLpf5tsKWxgoFfA==" saltValue="gGjmq7w2la3Q52FOZDZHGw==" spinCount="100000" sheet="1" formatColumns="0" formatRows="0" selectLockedCells="1"/>
  <customSheetViews>
    <customSheetView guid="{987A3FAC-920D-4C0C-8129-D8F4AFD7E477}" scale="70" fitToPage="1" printArea="1" hiddenRows="1" view="pageBreakPreview">
      <selection activeCell="I22" sqref="I22"/>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301:I301"/>
    <mergeCell ref="A293:J293"/>
    <mergeCell ref="C11:E11"/>
    <mergeCell ref="C9:E9"/>
    <mergeCell ref="I15:J15"/>
    <mergeCell ref="B20:F20"/>
    <mergeCell ref="A13:J13"/>
    <mergeCell ref="C10:E10"/>
    <mergeCell ref="A6:D6"/>
    <mergeCell ref="B298:J298"/>
    <mergeCell ref="H300:I300"/>
    <mergeCell ref="A3:J3"/>
    <mergeCell ref="R3:S3"/>
    <mergeCell ref="A4:J4"/>
    <mergeCell ref="A7:H7"/>
    <mergeCell ref="C8:E8"/>
  </mergeCells>
  <phoneticPr fontId="2" type="noConversion"/>
  <conditionalFormatting sqref="I22:I292">
    <cfRule type="expression" dxfId="47" priority="3406" stopIfTrue="1">
      <formula>F22&gt;0</formula>
    </cfRule>
  </conditionalFormatting>
  <conditionalFormatting sqref="I22:I221">
    <cfRule type="cellIs" dxfId="46" priority="3405" stopIfTrue="1" operator="equal">
      <formula>"a"</formula>
    </cfRule>
  </conditionalFormatting>
  <conditionalFormatting sqref="I22:I292">
    <cfRule type="expression" dxfId="45" priority="3404" stopIfTrue="1">
      <formula>H22&gt;0</formula>
    </cfRule>
  </conditionalFormatting>
  <conditionalFormatting sqref="I222:I292">
    <cfRule type="cellIs" dxfId="44" priority="2" stopIfTrue="1" operator="equal">
      <formula>"a"</formula>
    </cfRule>
  </conditionalFormatting>
  <dataValidations count="1">
    <dataValidation type="decimal" operator="greaterThan" allowBlank="1" showInputMessage="1" showErrorMessage="1" sqref="I22:I292" xr:uid="{00000000-0002-0000-0600-000000000000}">
      <formula1>0</formula1>
    </dataValidation>
  </dataValidations>
  <printOptions horizontalCentered="1"/>
  <pageMargins left="0.25" right="0.25" top="0.25" bottom="0.25" header="0.05" footer="0.05"/>
  <pageSetup paperSize="9" scale="7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482" customWidth="1"/>
    <col min="2" max="2" width="32.625" style="448" customWidth="1"/>
    <col min="3" max="3" width="7.625" style="447" customWidth="1"/>
    <col min="4" max="4" width="9.625" style="447" customWidth="1"/>
    <col min="5" max="6" width="17.625" style="447" customWidth="1"/>
    <col min="7" max="7" width="9" style="213"/>
    <col min="8" max="10" width="9" style="388"/>
    <col min="11" max="11" width="9" style="477" hidden="1" customWidth="1"/>
    <col min="12" max="13" width="17.625" style="477" hidden="1" customWidth="1"/>
    <col min="14" max="14" width="9" style="478" hidden="1" customWidth="1"/>
    <col min="15" max="15" width="15.625" style="477" hidden="1" customWidth="1"/>
    <col min="16" max="16" width="17.12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Specification No.: CC/NT/W-AIS/DOM/A00/23/00332</v>
      </c>
      <c r="B1" s="64"/>
      <c r="C1" s="65"/>
      <c r="D1" s="65"/>
      <c r="E1" s="8"/>
      <c r="F1" s="9" t="s">
        <v>64</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45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458"/>
      <c r="C3" s="1458"/>
      <c r="D3" s="1458"/>
      <c r="E3" s="1458"/>
      <c r="F3" s="1458"/>
      <c r="G3" s="445"/>
      <c r="H3" s="487"/>
      <c r="I3" s="291"/>
      <c r="J3" s="213"/>
      <c r="K3" s="213" t="s">
        <v>342</v>
      </c>
      <c r="L3" s="213"/>
      <c r="M3" s="213">
        <f>IF(ISERROR(#REF!/('Sch-6'!D14+'Sch-6'!D16+'Sch-6'!D18)),0,#REF!/( 'Sch-6'!D14+'Sch-6'!D16+'Sch-6'!D18))</f>
        <v>0</v>
      </c>
      <c r="N3" s="213"/>
      <c r="O3" s="216"/>
      <c r="P3" s="217"/>
      <c r="Q3" s="217"/>
      <c r="R3" s="217"/>
      <c r="S3" s="204"/>
      <c r="T3" s="216"/>
      <c r="U3" s="204"/>
      <c r="V3" s="204"/>
      <c r="W3" s="1478"/>
      <c r="X3" s="1478"/>
      <c r="Y3" s="204"/>
      <c r="Z3" s="204"/>
      <c r="AA3" s="204"/>
      <c r="AB3" s="204"/>
      <c r="AC3" s="204"/>
      <c r="AD3" s="204"/>
      <c r="AE3" s="204"/>
      <c r="AF3" s="204"/>
      <c r="AG3" s="204"/>
      <c r="AH3" s="204"/>
      <c r="AI3" s="204"/>
      <c r="AJ3" s="204"/>
      <c r="AK3" s="213"/>
      <c r="AL3" s="213"/>
      <c r="AM3" s="213"/>
      <c r="AN3" s="213"/>
      <c r="AO3" s="213"/>
    </row>
    <row r="4" spans="1:41" s="396" customFormat="1" ht="22.15" customHeight="1">
      <c r="A4" s="1459" t="s">
        <v>421</v>
      </c>
      <c r="B4" s="1459"/>
      <c r="C4" s="1459"/>
      <c r="D4" s="1459"/>
      <c r="E4" s="1459"/>
      <c r="F4" s="1459"/>
      <c r="G4" s="218"/>
      <c r="H4" s="488"/>
      <c r="I4" s="488"/>
      <c r="J4" s="488"/>
      <c r="K4" s="479" t="s">
        <v>343</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344</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'Sch-1'!A6</f>
        <v>Bidder’s Name and Address (Sole Bidder) :</v>
      </c>
      <c r="B6" s="34"/>
      <c r="C6" s="34"/>
      <c r="D6" s="34"/>
      <c r="E6" s="72" t="s">
        <v>396</v>
      </c>
      <c r="F6" s="2"/>
      <c r="G6" s="220"/>
      <c r="K6" s="483" t="s">
        <v>347</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479" t="str">
        <f>'Sch-1'!A7</f>
        <v/>
      </c>
      <c r="B7" s="1479"/>
      <c r="C7" s="1479"/>
      <c r="D7" s="1479"/>
      <c r="E7" s="455" t="str">
        <f>'Sch-1'!M7</f>
        <v>Contracts Services, 3rd Floor</v>
      </c>
      <c r="F7" s="2"/>
      <c r="G7" s="221"/>
      <c r="K7" s="483" t="s">
        <v>346</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397</v>
      </c>
      <c r="B8" s="1481" t="str">
        <f>IF('Sch-1'!C8=0, "", 'Sch-1'!C8)</f>
        <v xml:space="preserve">…….. …….. …….. …….. …….. …….. </v>
      </c>
      <c r="C8" s="1481"/>
      <c r="D8" s="1481"/>
      <c r="E8" s="455" t="str">
        <f>'Sch-1'!M8</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399</v>
      </c>
      <c r="B9" s="1481" t="str">
        <f>IF('Sch-1'!C9=0, "", 'Sch-1'!C9)</f>
        <v xml:space="preserve">…….. …….. …….. …….. …….. …….. </v>
      </c>
      <c r="C9" s="1481"/>
      <c r="D9" s="1481"/>
      <c r="E9" s="455" t="str">
        <f>'Sch-1'!M9</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482" t="str">
        <f>IF('Sch-1'!C10=0, "", 'Sch-1'!C10)</f>
        <v xml:space="preserve">…….. …….. …….. …….. …….. …….. </v>
      </c>
      <c r="C10" s="1482"/>
      <c r="D10" s="1482"/>
      <c r="E10" s="456" t="str">
        <f>'Sch-1'!M10</f>
        <v xml:space="preserve">Sector-29, </v>
      </c>
      <c r="F10" s="390"/>
      <c r="G10" s="221"/>
      <c r="K10" s="483" t="s">
        <v>276</v>
      </c>
      <c r="L10" s="478"/>
      <c r="M10" s="484">
        <f>'Sch-1'!AA10</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482" t="str">
        <f>IF('Sch-1'!C11=0, "", 'Sch-1'!C11)</f>
        <v xml:space="preserve">…….. …….. …….. …….. …….. …….. </v>
      </c>
      <c r="C11" s="1482"/>
      <c r="D11" s="1482"/>
      <c r="E11" s="456" t="str">
        <f>'Sch-1'!M11</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273</v>
      </c>
      <c r="G13" s="222"/>
      <c r="K13" s="478"/>
      <c r="L13" s="1480" t="s">
        <v>281</v>
      </c>
      <c r="M13" s="1480"/>
      <c r="N13" s="363" t="s">
        <v>285</v>
      </c>
      <c r="O13" s="1480" t="s">
        <v>282</v>
      </c>
      <c r="P13" s="1480"/>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361</v>
      </c>
      <c r="B14" s="15" t="s">
        <v>368</v>
      </c>
      <c r="C14" s="80" t="s">
        <v>353</v>
      </c>
      <c r="D14" s="80" t="s">
        <v>354</v>
      </c>
      <c r="E14" s="81" t="s">
        <v>369</v>
      </c>
      <c r="F14" s="81" t="s">
        <v>404</v>
      </c>
      <c r="G14" s="204"/>
      <c r="K14" s="478"/>
      <c r="L14" s="355" t="s">
        <v>369</v>
      </c>
      <c r="M14" s="355" t="s">
        <v>404</v>
      </c>
      <c r="N14" s="363"/>
      <c r="O14" s="355" t="s">
        <v>369</v>
      </c>
      <c r="P14" s="355" t="s">
        <v>404</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405</v>
      </c>
      <c r="G15" s="224"/>
      <c r="H15" s="488"/>
      <c r="I15" s="488"/>
      <c r="J15" s="488"/>
      <c r="K15" s="481"/>
      <c r="L15" s="209">
        <v>5</v>
      </c>
      <c r="M15" s="209" t="s">
        <v>405</v>
      </c>
      <c r="N15" s="363"/>
      <c r="O15" s="209">
        <v>5</v>
      </c>
      <c r="P15" s="209" t="s">
        <v>405</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8.15" customHeight="1">
      <c r="A56" s="514"/>
      <c r="B56" s="515" t="s">
        <v>462</v>
      </c>
      <c r="C56" s="515"/>
      <c r="D56" s="515"/>
      <c r="E56" s="500"/>
      <c r="F56" s="500" t="e">
        <f>SUM(F16:F55)</f>
        <v>#REF!</v>
      </c>
      <c r="G56" s="215"/>
    </row>
    <row r="57" spans="1:7" ht="28.15" customHeight="1">
      <c r="A57" s="490"/>
      <c r="B57" s="491"/>
      <c r="C57" s="491"/>
      <c r="D57" s="491"/>
      <c r="E57" s="492"/>
      <c r="F57" s="492"/>
      <c r="G57" s="215"/>
    </row>
    <row r="58" spans="1:7" ht="28.15" customHeight="1"/>
    <row r="59" spans="1:7" ht="28.15" customHeight="1">
      <c r="A59" s="38" t="s">
        <v>406</v>
      </c>
      <c r="B59" s="123" t="str">
        <f>'Sch-1'!B301</f>
        <v>--</v>
      </c>
      <c r="C59" s="13"/>
      <c r="D59" s="39"/>
      <c r="E59" s="2"/>
      <c r="F59" s="2"/>
    </row>
    <row r="60" spans="1:7" ht="28.15" customHeight="1">
      <c r="A60" s="38" t="s">
        <v>407</v>
      </c>
      <c r="B60" s="123" t="str">
        <f>'Sch-1'!B302</f>
        <v/>
      </c>
      <c r="C60" s="2"/>
      <c r="D60" s="39" t="s">
        <v>408</v>
      </c>
      <c r="E60" s="208" t="str">
        <f>'Sch-1'!M302</f>
        <v/>
      </c>
      <c r="F60" s="2"/>
    </row>
    <row r="61" spans="1:7" ht="28.15" customHeight="1">
      <c r="A61" s="229"/>
      <c r="B61" s="228"/>
      <c r="C61" s="230"/>
      <c r="D61" s="39" t="s">
        <v>409</v>
      </c>
      <c r="E61" s="208" t="str">
        <f>'Sch-1'!M303</f>
        <v/>
      </c>
      <c r="F61" s="230"/>
    </row>
    <row r="62" spans="1:7" ht="28.15"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43"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319"/>
  <sheetViews>
    <sheetView view="pageBreakPreview" topLeftCell="A13" zoomScale="70" zoomScaleNormal="100" zoomScaleSheetLayoutView="70" workbookViewId="0">
      <selection activeCell="I25" sqref="I25"/>
    </sheetView>
  </sheetViews>
  <sheetFormatPr defaultColWidth="9" defaultRowHeight="15.75"/>
  <cols>
    <col min="1" max="1" width="5.25" style="940" customWidth="1"/>
    <col min="2" max="2" width="13" style="835" customWidth="1"/>
    <col min="3" max="3" width="7.875" style="835" customWidth="1"/>
    <col min="4" max="4" width="8.875" style="835" customWidth="1"/>
    <col min="5" max="5" width="9.375" style="835" customWidth="1"/>
    <col min="6" max="6" width="25" style="835" customWidth="1"/>
    <col min="7" max="7" width="12.625" style="835" customWidth="1"/>
    <col min="8" max="8" width="12.125" style="884" customWidth="1"/>
    <col min="9" max="9" width="12" style="815" bestFit="1" customWidth="1"/>
    <col min="10" max="10" width="9.5" style="835" customWidth="1"/>
    <col min="11" max="11" width="13" style="835" customWidth="1"/>
    <col min="12" max="12" width="65.5" style="816" customWidth="1"/>
    <col min="13" max="13" width="6.5" style="815" customWidth="1"/>
    <col min="14" max="14" width="8.625" style="815" customWidth="1"/>
    <col min="15" max="15" width="15.625" style="786" customWidth="1"/>
    <col min="16" max="16" width="14.125" style="815" customWidth="1"/>
    <col min="17" max="17" width="12.375" style="1287" bestFit="1" customWidth="1"/>
    <col min="18" max="18" width="22.75" style="807" hidden="1" customWidth="1"/>
    <col min="19" max="19" width="15.5" style="807" hidden="1" customWidth="1"/>
    <col min="20" max="28" width="9" style="807" customWidth="1"/>
    <col min="29" max="29" width="16.5" style="809" customWidth="1"/>
    <col min="30" max="31" width="9" style="809" customWidth="1"/>
    <col min="32" max="36" width="9" style="807"/>
    <col min="37" max="37" width="9" style="809" hidden="1" customWidth="1"/>
    <col min="38" max="39" width="17.625" style="809" hidden="1" customWidth="1"/>
    <col min="40" max="40" width="9" style="809" hidden="1" customWidth="1"/>
    <col min="41" max="41" width="15.5" style="809" hidden="1" customWidth="1"/>
    <col min="42" max="42" width="15.375" style="809" hidden="1" customWidth="1"/>
    <col min="43" max="54" width="9" style="807"/>
    <col min="55" max="16384" width="9" style="808"/>
  </cols>
  <sheetData>
    <row r="1" spans="1:54" ht="16.5">
      <c r="A1" s="938" t="str">
        <f>Cover!B3</f>
        <v>Specification No.: CC/NT/W-AIS/DOM/A00/23/00332</v>
      </c>
      <c r="B1" s="831"/>
      <c r="C1" s="1300"/>
      <c r="D1" s="1300"/>
      <c r="E1" s="1300"/>
      <c r="F1" s="831"/>
      <c r="G1" s="1300"/>
      <c r="H1" s="882"/>
      <c r="I1" s="803"/>
      <c r="J1" s="831"/>
      <c r="K1" s="831"/>
      <c r="L1" s="804"/>
      <c r="M1" s="805"/>
      <c r="N1" s="805"/>
      <c r="O1" s="806"/>
      <c r="P1" s="805" t="s">
        <v>425</v>
      </c>
    </row>
    <row r="2" spans="1:54">
      <c r="A2" s="939"/>
      <c r="B2" s="832"/>
      <c r="C2" s="832"/>
      <c r="D2" s="832"/>
      <c r="E2" s="832"/>
      <c r="F2" s="832"/>
      <c r="G2" s="832"/>
      <c r="H2" s="883"/>
      <c r="I2" s="796"/>
      <c r="J2" s="832"/>
      <c r="K2" s="832"/>
      <c r="L2" s="810"/>
      <c r="M2" s="796"/>
      <c r="N2" s="796"/>
      <c r="O2" s="811"/>
      <c r="P2" s="796"/>
    </row>
    <row r="3" spans="1:54" ht="55.5" customHeight="1">
      <c r="A3" s="1438" t="str">
        <f>Cover!$B$2</f>
        <v>765KV AIS Substation package - SS108 for Establishment of 765/400/220kV Kurnool-III (New) S/S including 1x125MVAR, 400kV 3-Ph Bus Reactor under ‘Transmission Scheme for Evacuation of power from RE Sources in Kurnool Wind Energy Zone (3000 MW) /Solar Energy Zone (1500 MW) Part A’</v>
      </c>
      <c r="B3" s="1438"/>
      <c r="C3" s="1438"/>
      <c r="D3" s="1438"/>
      <c r="E3" s="1438"/>
      <c r="F3" s="1438"/>
      <c r="G3" s="1438"/>
      <c r="H3" s="1438"/>
      <c r="I3" s="1438"/>
      <c r="J3" s="1438"/>
      <c r="K3" s="1438"/>
      <c r="L3" s="1438"/>
      <c r="M3" s="1438"/>
      <c r="N3" s="1438"/>
      <c r="O3" s="1438"/>
      <c r="P3" s="1438"/>
      <c r="Q3" s="1438"/>
      <c r="AK3" s="813" t="s">
        <v>342</v>
      </c>
      <c r="AM3" s="833">
        <f>IF(ISERROR(#REF!/('Sch-6'!D14+'Sch-6'!D16+'Sch-6'!D18)),0,#REF!/( 'Sch-6'!D14+'Sch-6'!D16+'Sch-6'!D18))</f>
        <v>0</v>
      </c>
    </row>
    <row r="4" spans="1:54" ht="16.5">
      <c r="A4" s="1484" t="s">
        <v>24</v>
      </c>
      <c r="B4" s="1484"/>
      <c r="C4" s="1484"/>
      <c r="D4" s="1484"/>
      <c r="E4" s="1484"/>
      <c r="F4" s="1484"/>
      <c r="G4" s="1484"/>
      <c r="H4" s="1484"/>
      <c r="I4" s="1484"/>
      <c r="J4" s="1484"/>
      <c r="K4" s="1484"/>
      <c r="L4" s="1484"/>
      <c r="M4" s="1484"/>
      <c r="N4" s="1484"/>
      <c r="O4" s="1484"/>
      <c r="P4" s="1484"/>
      <c r="Q4" s="1484"/>
      <c r="AK4" s="813" t="s">
        <v>343</v>
      </c>
      <c r="AM4" s="834" t="e">
        <f>#REF!</f>
        <v>#REF!</v>
      </c>
    </row>
    <row r="5" spans="1:54">
      <c r="AK5" s="813" t="s">
        <v>348</v>
      </c>
      <c r="AM5" s="834">
        <f>IF(ISERROR(#REF!/#REF!),0,#REF! /#REF!)</f>
        <v>0</v>
      </c>
    </row>
    <row r="6" spans="1:54" ht="16.5">
      <c r="A6" s="941" t="str">
        <f>'Sch-1'!A6</f>
        <v>Bidder’s Name and Address (Sole Bidder) :</v>
      </c>
      <c r="B6" s="836"/>
      <c r="C6" s="1301"/>
      <c r="D6" s="1301"/>
      <c r="E6" s="1301"/>
      <c r="F6" s="836"/>
      <c r="G6" s="1301"/>
      <c r="H6" s="885"/>
      <c r="I6" s="877"/>
      <c r="J6" s="836"/>
      <c r="K6" s="836"/>
      <c r="L6" s="817"/>
      <c r="M6" s="874" t="s">
        <v>396</v>
      </c>
      <c r="P6" s="796"/>
      <c r="AK6" s="813" t="s">
        <v>349</v>
      </c>
      <c r="AM6" s="834" t="e">
        <f>#REF!</f>
        <v>#REF!</v>
      </c>
    </row>
    <row r="7" spans="1:54" ht="16.5">
      <c r="A7" s="942" t="str">
        <f>'Sch-1'!A7</f>
        <v/>
      </c>
      <c r="B7" s="837"/>
      <c r="C7" s="1302"/>
      <c r="D7" s="1302"/>
      <c r="E7" s="1302"/>
      <c r="F7" s="837"/>
      <c r="G7" s="1302"/>
      <c r="H7" s="886"/>
      <c r="I7" s="837"/>
      <c r="J7" s="837"/>
      <c r="K7" s="837"/>
      <c r="L7" s="837"/>
      <c r="M7" s="1485" t="str">
        <f>'Sch-1'!M7</f>
        <v>Contracts Services, 3rd Floor</v>
      </c>
      <c r="N7" s="1485"/>
      <c r="O7" s="1485"/>
      <c r="P7" s="1485"/>
      <c r="AK7" s="813" t="s">
        <v>346</v>
      </c>
      <c r="AM7" s="833" t="e">
        <f>SUM(AM3:AM6)</f>
        <v>#REF!</v>
      </c>
    </row>
    <row r="8" spans="1:54" ht="16.5">
      <c r="A8" s="943" t="s">
        <v>397</v>
      </c>
      <c r="B8" s="838"/>
      <c r="C8" s="842" t="str">
        <f>IF('Sch-1'!C8=0, "", 'Sch-1'!C8)</f>
        <v xml:space="preserve">…….. …….. …….. …….. …….. …….. </v>
      </c>
      <c r="D8" s="1303"/>
      <c r="E8" s="1303"/>
      <c r="F8" s="838"/>
      <c r="G8" s="1303"/>
      <c r="H8" s="887"/>
      <c r="I8" s="878"/>
      <c r="J8" s="838"/>
      <c r="K8" s="838"/>
      <c r="M8" s="1485" t="str">
        <f>'Sch-1'!M8</f>
        <v>Power Grid Corporation of India Ltd.,</v>
      </c>
      <c r="N8" s="1485"/>
      <c r="O8" s="1485"/>
      <c r="P8" s="1485"/>
    </row>
    <row r="9" spans="1:54" ht="16.5">
      <c r="A9" s="943" t="s">
        <v>399</v>
      </c>
      <c r="B9" s="838"/>
      <c r="C9" s="842" t="str">
        <f>IF('Sch-1'!C9=0, "", 'Sch-1'!C9)</f>
        <v xml:space="preserve">…….. …….. …….. …….. …….. …….. </v>
      </c>
      <c r="D9" s="1303"/>
      <c r="E9" s="1303"/>
      <c r="F9" s="838"/>
      <c r="G9" s="1303"/>
      <c r="H9" s="887"/>
      <c r="I9" s="878"/>
      <c r="J9" s="838"/>
      <c r="K9" s="838"/>
      <c r="M9" s="1485" t="str">
        <f>'Sch-1'!M9</f>
        <v>"Saudamini", Plot No.-2</v>
      </c>
      <c r="N9" s="1485"/>
      <c r="O9" s="1485"/>
      <c r="P9" s="1485"/>
    </row>
    <row r="10" spans="1:54" ht="16.5" customHeight="1">
      <c r="A10" s="944"/>
      <c r="B10" s="839"/>
      <c r="C10" s="842" t="str">
        <f>IF('Sch-1'!C10=0, "", 'Sch-1'!C10)</f>
        <v xml:space="preserve">…….. …….. …….. …….. …….. …….. </v>
      </c>
      <c r="D10" s="840"/>
      <c r="E10" s="840"/>
      <c r="F10" s="839"/>
      <c r="G10" s="840"/>
      <c r="H10" s="888"/>
      <c r="I10" s="879"/>
      <c r="J10" s="839"/>
      <c r="K10" s="839"/>
      <c r="M10" s="1284" t="str">
        <f>'Sch-1'!M10</f>
        <v xml:space="preserve">Sector-29, </v>
      </c>
      <c r="N10" s="1284"/>
      <c r="O10" s="901"/>
      <c r="P10" s="1284"/>
      <c r="AK10" s="813" t="s">
        <v>345</v>
      </c>
      <c r="AM10" s="834">
        <f>'Sch-1'!AA10</f>
        <v>0</v>
      </c>
    </row>
    <row r="11" spans="1:54" ht="16.5" customHeight="1">
      <c r="A11" s="944"/>
      <c r="B11" s="839"/>
      <c r="C11" s="842" t="str">
        <f>IF('Sch-1'!C11=0, "", 'Sch-1'!C11)</f>
        <v xml:space="preserve">…….. …….. …….. …….. …….. …….. </v>
      </c>
      <c r="D11" s="840"/>
      <c r="E11" s="840"/>
      <c r="F11" s="839"/>
      <c r="G11" s="840"/>
      <c r="H11" s="888"/>
      <c r="I11" s="879"/>
      <c r="J11" s="839"/>
      <c r="K11" s="839"/>
      <c r="M11" s="1485" t="str">
        <f>'Sch-1'!M11</f>
        <v>Gurgaon (Haryana) - 122001</v>
      </c>
      <c r="N11" s="1485"/>
      <c r="O11" s="1485"/>
      <c r="P11" s="1485"/>
      <c r="AK11" s="813"/>
      <c r="AM11" s="834"/>
    </row>
    <row r="12" spans="1:54">
      <c r="A12" s="945"/>
      <c r="B12" s="840"/>
      <c r="C12" s="840"/>
      <c r="D12" s="840"/>
      <c r="E12" s="840"/>
      <c r="F12" s="840"/>
      <c r="G12" s="840"/>
      <c r="H12" s="888"/>
      <c r="I12" s="880"/>
      <c r="J12" s="840"/>
      <c r="K12" s="840"/>
      <c r="L12" s="841"/>
      <c r="M12" s="842"/>
      <c r="N12" s="842"/>
      <c r="O12" s="818"/>
      <c r="P12" s="796"/>
      <c r="AK12" s="813"/>
      <c r="AM12" s="834"/>
    </row>
    <row r="13" spans="1:54" s="900" customFormat="1" ht="33" customHeight="1">
      <c r="A13" s="1283"/>
      <c r="B13" s="1283"/>
      <c r="C13" s="1285"/>
      <c r="D13" s="1285"/>
      <c r="E13" s="1285"/>
      <c r="F13" s="1283"/>
      <c r="G13" s="1285"/>
      <c r="H13" s="1299" t="s">
        <v>568</v>
      </c>
      <c r="I13" s="1283"/>
      <c r="J13" s="1283"/>
      <c r="K13" s="1283"/>
      <c r="L13" s="1283"/>
      <c r="M13" s="1285"/>
      <c r="N13" s="1285"/>
      <c r="O13" s="1283"/>
      <c r="P13" s="1285"/>
      <c r="Q13" s="1288"/>
      <c r="R13" s="896"/>
      <c r="S13" s="896"/>
      <c r="T13" s="896"/>
      <c r="U13" s="896"/>
      <c r="V13" s="895"/>
      <c r="W13" s="895"/>
      <c r="X13" s="895"/>
      <c r="Y13" s="895"/>
      <c r="Z13" s="895"/>
      <c r="AA13" s="895"/>
      <c r="AB13" s="895"/>
      <c r="AC13" s="897"/>
      <c r="AD13" s="897"/>
      <c r="AE13" s="897"/>
      <c r="AF13" s="895"/>
      <c r="AG13" s="895"/>
      <c r="AH13" s="895"/>
      <c r="AI13" s="895"/>
      <c r="AJ13" s="895"/>
      <c r="AK13" s="897"/>
      <c r="AL13" s="1489" t="s">
        <v>281</v>
      </c>
      <c r="AM13" s="1489"/>
      <c r="AN13" s="899" t="s">
        <v>285</v>
      </c>
      <c r="AO13" s="1489" t="s">
        <v>282</v>
      </c>
      <c r="AP13" s="1489"/>
      <c r="AQ13" s="895"/>
      <c r="AR13" s="895"/>
      <c r="AS13" s="895"/>
      <c r="AT13" s="895"/>
      <c r="AU13" s="895"/>
      <c r="AV13" s="895"/>
      <c r="AW13" s="895"/>
      <c r="AX13" s="895"/>
      <c r="AY13" s="895"/>
      <c r="AZ13" s="895"/>
      <c r="BA13" s="895"/>
      <c r="BB13" s="895"/>
    </row>
    <row r="14" spans="1:54" ht="16.5">
      <c r="A14" s="944"/>
      <c r="B14" s="839"/>
      <c r="C14" s="840"/>
      <c r="D14" s="840"/>
      <c r="E14" s="840"/>
      <c r="F14" s="839"/>
      <c r="G14" s="840"/>
      <c r="H14" s="888"/>
      <c r="I14" s="879"/>
      <c r="J14" s="839"/>
      <c r="K14" s="839"/>
      <c r="L14" s="839"/>
      <c r="M14" s="840"/>
      <c r="N14" s="840"/>
      <c r="O14" s="839"/>
      <c r="P14" s="840"/>
      <c r="R14" s="843"/>
      <c r="S14" s="843"/>
      <c r="T14" s="843"/>
      <c r="U14" s="843"/>
      <c r="AL14" s="844"/>
      <c r="AM14" s="844"/>
      <c r="AN14" s="814"/>
      <c r="AO14" s="844"/>
      <c r="AP14" s="844"/>
    </row>
    <row r="15" spans="1:54" ht="16.5">
      <c r="A15" s="944"/>
      <c r="B15" s="839"/>
      <c r="C15" s="840"/>
      <c r="D15" s="840"/>
      <c r="E15" s="840"/>
      <c r="F15" s="839"/>
      <c r="G15" s="840"/>
      <c r="H15" s="888"/>
      <c r="I15" s="879"/>
      <c r="J15" s="839"/>
      <c r="K15" s="839"/>
      <c r="L15" s="839"/>
      <c r="M15" s="840"/>
      <c r="N15" s="1498" t="s">
        <v>273</v>
      </c>
      <c r="O15" s="1498"/>
      <c r="P15" s="1498"/>
      <c r="R15" s="843"/>
      <c r="S15" s="843"/>
      <c r="T15" s="843"/>
      <c r="U15" s="843"/>
      <c r="AL15" s="844"/>
      <c r="AM15" s="844"/>
      <c r="AN15" s="814"/>
      <c r="AO15" s="844"/>
      <c r="AP15" s="844"/>
    </row>
    <row r="16" spans="1:54" ht="159.75" customHeight="1">
      <c r="A16" s="1189" t="s">
        <v>361</v>
      </c>
      <c r="B16" s="1164" t="s">
        <v>513</v>
      </c>
      <c r="C16" s="1164" t="s">
        <v>514</v>
      </c>
      <c r="D16" s="1164" t="s">
        <v>520</v>
      </c>
      <c r="E16" s="1164" t="s">
        <v>521</v>
      </c>
      <c r="F16" s="1164" t="s">
        <v>515</v>
      </c>
      <c r="G16" s="1190" t="s">
        <v>522</v>
      </c>
      <c r="H16" s="968" t="s">
        <v>490</v>
      </c>
      <c r="I16" s="969" t="s">
        <v>531</v>
      </c>
      <c r="J16" s="970" t="s">
        <v>485</v>
      </c>
      <c r="K16" s="970" t="s">
        <v>511</v>
      </c>
      <c r="L16" s="1164" t="s">
        <v>368</v>
      </c>
      <c r="M16" s="1165" t="s">
        <v>353</v>
      </c>
      <c r="N16" s="1165" t="s">
        <v>354</v>
      </c>
      <c r="O16" s="1164" t="s">
        <v>615</v>
      </c>
      <c r="P16" s="1164" t="s">
        <v>616</v>
      </c>
      <c r="Q16" s="1289" t="s">
        <v>509</v>
      </c>
      <c r="R16" s="843"/>
      <c r="S16" s="843"/>
      <c r="T16" s="843"/>
      <c r="U16" s="843"/>
      <c r="AL16" s="845" t="s">
        <v>370</v>
      </c>
      <c r="AM16" s="845" t="s">
        <v>411</v>
      </c>
      <c r="AN16" s="814"/>
      <c r="AO16" s="845" t="s">
        <v>370</v>
      </c>
      <c r="AP16" s="845" t="s">
        <v>411</v>
      </c>
    </row>
    <row r="17" spans="1:54" s="900" customFormat="1" ht="16.5">
      <c r="A17" s="1191">
        <v>1</v>
      </c>
      <c r="B17" s="1191">
        <v>2</v>
      </c>
      <c r="C17" s="1191">
        <v>3</v>
      </c>
      <c r="D17" s="1191">
        <v>4</v>
      </c>
      <c r="E17" s="1191">
        <v>5</v>
      </c>
      <c r="F17" s="1333">
        <v>6</v>
      </c>
      <c r="G17" s="1191">
        <v>7</v>
      </c>
      <c r="H17" s="975">
        <v>8</v>
      </c>
      <c r="I17" s="976">
        <v>9</v>
      </c>
      <c r="J17" s="977">
        <v>10</v>
      </c>
      <c r="K17" s="977">
        <v>11</v>
      </c>
      <c r="L17" s="1192">
        <v>12</v>
      </c>
      <c r="M17" s="1192">
        <v>13</v>
      </c>
      <c r="N17" s="1192">
        <v>14</v>
      </c>
      <c r="O17" s="1192">
        <v>15</v>
      </c>
      <c r="P17" s="1192" t="s">
        <v>523</v>
      </c>
      <c r="Q17" s="1192">
        <v>17</v>
      </c>
      <c r="R17" s="896"/>
      <c r="S17" s="896"/>
      <c r="T17" s="896"/>
      <c r="U17" s="896"/>
      <c r="V17" s="895"/>
      <c r="W17" s="895"/>
      <c r="X17" s="895"/>
      <c r="Y17" s="895"/>
      <c r="Z17" s="895"/>
      <c r="AA17" s="895"/>
      <c r="AB17" s="895"/>
      <c r="AC17" s="897"/>
      <c r="AD17" s="897"/>
      <c r="AE17" s="897"/>
      <c r="AF17" s="895"/>
      <c r="AG17" s="895"/>
      <c r="AH17" s="895"/>
      <c r="AI17" s="895"/>
      <c r="AJ17" s="895"/>
      <c r="AK17" s="897"/>
      <c r="AL17" s="898">
        <v>5</v>
      </c>
      <c r="AM17" s="898" t="s">
        <v>405</v>
      </c>
      <c r="AN17" s="899"/>
      <c r="AO17" s="898">
        <v>5</v>
      </c>
      <c r="AP17" s="898" t="s">
        <v>405</v>
      </c>
      <c r="AQ17" s="895"/>
      <c r="AR17" s="895"/>
      <c r="AS17" s="895"/>
      <c r="AT17" s="895"/>
      <c r="AU17" s="895"/>
      <c r="AV17" s="895"/>
      <c r="AW17" s="895"/>
      <c r="AX17" s="895"/>
      <c r="AY17" s="895"/>
      <c r="AZ17" s="895"/>
      <c r="BA17" s="895"/>
      <c r="BB17" s="895"/>
    </row>
    <row r="18" spans="1:54" s="900" customFormat="1" ht="21" hidden="1" customHeight="1">
      <c r="A18" s="1241"/>
      <c r="B18" s="1493" t="s">
        <v>572</v>
      </c>
      <c r="C18" s="1494"/>
      <c r="D18" s="1494"/>
      <c r="E18" s="1494"/>
      <c r="F18" s="1494"/>
      <c r="G18" s="1494"/>
      <c r="H18" s="1494"/>
      <c r="I18" s="1494"/>
      <c r="J18" s="1494"/>
      <c r="K18" s="1494"/>
      <c r="L18" s="1495"/>
      <c r="M18" s="1242"/>
      <c r="N18" s="1242"/>
      <c r="O18" s="1242"/>
      <c r="P18" s="1242"/>
      <c r="Q18" s="1242"/>
      <c r="R18" s="896"/>
      <c r="S18" s="896"/>
      <c r="T18" s="896"/>
      <c r="U18" s="896"/>
      <c r="V18" s="895"/>
      <c r="W18" s="895"/>
      <c r="X18" s="895"/>
      <c r="Y18" s="895"/>
      <c r="Z18" s="895"/>
      <c r="AA18" s="895"/>
      <c r="AB18" s="895"/>
      <c r="AC18" s="897"/>
      <c r="AD18" s="897"/>
      <c r="AE18" s="897"/>
      <c r="AF18" s="895"/>
      <c r="AG18" s="895"/>
      <c r="AH18" s="895"/>
      <c r="AI18" s="895"/>
      <c r="AJ18" s="895"/>
      <c r="AK18" s="897"/>
      <c r="AL18" s="898"/>
      <c r="AM18" s="898"/>
      <c r="AN18" s="899"/>
      <c r="AO18" s="898"/>
      <c r="AP18" s="898"/>
      <c r="AQ18" s="895"/>
      <c r="AR18" s="895"/>
      <c r="AS18" s="895"/>
      <c r="AT18" s="895"/>
      <c r="AU18" s="895"/>
      <c r="AV18" s="895"/>
      <c r="AW18" s="895"/>
      <c r="AX18" s="895"/>
      <c r="AY18" s="895"/>
      <c r="AZ18" s="895"/>
      <c r="BA18" s="895"/>
      <c r="BB18" s="895"/>
    </row>
    <row r="19" spans="1:54" s="1314" customFormat="1" ht="30" customHeight="1">
      <c r="A19" s="1305" t="s">
        <v>340</v>
      </c>
      <c r="B19" s="1306" t="str">
        <f>'Sch-1'!B21</f>
        <v xml:space="preserve">Estb of 765/400/220kV Kurnool-III PS RE    </v>
      </c>
      <c r="C19" s="1307"/>
      <c r="D19" s="1307"/>
      <c r="E19" s="1307"/>
      <c r="F19" s="1308"/>
      <c r="G19" s="1307"/>
      <c r="H19" s="1307"/>
      <c r="I19" s="1308"/>
      <c r="J19" s="1308"/>
      <c r="K19" s="1308"/>
      <c r="L19" s="1309"/>
      <c r="M19" s="1310"/>
      <c r="N19" s="1310"/>
      <c r="O19" s="1310"/>
      <c r="P19" s="1310"/>
      <c r="Q19" s="1310"/>
      <c r="R19" s="1311" t="s">
        <v>492</v>
      </c>
      <c r="S19" s="1312" t="s">
        <v>493</v>
      </c>
      <c r="T19" s="1313"/>
      <c r="U19" s="1313"/>
      <c r="AD19" s="1315"/>
    </row>
    <row r="20" spans="1:54" s="786" customFormat="1" ht="16.5">
      <c r="A20" s="954">
        <v>1</v>
      </c>
      <c r="B20" s="1246">
        <v>7000020892</v>
      </c>
      <c r="C20" s="1246">
        <v>2320</v>
      </c>
      <c r="D20" s="1246">
        <v>1120</v>
      </c>
      <c r="E20" s="1246">
        <v>10</v>
      </c>
      <c r="F20" s="1243" t="s">
        <v>778</v>
      </c>
      <c r="G20" s="1246">
        <v>100000059</v>
      </c>
      <c r="H20" s="1246">
        <v>998736</v>
      </c>
      <c r="I20" s="1350"/>
      <c r="J20" s="1246">
        <v>18</v>
      </c>
      <c r="K20" s="1349"/>
      <c r="L20" s="1243" t="s">
        <v>800</v>
      </c>
      <c r="M20" s="1246" t="s">
        <v>575</v>
      </c>
      <c r="N20" s="1246">
        <v>1</v>
      </c>
      <c r="O20" s="1334"/>
      <c r="P20" s="1290" t="str">
        <f>IF(O20=0, "Included", IF(ISERROR(N20*O20), O20, N20*O20))</f>
        <v>Included</v>
      </c>
      <c r="Q20" s="1290">
        <f>S20</f>
        <v>0</v>
      </c>
      <c r="R20" s="786">
        <f>IF(P20="Included",0,P20)</f>
        <v>0</v>
      </c>
      <c r="S20" s="786">
        <f>IF(K20="",(R20*J20/100),(R20*K20))</f>
        <v>0</v>
      </c>
      <c r="T20" s="787"/>
      <c r="U20" s="787"/>
      <c r="AD20" s="931"/>
    </row>
    <row r="21" spans="1:54" s="786" customFormat="1" ht="16.5">
      <c r="A21" s="954">
        <v>2</v>
      </c>
      <c r="B21" s="1246">
        <v>7000020892</v>
      </c>
      <c r="C21" s="1246">
        <v>2320</v>
      </c>
      <c r="D21" s="1246">
        <v>1120</v>
      </c>
      <c r="E21" s="1246">
        <v>20</v>
      </c>
      <c r="F21" s="1243" t="s">
        <v>778</v>
      </c>
      <c r="G21" s="1246">
        <v>100000060</v>
      </c>
      <c r="H21" s="1246">
        <v>998736</v>
      </c>
      <c r="I21" s="1350"/>
      <c r="J21" s="1246">
        <v>18</v>
      </c>
      <c r="K21" s="1349"/>
      <c r="L21" s="1243" t="s">
        <v>801</v>
      </c>
      <c r="M21" s="1246" t="s">
        <v>581</v>
      </c>
      <c r="N21" s="1246">
        <v>1</v>
      </c>
      <c r="O21" s="1334"/>
      <c r="P21" s="1290" t="str">
        <f>IF(O21=0, "Included", IF(ISERROR(N21*O21), O21, N21*O21))</f>
        <v>Included</v>
      </c>
      <c r="Q21" s="1290">
        <f>S21</f>
        <v>0</v>
      </c>
      <c r="R21" s="786">
        <f>IF(P21="Included",0,P21)</f>
        <v>0</v>
      </c>
      <c r="S21" s="786">
        <f t="shared" ref="S21:S84" si="0">IF(K21="",(R21*J21/100),(R21*K21))</f>
        <v>0</v>
      </c>
      <c r="T21" s="787"/>
      <c r="U21" s="787"/>
      <c r="AD21" s="931"/>
    </row>
    <row r="22" spans="1:54" s="786" customFormat="1" ht="16.5">
      <c r="A22" s="954">
        <v>3</v>
      </c>
      <c r="B22" s="1246">
        <v>7000020892</v>
      </c>
      <c r="C22" s="1246">
        <v>2330</v>
      </c>
      <c r="D22" s="1246">
        <v>1190</v>
      </c>
      <c r="E22" s="1246">
        <v>10</v>
      </c>
      <c r="F22" s="1243" t="s">
        <v>780</v>
      </c>
      <c r="G22" s="1246">
        <v>100000081</v>
      </c>
      <c r="H22" s="1246">
        <v>998736</v>
      </c>
      <c r="I22" s="1350"/>
      <c r="J22" s="1246">
        <v>18</v>
      </c>
      <c r="K22" s="1349"/>
      <c r="L22" s="1243" t="s">
        <v>809</v>
      </c>
      <c r="M22" s="1246" t="s">
        <v>575</v>
      </c>
      <c r="N22" s="1246">
        <v>2</v>
      </c>
      <c r="O22" s="1334"/>
      <c r="P22" s="1290" t="str">
        <f>IF(O22=0, "Included", IF(ISERROR(N22*O22), O22, N22*O22))</f>
        <v>Included</v>
      </c>
      <c r="Q22" s="1290">
        <f>S22</f>
        <v>0</v>
      </c>
      <c r="R22" s="786">
        <f>IF(P22="Included",0,P22)</f>
        <v>0</v>
      </c>
      <c r="S22" s="786">
        <f t="shared" si="0"/>
        <v>0</v>
      </c>
      <c r="T22" s="787"/>
      <c r="U22" s="787"/>
      <c r="AD22" s="931"/>
    </row>
    <row r="23" spans="1:54" s="786" customFormat="1" ht="33">
      <c r="A23" s="954">
        <v>4</v>
      </c>
      <c r="B23" s="1246">
        <v>7000020892</v>
      </c>
      <c r="C23" s="1246">
        <v>2340</v>
      </c>
      <c r="D23" s="1246">
        <v>1290</v>
      </c>
      <c r="E23" s="1246">
        <v>10</v>
      </c>
      <c r="F23" s="1243" t="s">
        <v>692</v>
      </c>
      <c r="G23" s="1246">
        <v>100000133</v>
      </c>
      <c r="H23" s="1246">
        <v>998736</v>
      </c>
      <c r="I23" s="1350"/>
      <c r="J23" s="1246">
        <v>18</v>
      </c>
      <c r="K23" s="1349"/>
      <c r="L23" s="1243" t="s">
        <v>707</v>
      </c>
      <c r="M23" s="1246" t="s">
        <v>575</v>
      </c>
      <c r="N23" s="1246">
        <v>8</v>
      </c>
      <c r="O23" s="1334"/>
      <c r="P23" s="1290" t="str">
        <f>IF(O23=0, "Included", IF(ISERROR(N23*O23), O23, N23*O23))</f>
        <v>Included</v>
      </c>
      <c r="Q23" s="1290">
        <f>S23</f>
        <v>0</v>
      </c>
      <c r="R23" s="786">
        <f>IF(P23="Included",0,P23)</f>
        <v>0</v>
      </c>
      <c r="S23" s="786">
        <f t="shared" si="0"/>
        <v>0</v>
      </c>
      <c r="T23" s="787"/>
      <c r="U23" s="787"/>
      <c r="AD23" s="931"/>
    </row>
    <row r="24" spans="1:54" s="786" customFormat="1" ht="33">
      <c r="A24" s="954">
        <v>5</v>
      </c>
      <c r="B24" s="1246">
        <v>7000020892</v>
      </c>
      <c r="C24" s="1246">
        <v>2340</v>
      </c>
      <c r="D24" s="1246">
        <v>1290</v>
      </c>
      <c r="E24" s="1246">
        <v>20</v>
      </c>
      <c r="F24" s="1243" t="s">
        <v>692</v>
      </c>
      <c r="G24" s="1246">
        <v>100000134</v>
      </c>
      <c r="H24" s="1246">
        <v>998736</v>
      </c>
      <c r="I24" s="1350"/>
      <c r="J24" s="1246">
        <v>18</v>
      </c>
      <c r="K24" s="1349"/>
      <c r="L24" s="1243" t="s">
        <v>708</v>
      </c>
      <c r="M24" s="1246" t="s">
        <v>575</v>
      </c>
      <c r="N24" s="1246">
        <v>6</v>
      </c>
      <c r="O24" s="1334"/>
      <c r="P24" s="1290" t="str">
        <f t="shared" ref="P24:P82" si="1">IF(O24=0, "Included", IF(ISERROR(N24*O24), O24, N24*O24))</f>
        <v>Included</v>
      </c>
      <c r="Q24" s="1290">
        <f t="shared" ref="Q24:Q82" si="2">S24</f>
        <v>0</v>
      </c>
      <c r="R24" s="786">
        <f t="shared" ref="R24:R82" si="3">IF(P24="Included",0,P24)</f>
        <v>0</v>
      </c>
      <c r="S24" s="786">
        <f t="shared" si="0"/>
        <v>0</v>
      </c>
      <c r="T24" s="787"/>
      <c r="U24" s="787"/>
      <c r="AD24" s="931"/>
    </row>
    <row r="25" spans="1:54" s="786" customFormat="1" ht="33">
      <c r="A25" s="954">
        <v>6</v>
      </c>
      <c r="B25" s="1246">
        <v>7000020892</v>
      </c>
      <c r="C25" s="1246">
        <v>2340</v>
      </c>
      <c r="D25" s="1246">
        <v>1290</v>
      </c>
      <c r="E25" s="1246">
        <v>30</v>
      </c>
      <c r="F25" s="1243" t="s">
        <v>692</v>
      </c>
      <c r="G25" s="1246">
        <v>100000135</v>
      </c>
      <c r="H25" s="1246">
        <v>998736</v>
      </c>
      <c r="I25" s="1350"/>
      <c r="J25" s="1246">
        <v>18</v>
      </c>
      <c r="K25" s="1349"/>
      <c r="L25" s="1243" t="s">
        <v>966</v>
      </c>
      <c r="M25" s="1246" t="s">
        <v>575</v>
      </c>
      <c r="N25" s="1246">
        <v>1</v>
      </c>
      <c r="O25" s="1334"/>
      <c r="P25" s="1290" t="str">
        <f t="shared" si="1"/>
        <v>Included</v>
      </c>
      <c r="Q25" s="1290">
        <f t="shared" si="2"/>
        <v>0</v>
      </c>
      <c r="R25" s="786">
        <f t="shared" si="3"/>
        <v>0</v>
      </c>
      <c r="S25" s="786">
        <f t="shared" si="0"/>
        <v>0</v>
      </c>
      <c r="T25" s="787"/>
      <c r="U25" s="787"/>
      <c r="AD25" s="931"/>
    </row>
    <row r="26" spans="1:54" s="786" customFormat="1" ht="33">
      <c r="A26" s="954">
        <v>7</v>
      </c>
      <c r="B26" s="1246">
        <v>7000020892</v>
      </c>
      <c r="C26" s="1246">
        <v>2340</v>
      </c>
      <c r="D26" s="1246">
        <v>1290</v>
      </c>
      <c r="E26" s="1246">
        <v>40</v>
      </c>
      <c r="F26" s="1243" t="s">
        <v>692</v>
      </c>
      <c r="G26" s="1246">
        <v>100000146</v>
      </c>
      <c r="H26" s="1246">
        <v>998736</v>
      </c>
      <c r="I26" s="1350"/>
      <c r="J26" s="1246">
        <v>18</v>
      </c>
      <c r="K26" s="1349"/>
      <c r="L26" s="1243" t="s">
        <v>810</v>
      </c>
      <c r="M26" s="1246" t="s">
        <v>575</v>
      </c>
      <c r="N26" s="1246">
        <v>18</v>
      </c>
      <c r="O26" s="1334"/>
      <c r="P26" s="1290" t="str">
        <f t="shared" si="1"/>
        <v>Included</v>
      </c>
      <c r="Q26" s="1290">
        <f t="shared" si="2"/>
        <v>0</v>
      </c>
      <c r="R26" s="786">
        <f t="shared" si="3"/>
        <v>0</v>
      </c>
      <c r="S26" s="786">
        <f t="shared" si="0"/>
        <v>0</v>
      </c>
      <c r="T26" s="787"/>
      <c r="U26" s="787"/>
      <c r="AD26" s="931"/>
    </row>
    <row r="27" spans="1:54" s="786" customFormat="1" ht="33">
      <c r="A27" s="954">
        <v>8</v>
      </c>
      <c r="B27" s="1246">
        <v>7000020892</v>
      </c>
      <c r="C27" s="1246">
        <v>2340</v>
      </c>
      <c r="D27" s="1246">
        <v>1290</v>
      </c>
      <c r="E27" s="1246">
        <v>50</v>
      </c>
      <c r="F27" s="1243" t="s">
        <v>692</v>
      </c>
      <c r="G27" s="1246">
        <v>100000171</v>
      </c>
      <c r="H27" s="1246">
        <v>998736</v>
      </c>
      <c r="I27" s="1350"/>
      <c r="J27" s="1246">
        <v>18</v>
      </c>
      <c r="K27" s="1349"/>
      <c r="L27" s="1243" t="s">
        <v>752</v>
      </c>
      <c r="M27" s="1246" t="s">
        <v>575</v>
      </c>
      <c r="N27" s="1246">
        <v>18</v>
      </c>
      <c r="O27" s="1334"/>
      <c r="P27" s="1290" t="str">
        <f t="shared" si="1"/>
        <v>Included</v>
      </c>
      <c r="Q27" s="1290">
        <f t="shared" si="2"/>
        <v>0</v>
      </c>
      <c r="R27" s="786">
        <f t="shared" si="3"/>
        <v>0</v>
      </c>
      <c r="S27" s="786">
        <f t="shared" si="0"/>
        <v>0</v>
      </c>
      <c r="T27" s="787"/>
      <c r="U27" s="787"/>
      <c r="AD27" s="931"/>
    </row>
    <row r="28" spans="1:54" s="786" customFormat="1" ht="33">
      <c r="A28" s="954">
        <v>9</v>
      </c>
      <c r="B28" s="1246">
        <v>7000020892</v>
      </c>
      <c r="C28" s="1246">
        <v>2340</v>
      </c>
      <c r="D28" s="1246">
        <v>1290</v>
      </c>
      <c r="E28" s="1246">
        <v>60</v>
      </c>
      <c r="F28" s="1243" t="s">
        <v>692</v>
      </c>
      <c r="G28" s="1246">
        <v>100000172</v>
      </c>
      <c r="H28" s="1246">
        <v>998736</v>
      </c>
      <c r="I28" s="1350"/>
      <c r="J28" s="1246">
        <v>18</v>
      </c>
      <c r="K28" s="1349"/>
      <c r="L28" s="1243" t="s">
        <v>753</v>
      </c>
      <c r="M28" s="1246" t="s">
        <v>575</v>
      </c>
      <c r="N28" s="1246">
        <v>10</v>
      </c>
      <c r="O28" s="1334"/>
      <c r="P28" s="1290" t="str">
        <f t="shared" si="1"/>
        <v>Included</v>
      </c>
      <c r="Q28" s="1290">
        <f t="shared" si="2"/>
        <v>0</v>
      </c>
      <c r="R28" s="786">
        <f t="shared" si="3"/>
        <v>0</v>
      </c>
      <c r="S28" s="786">
        <f t="shared" si="0"/>
        <v>0</v>
      </c>
      <c r="T28" s="787"/>
      <c r="U28" s="787"/>
      <c r="AD28" s="931"/>
    </row>
    <row r="29" spans="1:54" s="786" customFormat="1" ht="33">
      <c r="A29" s="954">
        <v>10</v>
      </c>
      <c r="B29" s="1246">
        <v>7000020892</v>
      </c>
      <c r="C29" s="1246">
        <v>2340</v>
      </c>
      <c r="D29" s="1246">
        <v>1290</v>
      </c>
      <c r="E29" s="1246">
        <v>70</v>
      </c>
      <c r="F29" s="1243" t="s">
        <v>692</v>
      </c>
      <c r="G29" s="1246">
        <v>100000181</v>
      </c>
      <c r="H29" s="1246">
        <v>998736</v>
      </c>
      <c r="I29" s="1350"/>
      <c r="J29" s="1246">
        <v>18</v>
      </c>
      <c r="K29" s="1349"/>
      <c r="L29" s="1243" t="s">
        <v>712</v>
      </c>
      <c r="M29" s="1246" t="s">
        <v>575</v>
      </c>
      <c r="N29" s="1246">
        <v>21</v>
      </c>
      <c r="O29" s="1334"/>
      <c r="P29" s="1290" t="str">
        <f t="shared" si="1"/>
        <v>Included</v>
      </c>
      <c r="Q29" s="1290">
        <f t="shared" si="2"/>
        <v>0</v>
      </c>
      <c r="R29" s="786">
        <f t="shared" si="3"/>
        <v>0</v>
      </c>
      <c r="S29" s="786">
        <f t="shared" si="0"/>
        <v>0</v>
      </c>
      <c r="T29" s="787"/>
      <c r="U29" s="787"/>
      <c r="AD29" s="931"/>
    </row>
    <row r="30" spans="1:54" s="786" customFormat="1" ht="33">
      <c r="A30" s="954">
        <v>11</v>
      </c>
      <c r="B30" s="1246">
        <v>7000020892</v>
      </c>
      <c r="C30" s="1246">
        <v>2340</v>
      </c>
      <c r="D30" s="1246">
        <v>1290</v>
      </c>
      <c r="E30" s="1246">
        <v>80</v>
      </c>
      <c r="F30" s="1243" t="s">
        <v>692</v>
      </c>
      <c r="G30" s="1246">
        <v>100000182</v>
      </c>
      <c r="H30" s="1246">
        <v>998736</v>
      </c>
      <c r="I30" s="1350"/>
      <c r="J30" s="1246">
        <v>18</v>
      </c>
      <c r="K30" s="1349"/>
      <c r="L30" s="1243" t="s">
        <v>713</v>
      </c>
      <c r="M30" s="1246" t="s">
        <v>575</v>
      </c>
      <c r="N30" s="1246">
        <v>33</v>
      </c>
      <c r="O30" s="1334"/>
      <c r="P30" s="1290" t="str">
        <f t="shared" si="1"/>
        <v>Included</v>
      </c>
      <c r="Q30" s="1290">
        <f t="shared" si="2"/>
        <v>0</v>
      </c>
      <c r="R30" s="786">
        <f t="shared" si="3"/>
        <v>0</v>
      </c>
      <c r="S30" s="786">
        <f t="shared" si="0"/>
        <v>0</v>
      </c>
      <c r="T30" s="787"/>
      <c r="U30" s="787"/>
      <c r="AD30" s="931"/>
    </row>
    <row r="31" spans="1:54" s="786" customFormat="1" ht="33">
      <c r="A31" s="954">
        <v>12</v>
      </c>
      <c r="B31" s="1246">
        <v>7000020892</v>
      </c>
      <c r="C31" s="1246">
        <v>2340</v>
      </c>
      <c r="D31" s="1246">
        <v>1290</v>
      </c>
      <c r="E31" s="1246">
        <v>90</v>
      </c>
      <c r="F31" s="1243" t="s">
        <v>692</v>
      </c>
      <c r="G31" s="1246">
        <v>100000183</v>
      </c>
      <c r="H31" s="1246">
        <v>998736</v>
      </c>
      <c r="I31" s="1350"/>
      <c r="J31" s="1246">
        <v>18</v>
      </c>
      <c r="K31" s="1349"/>
      <c r="L31" s="1243" t="s">
        <v>714</v>
      </c>
      <c r="M31" s="1246" t="s">
        <v>575</v>
      </c>
      <c r="N31" s="1246">
        <v>33</v>
      </c>
      <c r="O31" s="1334"/>
      <c r="P31" s="1290" t="str">
        <f>IF(O31=0, "Included", IF(ISERROR(N31*O31), O31, N31*O31))</f>
        <v>Included</v>
      </c>
      <c r="Q31" s="1290">
        <f>S31</f>
        <v>0</v>
      </c>
      <c r="R31" s="786">
        <f>IF(P31="Included",0,P31)</f>
        <v>0</v>
      </c>
      <c r="S31" s="786">
        <f t="shared" si="0"/>
        <v>0</v>
      </c>
      <c r="T31" s="787"/>
      <c r="U31" s="787"/>
      <c r="AD31" s="931"/>
    </row>
    <row r="32" spans="1:54" s="786" customFormat="1" ht="33">
      <c r="A32" s="954">
        <v>13</v>
      </c>
      <c r="B32" s="1246">
        <v>7000020892</v>
      </c>
      <c r="C32" s="1246">
        <v>2340</v>
      </c>
      <c r="D32" s="1246">
        <v>1290</v>
      </c>
      <c r="E32" s="1246">
        <v>100</v>
      </c>
      <c r="F32" s="1243" t="s">
        <v>692</v>
      </c>
      <c r="G32" s="1246">
        <v>100000194</v>
      </c>
      <c r="H32" s="1246">
        <v>998736</v>
      </c>
      <c r="I32" s="1350"/>
      <c r="J32" s="1246">
        <v>18</v>
      </c>
      <c r="K32" s="1349"/>
      <c r="L32" s="1243" t="s">
        <v>754</v>
      </c>
      <c r="M32" s="1246" t="s">
        <v>581</v>
      </c>
      <c r="N32" s="1246">
        <v>90</v>
      </c>
      <c r="O32" s="1334"/>
      <c r="P32" s="1290" t="str">
        <f>IF(O32=0, "Included", IF(ISERROR(N32*O32), O32, N32*O32))</f>
        <v>Included</v>
      </c>
      <c r="Q32" s="1290">
        <f>S32</f>
        <v>0</v>
      </c>
      <c r="R32" s="786">
        <f>IF(P32="Included",0,P32)</f>
        <v>0</v>
      </c>
      <c r="S32" s="786">
        <f t="shared" si="0"/>
        <v>0</v>
      </c>
      <c r="T32" s="787"/>
      <c r="U32" s="787"/>
      <c r="AD32" s="931"/>
    </row>
    <row r="33" spans="1:30" s="786" customFormat="1" ht="33">
      <c r="A33" s="954">
        <v>14</v>
      </c>
      <c r="B33" s="1246">
        <v>7000020892</v>
      </c>
      <c r="C33" s="1246">
        <v>2340</v>
      </c>
      <c r="D33" s="1246">
        <v>1290</v>
      </c>
      <c r="E33" s="1246">
        <v>110</v>
      </c>
      <c r="F33" s="1243" t="s">
        <v>692</v>
      </c>
      <c r="G33" s="1246">
        <v>100000143</v>
      </c>
      <c r="H33" s="1246">
        <v>998736</v>
      </c>
      <c r="I33" s="1350"/>
      <c r="J33" s="1246">
        <v>18</v>
      </c>
      <c r="K33" s="1349"/>
      <c r="L33" s="1243" t="s">
        <v>709</v>
      </c>
      <c r="M33" s="1246" t="s">
        <v>575</v>
      </c>
      <c r="N33" s="1246">
        <v>36</v>
      </c>
      <c r="O33" s="1334"/>
      <c r="P33" s="1290" t="str">
        <f>IF(O33=0, "Included", IF(ISERROR(N33*O33), O33, N33*O33))</f>
        <v>Included</v>
      </c>
      <c r="Q33" s="1290">
        <f>S33</f>
        <v>0</v>
      </c>
      <c r="R33" s="786">
        <f>IF(P33="Included",0,P33)</f>
        <v>0</v>
      </c>
      <c r="S33" s="786">
        <f t="shared" si="0"/>
        <v>0</v>
      </c>
      <c r="T33" s="787"/>
      <c r="U33" s="787"/>
      <c r="AD33" s="931"/>
    </row>
    <row r="34" spans="1:30" s="786" customFormat="1" ht="33">
      <c r="A34" s="954">
        <v>15</v>
      </c>
      <c r="B34" s="1246">
        <v>7000020892</v>
      </c>
      <c r="C34" s="1246">
        <v>2350</v>
      </c>
      <c r="D34" s="1246">
        <v>1310</v>
      </c>
      <c r="E34" s="1246">
        <v>10</v>
      </c>
      <c r="F34" s="1243" t="s">
        <v>693</v>
      </c>
      <c r="G34" s="1246">
        <v>100005443</v>
      </c>
      <c r="H34" s="1246">
        <v>998734</v>
      </c>
      <c r="I34" s="1350"/>
      <c r="J34" s="1246">
        <v>18</v>
      </c>
      <c r="K34" s="1349"/>
      <c r="L34" s="1243" t="s">
        <v>595</v>
      </c>
      <c r="M34" s="1246" t="s">
        <v>575</v>
      </c>
      <c r="N34" s="1246">
        <v>195</v>
      </c>
      <c r="O34" s="1334"/>
      <c r="P34" s="1290" t="str">
        <f t="shared" si="1"/>
        <v>Included</v>
      </c>
      <c r="Q34" s="1290">
        <f t="shared" si="2"/>
        <v>0</v>
      </c>
      <c r="R34" s="786">
        <f t="shared" si="3"/>
        <v>0</v>
      </c>
      <c r="S34" s="786">
        <f t="shared" si="0"/>
        <v>0</v>
      </c>
      <c r="T34" s="787"/>
      <c r="U34" s="787"/>
      <c r="AD34" s="931"/>
    </row>
    <row r="35" spans="1:30" s="786" customFormat="1" ht="33">
      <c r="A35" s="954">
        <v>16</v>
      </c>
      <c r="B35" s="1246">
        <v>7000020892</v>
      </c>
      <c r="C35" s="1246">
        <v>2350</v>
      </c>
      <c r="D35" s="1246">
        <v>1310</v>
      </c>
      <c r="E35" s="1246">
        <v>20</v>
      </c>
      <c r="F35" s="1243" t="s">
        <v>693</v>
      </c>
      <c r="G35" s="1246">
        <v>100000328</v>
      </c>
      <c r="H35" s="1246">
        <v>998736</v>
      </c>
      <c r="I35" s="1350"/>
      <c r="J35" s="1246">
        <v>18</v>
      </c>
      <c r="K35" s="1349"/>
      <c r="L35" s="1243" t="s">
        <v>576</v>
      </c>
      <c r="M35" s="1246" t="s">
        <v>575</v>
      </c>
      <c r="N35" s="1246">
        <v>40</v>
      </c>
      <c r="O35" s="1334"/>
      <c r="P35" s="1290" t="str">
        <f t="shared" si="1"/>
        <v>Included</v>
      </c>
      <c r="Q35" s="1290">
        <f t="shared" si="2"/>
        <v>0</v>
      </c>
      <c r="R35" s="786">
        <f t="shared" si="3"/>
        <v>0</v>
      </c>
      <c r="S35" s="786">
        <f t="shared" si="0"/>
        <v>0</v>
      </c>
      <c r="T35" s="787"/>
      <c r="U35" s="787"/>
      <c r="AD35" s="931"/>
    </row>
    <row r="36" spans="1:30" s="786" customFormat="1" ht="33">
      <c r="A36" s="954">
        <v>17</v>
      </c>
      <c r="B36" s="1246">
        <v>7000020892</v>
      </c>
      <c r="C36" s="1246">
        <v>2350</v>
      </c>
      <c r="D36" s="1246">
        <v>1310</v>
      </c>
      <c r="E36" s="1246">
        <v>30</v>
      </c>
      <c r="F36" s="1243" t="s">
        <v>693</v>
      </c>
      <c r="G36" s="1246">
        <v>100000327</v>
      </c>
      <c r="H36" s="1246">
        <v>998736</v>
      </c>
      <c r="I36" s="1350"/>
      <c r="J36" s="1246">
        <v>18</v>
      </c>
      <c r="K36" s="1349"/>
      <c r="L36" s="1243" t="s">
        <v>716</v>
      </c>
      <c r="M36" s="1246" t="s">
        <v>575</v>
      </c>
      <c r="N36" s="1246">
        <v>8</v>
      </c>
      <c r="O36" s="1334"/>
      <c r="P36" s="1290" t="str">
        <f t="shared" si="1"/>
        <v>Included</v>
      </c>
      <c r="Q36" s="1290">
        <f t="shared" si="2"/>
        <v>0</v>
      </c>
      <c r="R36" s="786">
        <f t="shared" si="3"/>
        <v>0</v>
      </c>
      <c r="S36" s="786">
        <f t="shared" si="0"/>
        <v>0</v>
      </c>
      <c r="T36" s="787"/>
      <c r="U36" s="787"/>
      <c r="AD36" s="931"/>
    </row>
    <row r="37" spans="1:30" s="786" customFormat="1" ht="33">
      <c r="A37" s="954">
        <v>18</v>
      </c>
      <c r="B37" s="1246">
        <v>7000020892</v>
      </c>
      <c r="C37" s="1246">
        <v>2350</v>
      </c>
      <c r="D37" s="1246">
        <v>1310</v>
      </c>
      <c r="E37" s="1246">
        <v>40</v>
      </c>
      <c r="F37" s="1243" t="s">
        <v>693</v>
      </c>
      <c r="G37" s="1246">
        <v>100000326</v>
      </c>
      <c r="H37" s="1246">
        <v>998736</v>
      </c>
      <c r="I37" s="1350"/>
      <c r="J37" s="1246">
        <v>18</v>
      </c>
      <c r="K37" s="1349"/>
      <c r="L37" s="1243" t="s">
        <v>717</v>
      </c>
      <c r="M37" s="1246" t="s">
        <v>575</v>
      </c>
      <c r="N37" s="1246">
        <v>10</v>
      </c>
      <c r="O37" s="1334"/>
      <c r="P37" s="1290" t="str">
        <f t="shared" si="1"/>
        <v>Included</v>
      </c>
      <c r="Q37" s="1290">
        <f t="shared" si="2"/>
        <v>0</v>
      </c>
      <c r="R37" s="786">
        <f t="shared" si="3"/>
        <v>0</v>
      </c>
      <c r="S37" s="786">
        <f t="shared" si="0"/>
        <v>0</v>
      </c>
      <c r="T37" s="787"/>
      <c r="U37" s="787"/>
      <c r="AD37" s="931"/>
    </row>
    <row r="38" spans="1:30" s="786" customFormat="1" ht="33">
      <c r="A38" s="954">
        <v>19</v>
      </c>
      <c r="B38" s="1246">
        <v>7000020892</v>
      </c>
      <c r="C38" s="1246">
        <v>2350</v>
      </c>
      <c r="D38" s="1246">
        <v>1310</v>
      </c>
      <c r="E38" s="1246">
        <v>50</v>
      </c>
      <c r="F38" s="1243" t="s">
        <v>693</v>
      </c>
      <c r="G38" s="1246">
        <v>100000288</v>
      </c>
      <c r="H38" s="1246">
        <v>998736</v>
      </c>
      <c r="I38" s="1350"/>
      <c r="J38" s="1246">
        <v>18</v>
      </c>
      <c r="K38" s="1349"/>
      <c r="L38" s="1243" t="s">
        <v>812</v>
      </c>
      <c r="M38" s="1246" t="s">
        <v>575</v>
      </c>
      <c r="N38" s="1246">
        <v>2</v>
      </c>
      <c r="O38" s="1334"/>
      <c r="P38" s="1290" t="str">
        <f t="shared" si="1"/>
        <v>Included</v>
      </c>
      <c r="Q38" s="1290">
        <f t="shared" si="2"/>
        <v>0</v>
      </c>
      <c r="R38" s="786">
        <f t="shared" si="3"/>
        <v>0</v>
      </c>
      <c r="S38" s="786">
        <f t="shared" si="0"/>
        <v>0</v>
      </c>
      <c r="T38" s="787"/>
      <c r="U38" s="787"/>
      <c r="AD38" s="931"/>
    </row>
    <row r="39" spans="1:30" s="786" customFormat="1" ht="33">
      <c r="A39" s="954">
        <v>20</v>
      </c>
      <c r="B39" s="1246">
        <v>7000020892</v>
      </c>
      <c r="C39" s="1246">
        <v>2350</v>
      </c>
      <c r="D39" s="1246">
        <v>1310</v>
      </c>
      <c r="E39" s="1246">
        <v>60</v>
      </c>
      <c r="F39" s="1243" t="s">
        <v>693</v>
      </c>
      <c r="G39" s="1246">
        <v>100000287</v>
      </c>
      <c r="H39" s="1246">
        <v>998736</v>
      </c>
      <c r="I39" s="1350"/>
      <c r="J39" s="1246">
        <v>18</v>
      </c>
      <c r="K39" s="1349"/>
      <c r="L39" s="1243" t="s">
        <v>718</v>
      </c>
      <c r="M39" s="1246" t="s">
        <v>575</v>
      </c>
      <c r="N39" s="1246">
        <v>57</v>
      </c>
      <c r="O39" s="1334"/>
      <c r="P39" s="1290" t="str">
        <f t="shared" si="1"/>
        <v>Included</v>
      </c>
      <c r="Q39" s="1290">
        <f t="shared" si="2"/>
        <v>0</v>
      </c>
      <c r="R39" s="786">
        <f t="shared" si="3"/>
        <v>0</v>
      </c>
      <c r="S39" s="786">
        <f t="shared" si="0"/>
        <v>0</v>
      </c>
      <c r="T39" s="787"/>
      <c r="U39" s="787"/>
      <c r="AD39" s="931"/>
    </row>
    <row r="40" spans="1:30" s="786" customFormat="1" ht="33">
      <c r="A40" s="954">
        <v>21</v>
      </c>
      <c r="B40" s="1246">
        <v>7000020892</v>
      </c>
      <c r="C40" s="1246">
        <v>2350</v>
      </c>
      <c r="D40" s="1246">
        <v>1310</v>
      </c>
      <c r="E40" s="1246">
        <v>70</v>
      </c>
      <c r="F40" s="1243" t="s">
        <v>693</v>
      </c>
      <c r="G40" s="1246">
        <v>100000275</v>
      </c>
      <c r="H40" s="1246">
        <v>998736</v>
      </c>
      <c r="I40" s="1350"/>
      <c r="J40" s="1246">
        <v>18</v>
      </c>
      <c r="K40" s="1349"/>
      <c r="L40" s="1243" t="s">
        <v>745</v>
      </c>
      <c r="M40" s="1246" t="s">
        <v>575</v>
      </c>
      <c r="N40" s="1246">
        <v>6</v>
      </c>
      <c r="O40" s="1334"/>
      <c r="P40" s="1290" t="str">
        <f t="shared" si="1"/>
        <v>Included</v>
      </c>
      <c r="Q40" s="1290">
        <f t="shared" si="2"/>
        <v>0</v>
      </c>
      <c r="R40" s="786">
        <f t="shared" si="3"/>
        <v>0</v>
      </c>
      <c r="S40" s="786">
        <f t="shared" si="0"/>
        <v>0</v>
      </c>
      <c r="T40" s="787"/>
      <c r="U40" s="787"/>
      <c r="AD40" s="931"/>
    </row>
    <row r="41" spans="1:30" s="786" customFormat="1" ht="33">
      <c r="A41" s="954">
        <v>22</v>
      </c>
      <c r="B41" s="1246">
        <v>7000020892</v>
      </c>
      <c r="C41" s="1246">
        <v>2350</v>
      </c>
      <c r="D41" s="1246">
        <v>1310</v>
      </c>
      <c r="E41" s="1246">
        <v>80</v>
      </c>
      <c r="F41" s="1243" t="s">
        <v>693</v>
      </c>
      <c r="G41" s="1246">
        <v>100000274</v>
      </c>
      <c r="H41" s="1246">
        <v>998736</v>
      </c>
      <c r="I41" s="1350"/>
      <c r="J41" s="1246">
        <v>18</v>
      </c>
      <c r="K41" s="1349"/>
      <c r="L41" s="1243" t="s">
        <v>719</v>
      </c>
      <c r="M41" s="1246" t="s">
        <v>575</v>
      </c>
      <c r="N41" s="1246">
        <v>66</v>
      </c>
      <c r="O41" s="1334"/>
      <c r="P41" s="1290" t="str">
        <f t="shared" si="1"/>
        <v>Included</v>
      </c>
      <c r="Q41" s="1290">
        <f t="shared" si="2"/>
        <v>0</v>
      </c>
      <c r="R41" s="786">
        <f t="shared" si="3"/>
        <v>0</v>
      </c>
      <c r="S41" s="786">
        <f t="shared" si="0"/>
        <v>0</v>
      </c>
      <c r="T41" s="787"/>
      <c r="U41" s="787"/>
      <c r="AD41" s="931"/>
    </row>
    <row r="42" spans="1:30" s="786" customFormat="1" ht="33">
      <c r="A42" s="954">
        <v>23</v>
      </c>
      <c r="B42" s="1246">
        <v>7000020892</v>
      </c>
      <c r="C42" s="1246">
        <v>2350</v>
      </c>
      <c r="D42" s="1246">
        <v>1310</v>
      </c>
      <c r="E42" s="1246">
        <v>90</v>
      </c>
      <c r="F42" s="1243" t="s">
        <v>693</v>
      </c>
      <c r="G42" s="1246">
        <v>100000267</v>
      </c>
      <c r="H42" s="1246">
        <v>998736</v>
      </c>
      <c r="I42" s="1350"/>
      <c r="J42" s="1246">
        <v>18</v>
      </c>
      <c r="K42" s="1349"/>
      <c r="L42" s="1243" t="s">
        <v>755</v>
      </c>
      <c r="M42" s="1246" t="s">
        <v>575</v>
      </c>
      <c r="N42" s="1246">
        <v>18</v>
      </c>
      <c r="O42" s="1334"/>
      <c r="P42" s="1290" t="str">
        <f t="shared" si="1"/>
        <v>Included</v>
      </c>
      <c r="Q42" s="1290">
        <f t="shared" si="2"/>
        <v>0</v>
      </c>
      <c r="R42" s="786">
        <f t="shared" si="3"/>
        <v>0</v>
      </c>
      <c r="S42" s="786">
        <f t="shared" si="0"/>
        <v>0</v>
      </c>
      <c r="T42" s="787"/>
      <c r="U42" s="787"/>
      <c r="AD42" s="931"/>
    </row>
    <row r="43" spans="1:30" s="786" customFormat="1" ht="33">
      <c r="A43" s="954">
        <v>24</v>
      </c>
      <c r="B43" s="1246">
        <v>7000020892</v>
      </c>
      <c r="C43" s="1246">
        <v>2350</v>
      </c>
      <c r="D43" s="1246">
        <v>1310</v>
      </c>
      <c r="E43" s="1246">
        <v>100</v>
      </c>
      <c r="F43" s="1243" t="s">
        <v>693</v>
      </c>
      <c r="G43" s="1246">
        <v>100000266</v>
      </c>
      <c r="H43" s="1246">
        <v>998736</v>
      </c>
      <c r="I43" s="1350"/>
      <c r="J43" s="1246">
        <v>18</v>
      </c>
      <c r="K43" s="1349"/>
      <c r="L43" s="1243" t="s">
        <v>967</v>
      </c>
      <c r="M43" s="1246" t="s">
        <v>575</v>
      </c>
      <c r="N43" s="1246">
        <v>4</v>
      </c>
      <c r="O43" s="1334"/>
      <c r="P43" s="1290" t="str">
        <f t="shared" si="1"/>
        <v>Included</v>
      </c>
      <c r="Q43" s="1290">
        <f t="shared" si="2"/>
        <v>0</v>
      </c>
      <c r="R43" s="786">
        <f t="shared" si="3"/>
        <v>0</v>
      </c>
      <c r="S43" s="786">
        <f t="shared" si="0"/>
        <v>0</v>
      </c>
      <c r="T43" s="787"/>
      <c r="U43" s="787"/>
      <c r="AD43" s="931"/>
    </row>
    <row r="44" spans="1:30" s="786" customFormat="1" ht="33">
      <c r="A44" s="954">
        <v>25</v>
      </c>
      <c r="B44" s="1246">
        <v>7000020892</v>
      </c>
      <c r="C44" s="1246">
        <v>2360</v>
      </c>
      <c r="D44" s="1246">
        <v>1340</v>
      </c>
      <c r="E44" s="1246">
        <v>10</v>
      </c>
      <c r="F44" s="1243" t="s">
        <v>694</v>
      </c>
      <c r="G44" s="1246">
        <v>100000884</v>
      </c>
      <c r="H44" s="1246">
        <v>998734</v>
      </c>
      <c r="I44" s="1350"/>
      <c r="J44" s="1246">
        <v>18</v>
      </c>
      <c r="K44" s="1349"/>
      <c r="L44" s="1243" t="s">
        <v>814</v>
      </c>
      <c r="M44" s="1246" t="s">
        <v>575</v>
      </c>
      <c r="N44" s="1246">
        <v>90</v>
      </c>
      <c r="O44" s="1334"/>
      <c r="P44" s="1290" t="str">
        <f t="shared" si="1"/>
        <v>Included</v>
      </c>
      <c r="Q44" s="1290">
        <f t="shared" si="2"/>
        <v>0</v>
      </c>
      <c r="R44" s="786">
        <f t="shared" si="3"/>
        <v>0</v>
      </c>
      <c r="S44" s="786">
        <f t="shared" si="0"/>
        <v>0</v>
      </c>
      <c r="T44" s="787"/>
      <c r="U44" s="787"/>
      <c r="AD44" s="931"/>
    </row>
    <row r="45" spans="1:30" s="786" customFormat="1" ht="33">
      <c r="A45" s="954">
        <v>26</v>
      </c>
      <c r="B45" s="1246">
        <v>7000020892</v>
      </c>
      <c r="C45" s="1246">
        <v>2360</v>
      </c>
      <c r="D45" s="1246">
        <v>1340</v>
      </c>
      <c r="E45" s="1246">
        <v>20</v>
      </c>
      <c r="F45" s="1243" t="s">
        <v>694</v>
      </c>
      <c r="G45" s="1246">
        <v>100001907</v>
      </c>
      <c r="H45" s="1246">
        <v>998736</v>
      </c>
      <c r="I45" s="1350"/>
      <c r="J45" s="1246">
        <v>18</v>
      </c>
      <c r="K45" s="1349"/>
      <c r="L45" s="1243" t="s">
        <v>640</v>
      </c>
      <c r="M45" s="1246" t="s">
        <v>575</v>
      </c>
      <c r="N45" s="1246">
        <v>292</v>
      </c>
      <c r="O45" s="1334"/>
      <c r="P45" s="1290" t="str">
        <f t="shared" si="1"/>
        <v>Included</v>
      </c>
      <c r="Q45" s="1290">
        <f t="shared" si="2"/>
        <v>0</v>
      </c>
      <c r="R45" s="786">
        <f t="shared" si="3"/>
        <v>0</v>
      </c>
      <c r="S45" s="786">
        <f t="shared" si="0"/>
        <v>0</v>
      </c>
      <c r="T45" s="787"/>
      <c r="U45" s="787"/>
      <c r="AD45" s="931"/>
    </row>
    <row r="46" spans="1:30" s="786" customFormat="1" ht="33">
      <c r="A46" s="954">
        <v>27</v>
      </c>
      <c r="B46" s="1246">
        <v>7000020892</v>
      </c>
      <c r="C46" s="1246">
        <v>2360</v>
      </c>
      <c r="D46" s="1246">
        <v>1340</v>
      </c>
      <c r="E46" s="1246">
        <v>30</v>
      </c>
      <c r="F46" s="1243" t="s">
        <v>694</v>
      </c>
      <c r="G46" s="1246">
        <v>100000484</v>
      </c>
      <c r="H46" s="1246">
        <v>998736</v>
      </c>
      <c r="I46" s="1350"/>
      <c r="J46" s="1246">
        <v>18</v>
      </c>
      <c r="K46" s="1349"/>
      <c r="L46" s="1243" t="s">
        <v>627</v>
      </c>
      <c r="M46" s="1246" t="s">
        <v>575</v>
      </c>
      <c r="N46" s="1246">
        <v>72</v>
      </c>
      <c r="O46" s="1334"/>
      <c r="P46" s="1290" t="str">
        <f>IF(O46=0, "Included", IF(ISERROR(N46*O46), O46, N46*O46))</f>
        <v>Included</v>
      </c>
      <c r="Q46" s="1290">
        <f>S46</f>
        <v>0</v>
      </c>
      <c r="R46" s="786">
        <f>IF(P46="Included",0,P46)</f>
        <v>0</v>
      </c>
      <c r="S46" s="786">
        <f t="shared" si="0"/>
        <v>0</v>
      </c>
      <c r="T46" s="787"/>
      <c r="U46" s="787"/>
      <c r="AD46" s="931"/>
    </row>
    <row r="47" spans="1:30" s="786" customFormat="1" ht="33">
      <c r="A47" s="954">
        <v>28</v>
      </c>
      <c r="B47" s="1246">
        <v>7000020892</v>
      </c>
      <c r="C47" s="1246">
        <v>2360</v>
      </c>
      <c r="D47" s="1246">
        <v>1340</v>
      </c>
      <c r="E47" s="1246">
        <v>50</v>
      </c>
      <c r="F47" s="1243" t="s">
        <v>694</v>
      </c>
      <c r="G47" s="1246">
        <v>100012000</v>
      </c>
      <c r="H47" s="1246">
        <v>998736</v>
      </c>
      <c r="I47" s="1350"/>
      <c r="J47" s="1246">
        <v>18</v>
      </c>
      <c r="K47" s="1349"/>
      <c r="L47" s="1243" t="s">
        <v>817</v>
      </c>
      <c r="M47" s="1246" t="s">
        <v>575</v>
      </c>
      <c r="N47" s="1246">
        <v>8</v>
      </c>
      <c r="O47" s="1334"/>
      <c r="P47" s="1290" t="str">
        <f>IF(O47=0, "Included", IF(ISERROR(N47*O47), O47, N47*O47))</f>
        <v>Included</v>
      </c>
      <c r="Q47" s="1290">
        <f>S47</f>
        <v>0</v>
      </c>
      <c r="R47" s="786">
        <f>IF(P47="Included",0,P47)</f>
        <v>0</v>
      </c>
      <c r="S47" s="786">
        <f t="shared" si="0"/>
        <v>0</v>
      </c>
      <c r="T47" s="787"/>
      <c r="U47" s="787"/>
      <c r="AD47" s="931"/>
    </row>
    <row r="48" spans="1:30" s="786" customFormat="1" ht="33">
      <c r="A48" s="954">
        <v>29</v>
      </c>
      <c r="B48" s="1246">
        <v>7000020892</v>
      </c>
      <c r="C48" s="1246">
        <v>2360</v>
      </c>
      <c r="D48" s="1246">
        <v>1340</v>
      </c>
      <c r="E48" s="1246">
        <v>60</v>
      </c>
      <c r="F48" s="1243" t="s">
        <v>694</v>
      </c>
      <c r="G48" s="1246">
        <v>100002016</v>
      </c>
      <c r="H48" s="1246">
        <v>998736</v>
      </c>
      <c r="I48" s="1350"/>
      <c r="J48" s="1246">
        <v>18</v>
      </c>
      <c r="K48" s="1349"/>
      <c r="L48" s="1243" t="s">
        <v>756</v>
      </c>
      <c r="M48" s="1246" t="s">
        <v>575</v>
      </c>
      <c r="N48" s="1246">
        <v>51</v>
      </c>
      <c r="O48" s="1334"/>
      <c r="P48" s="1290" t="str">
        <f>IF(O48=0, "Included", IF(ISERROR(N48*O48), O48, N48*O48))</f>
        <v>Included</v>
      </c>
      <c r="Q48" s="1290">
        <f>S48</f>
        <v>0</v>
      </c>
      <c r="R48" s="786">
        <f>IF(P48="Included",0,P48)</f>
        <v>0</v>
      </c>
      <c r="S48" s="786">
        <f t="shared" si="0"/>
        <v>0</v>
      </c>
      <c r="T48" s="787"/>
      <c r="U48" s="787"/>
      <c r="AD48" s="931"/>
    </row>
    <row r="49" spans="1:30" s="786" customFormat="1" ht="33">
      <c r="A49" s="954">
        <v>30</v>
      </c>
      <c r="B49" s="1246">
        <v>7000020892</v>
      </c>
      <c r="C49" s="1246">
        <v>2360</v>
      </c>
      <c r="D49" s="1246">
        <v>1340</v>
      </c>
      <c r="E49" s="1246">
        <v>70</v>
      </c>
      <c r="F49" s="1243" t="s">
        <v>694</v>
      </c>
      <c r="G49" s="1246">
        <v>100002013</v>
      </c>
      <c r="H49" s="1246">
        <v>998736</v>
      </c>
      <c r="I49" s="1350"/>
      <c r="J49" s="1246">
        <v>18</v>
      </c>
      <c r="K49" s="1349"/>
      <c r="L49" s="1243" t="s">
        <v>724</v>
      </c>
      <c r="M49" s="1246" t="s">
        <v>575</v>
      </c>
      <c r="N49" s="1246">
        <v>27</v>
      </c>
      <c r="O49" s="1334"/>
      <c r="P49" s="1290" t="str">
        <f t="shared" ref="P49:P53" si="4">IF(O49=0, "Included", IF(ISERROR(N49*O49), O49, N49*O49))</f>
        <v>Included</v>
      </c>
      <c r="Q49" s="1290">
        <f t="shared" ref="Q49:Q53" si="5">S49</f>
        <v>0</v>
      </c>
      <c r="R49" s="786">
        <f t="shared" ref="R49:R53" si="6">IF(P49="Included",0,P49)</f>
        <v>0</v>
      </c>
      <c r="S49" s="786">
        <f t="shared" si="0"/>
        <v>0</v>
      </c>
      <c r="T49" s="787"/>
      <c r="U49" s="787"/>
      <c r="AD49" s="931"/>
    </row>
    <row r="50" spans="1:30" s="786" customFormat="1" ht="33">
      <c r="A50" s="954">
        <v>31</v>
      </c>
      <c r="B50" s="1246">
        <v>7000020892</v>
      </c>
      <c r="C50" s="1246">
        <v>2360</v>
      </c>
      <c r="D50" s="1246">
        <v>1340</v>
      </c>
      <c r="E50" s="1246">
        <v>80</v>
      </c>
      <c r="F50" s="1243" t="s">
        <v>694</v>
      </c>
      <c r="G50" s="1246">
        <v>100002014</v>
      </c>
      <c r="H50" s="1246">
        <v>998736</v>
      </c>
      <c r="I50" s="1350"/>
      <c r="J50" s="1246">
        <v>18</v>
      </c>
      <c r="K50" s="1349"/>
      <c r="L50" s="1243" t="s">
        <v>723</v>
      </c>
      <c r="M50" s="1246" t="s">
        <v>575</v>
      </c>
      <c r="N50" s="1246">
        <v>27</v>
      </c>
      <c r="O50" s="1334"/>
      <c r="P50" s="1290" t="str">
        <f t="shared" si="4"/>
        <v>Included</v>
      </c>
      <c r="Q50" s="1290">
        <f t="shared" si="5"/>
        <v>0</v>
      </c>
      <c r="R50" s="786">
        <f t="shared" si="6"/>
        <v>0</v>
      </c>
      <c r="S50" s="786">
        <f t="shared" si="0"/>
        <v>0</v>
      </c>
      <c r="T50" s="787"/>
      <c r="U50" s="787"/>
      <c r="AD50" s="931"/>
    </row>
    <row r="51" spans="1:30" s="786" customFormat="1" ht="33">
      <c r="A51" s="954">
        <v>32</v>
      </c>
      <c r="B51" s="1246">
        <v>7000020892</v>
      </c>
      <c r="C51" s="1246">
        <v>2360</v>
      </c>
      <c r="D51" s="1246">
        <v>1340</v>
      </c>
      <c r="E51" s="1246">
        <v>90</v>
      </c>
      <c r="F51" s="1243" t="s">
        <v>694</v>
      </c>
      <c r="G51" s="1246">
        <v>100000448</v>
      </c>
      <c r="H51" s="1246">
        <v>998736</v>
      </c>
      <c r="I51" s="1350"/>
      <c r="J51" s="1246">
        <v>18</v>
      </c>
      <c r="K51" s="1349"/>
      <c r="L51" s="1243" t="s">
        <v>815</v>
      </c>
      <c r="M51" s="1246" t="s">
        <v>575</v>
      </c>
      <c r="N51" s="1246">
        <v>63</v>
      </c>
      <c r="O51" s="1334"/>
      <c r="P51" s="1290" t="str">
        <f t="shared" si="4"/>
        <v>Included</v>
      </c>
      <c r="Q51" s="1290">
        <f t="shared" si="5"/>
        <v>0</v>
      </c>
      <c r="R51" s="786">
        <f t="shared" si="6"/>
        <v>0</v>
      </c>
      <c r="S51" s="786">
        <f t="shared" si="0"/>
        <v>0</v>
      </c>
      <c r="T51" s="787"/>
      <c r="U51" s="787"/>
      <c r="AD51" s="931"/>
    </row>
    <row r="52" spans="1:30" s="786" customFormat="1" ht="33">
      <c r="A52" s="954">
        <v>33</v>
      </c>
      <c r="B52" s="1246">
        <v>7000020892</v>
      </c>
      <c r="C52" s="1246">
        <v>2360</v>
      </c>
      <c r="D52" s="1246">
        <v>1340</v>
      </c>
      <c r="E52" s="1246">
        <v>100</v>
      </c>
      <c r="F52" s="1243" t="s">
        <v>694</v>
      </c>
      <c r="G52" s="1246">
        <v>100001994</v>
      </c>
      <c r="H52" s="1246">
        <v>998736</v>
      </c>
      <c r="I52" s="1350"/>
      <c r="J52" s="1246">
        <v>18</v>
      </c>
      <c r="K52" s="1349"/>
      <c r="L52" s="1243" t="s">
        <v>819</v>
      </c>
      <c r="M52" s="1246" t="s">
        <v>575</v>
      </c>
      <c r="N52" s="1246">
        <v>21</v>
      </c>
      <c r="O52" s="1334"/>
      <c r="P52" s="1290" t="str">
        <f t="shared" si="4"/>
        <v>Included</v>
      </c>
      <c r="Q52" s="1290">
        <f t="shared" si="5"/>
        <v>0</v>
      </c>
      <c r="R52" s="786">
        <f t="shared" si="6"/>
        <v>0</v>
      </c>
      <c r="S52" s="786">
        <f t="shared" si="0"/>
        <v>0</v>
      </c>
      <c r="T52" s="787"/>
      <c r="U52" s="787"/>
      <c r="AD52" s="931"/>
    </row>
    <row r="53" spans="1:30" s="786" customFormat="1" ht="33">
      <c r="A53" s="954">
        <v>34</v>
      </c>
      <c r="B53" s="1246">
        <v>7000020892</v>
      </c>
      <c r="C53" s="1246">
        <v>2360</v>
      </c>
      <c r="D53" s="1246">
        <v>1340</v>
      </c>
      <c r="E53" s="1246">
        <v>110</v>
      </c>
      <c r="F53" s="1243" t="s">
        <v>694</v>
      </c>
      <c r="G53" s="1246">
        <v>100001989</v>
      </c>
      <c r="H53" s="1246">
        <v>998736</v>
      </c>
      <c r="I53" s="1350"/>
      <c r="J53" s="1246">
        <v>18</v>
      </c>
      <c r="K53" s="1349"/>
      <c r="L53" s="1243" t="s">
        <v>722</v>
      </c>
      <c r="M53" s="1246" t="s">
        <v>575</v>
      </c>
      <c r="N53" s="1246">
        <v>81</v>
      </c>
      <c r="O53" s="1334"/>
      <c r="P53" s="1290" t="str">
        <f t="shared" si="4"/>
        <v>Included</v>
      </c>
      <c r="Q53" s="1290">
        <f t="shared" si="5"/>
        <v>0</v>
      </c>
      <c r="R53" s="786">
        <f t="shared" si="6"/>
        <v>0</v>
      </c>
      <c r="S53" s="786">
        <f t="shared" si="0"/>
        <v>0</v>
      </c>
      <c r="T53" s="787"/>
      <c r="U53" s="787"/>
      <c r="AD53" s="931"/>
    </row>
    <row r="54" spans="1:30" s="786" customFormat="1" ht="33">
      <c r="A54" s="954">
        <v>35</v>
      </c>
      <c r="B54" s="1246">
        <v>7000020892</v>
      </c>
      <c r="C54" s="1246">
        <v>2360</v>
      </c>
      <c r="D54" s="1246">
        <v>1340</v>
      </c>
      <c r="E54" s="1246">
        <v>120</v>
      </c>
      <c r="F54" s="1243" t="s">
        <v>694</v>
      </c>
      <c r="G54" s="1246">
        <v>100011980</v>
      </c>
      <c r="H54" s="1246">
        <v>998736</v>
      </c>
      <c r="I54" s="1350"/>
      <c r="J54" s="1246">
        <v>18</v>
      </c>
      <c r="K54" s="1349"/>
      <c r="L54" s="1243" t="s">
        <v>968</v>
      </c>
      <c r="M54" s="1246" t="s">
        <v>575</v>
      </c>
      <c r="N54" s="1246">
        <v>7</v>
      </c>
      <c r="O54" s="1334"/>
      <c r="P54" s="1290" t="str">
        <f>IF(O54=0, "Included", IF(ISERROR(N54*O54), O54, N54*O54))</f>
        <v>Included</v>
      </c>
      <c r="Q54" s="1290">
        <f>S54</f>
        <v>0</v>
      </c>
      <c r="R54" s="786">
        <f>IF(P54="Included",0,P54)</f>
        <v>0</v>
      </c>
      <c r="S54" s="786">
        <f t="shared" si="0"/>
        <v>0</v>
      </c>
      <c r="T54" s="787"/>
      <c r="U54" s="787"/>
      <c r="AD54" s="931"/>
    </row>
    <row r="55" spans="1:30" s="786" customFormat="1" ht="33">
      <c r="A55" s="954">
        <v>36</v>
      </c>
      <c r="B55" s="1246">
        <v>7000020892</v>
      </c>
      <c r="C55" s="1246">
        <v>2360</v>
      </c>
      <c r="D55" s="1246">
        <v>1340</v>
      </c>
      <c r="E55" s="1246">
        <v>130</v>
      </c>
      <c r="F55" s="1243" t="s">
        <v>694</v>
      </c>
      <c r="G55" s="1246">
        <v>100003634</v>
      </c>
      <c r="H55" s="1246">
        <v>998736</v>
      </c>
      <c r="I55" s="1350"/>
      <c r="J55" s="1246">
        <v>18</v>
      </c>
      <c r="K55" s="1349"/>
      <c r="L55" s="1243" t="s">
        <v>757</v>
      </c>
      <c r="M55" s="1246" t="s">
        <v>575</v>
      </c>
      <c r="N55" s="1246">
        <v>27</v>
      </c>
      <c r="O55" s="1334"/>
      <c r="P55" s="1290" t="str">
        <f>IF(O55=0, "Included", IF(ISERROR(N55*O55), O55, N55*O55))</f>
        <v>Included</v>
      </c>
      <c r="Q55" s="1290">
        <f>S55</f>
        <v>0</v>
      </c>
      <c r="R55" s="786">
        <f>IF(P55="Included",0,P55)</f>
        <v>0</v>
      </c>
      <c r="S55" s="786">
        <f t="shared" si="0"/>
        <v>0</v>
      </c>
      <c r="T55" s="787"/>
      <c r="U55" s="787"/>
      <c r="AD55" s="931"/>
    </row>
    <row r="56" spans="1:30" s="786" customFormat="1" ht="33">
      <c r="A56" s="954">
        <v>37</v>
      </c>
      <c r="B56" s="1246">
        <v>7000020892</v>
      </c>
      <c r="C56" s="1246">
        <v>2360</v>
      </c>
      <c r="D56" s="1246">
        <v>1340</v>
      </c>
      <c r="E56" s="1246">
        <v>140</v>
      </c>
      <c r="F56" s="1243" t="s">
        <v>694</v>
      </c>
      <c r="G56" s="1246">
        <v>100011982</v>
      </c>
      <c r="H56" s="1246">
        <v>998736</v>
      </c>
      <c r="I56" s="1350"/>
      <c r="J56" s="1246">
        <v>18</v>
      </c>
      <c r="K56" s="1349"/>
      <c r="L56" s="1243" t="s">
        <v>969</v>
      </c>
      <c r="M56" s="1246" t="s">
        <v>575</v>
      </c>
      <c r="N56" s="1246">
        <v>6</v>
      </c>
      <c r="O56" s="1334"/>
      <c r="P56" s="1290" t="str">
        <f>IF(O56=0, "Included", IF(ISERROR(N56*O56), O56, N56*O56))</f>
        <v>Included</v>
      </c>
      <c r="Q56" s="1290">
        <f>S56</f>
        <v>0</v>
      </c>
      <c r="R56" s="786">
        <f>IF(P56="Included",0,P56)</f>
        <v>0</v>
      </c>
      <c r="S56" s="786">
        <f t="shared" si="0"/>
        <v>0</v>
      </c>
      <c r="T56" s="787"/>
      <c r="U56" s="787"/>
      <c r="AD56" s="931"/>
    </row>
    <row r="57" spans="1:30" s="786" customFormat="1" ht="33">
      <c r="A57" s="954">
        <v>38</v>
      </c>
      <c r="B57" s="1246">
        <v>7000020892</v>
      </c>
      <c r="C57" s="1246">
        <v>2370</v>
      </c>
      <c r="D57" s="1246">
        <v>1370</v>
      </c>
      <c r="E57" s="1246">
        <v>10</v>
      </c>
      <c r="F57" s="1243" t="s">
        <v>781</v>
      </c>
      <c r="G57" s="1246">
        <v>100000599</v>
      </c>
      <c r="H57" s="1246">
        <v>998736</v>
      </c>
      <c r="I57" s="1350"/>
      <c r="J57" s="1246">
        <v>18</v>
      </c>
      <c r="K57" s="1349"/>
      <c r="L57" s="1243" t="s">
        <v>970</v>
      </c>
      <c r="M57" s="1246" t="s">
        <v>575</v>
      </c>
      <c r="N57" s="1246">
        <v>4</v>
      </c>
      <c r="O57" s="1334"/>
      <c r="P57" s="1290" t="str">
        <f t="shared" ref="P57:P81" si="7">IF(O57=0, "Included", IF(ISERROR(N57*O57), O57, N57*O57))</f>
        <v>Included</v>
      </c>
      <c r="Q57" s="1290">
        <f t="shared" ref="Q57:Q81" si="8">S57</f>
        <v>0</v>
      </c>
      <c r="R57" s="786">
        <f t="shared" ref="R57:R81" si="9">IF(P57="Included",0,P57)</f>
        <v>0</v>
      </c>
      <c r="S57" s="786">
        <f t="shared" si="0"/>
        <v>0</v>
      </c>
      <c r="T57" s="787"/>
      <c r="U57" s="787"/>
      <c r="AD57" s="931"/>
    </row>
    <row r="58" spans="1:30" s="786" customFormat="1" ht="33">
      <c r="A58" s="954">
        <v>39</v>
      </c>
      <c r="B58" s="1246">
        <v>7000020892</v>
      </c>
      <c r="C58" s="1246">
        <v>2370</v>
      </c>
      <c r="D58" s="1246">
        <v>1370</v>
      </c>
      <c r="E58" s="1246">
        <v>20</v>
      </c>
      <c r="F58" s="1243" t="s">
        <v>781</v>
      </c>
      <c r="G58" s="1246">
        <v>100001986</v>
      </c>
      <c r="H58" s="1246">
        <v>998736</v>
      </c>
      <c r="I58" s="1350"/>
      <c r="J58" s="1246">
        <v>18</v>
      </c>
      <c r="K58" s="1349"/>
      <c r="L58" s="1243" t="s">
        <v>821</v>
      </c>
      <c r="M58" s="1246" t="s">
        <v>575</v>
      </c>
      <c r="N58" s="1246">
        <v>2</v>
      </c>
      <c r="O58" s="1334"/>
      <c r="P58" s="1290" t="str">
        <f t="shared" si="7"/>
        <v>Included</v>
      </c>
      <c r="Q58" s="1290">
        <f t="shared" si="8"/>
        <v>0</v>
      </c>
      <c r="R58" s="786">
        <f t="shared" si="9"/>
        <v>0</v>
      </c>
      <c r="S58" s="786">
        <f t="shared" si="0"/>
        <v>0</v>
      </c>
      <c r="T58" s="787"/>
      <c r="U58" s="787"/>
      <c r="AD58" s="931"/>
    </row>
    <row r="59" spans="1:30" s="786" customFormat="1" ht="33">
      <c r="A59" s="954">
        <v>40</v>
      </c>
      <c r="B59" s="1246">
        <v>7000020892</v>
      </c>
      <c r="C59" s="1246">
        <v>2380</v>
      </c>
      <c r="D59" s="1246">
        <v>1381</v>
      </c>
      <c r="E59" s="1246">
        <v>10</v>
      </c>
      <c r="F59" s="1243" t="s">
        <v>782</v>
      </c>
      <c r="G59" s="1246">
        <v>100000611</v>
      </c>
      <c r="H59" s="1246">
        <v>998736</v>
      </c>
      <c r="I59" s="1350"/>
      <c r="J59" s="1246">
        <v>18</v>
      </c>
      <c r="K59" s="1349"/>
      <c r="L59" s="1243" t="s">
        <v>822</v>
      </c>
      <c r="M59" s="1246" t="s">
        <v>575</v>
      </c>
      <c r="N59" s="1246">
        <v>1</v>
      </c>
      <c r="O59" s="1334"/>
      <c r="P59" s="1290" t="str">
        <f t="shared" si="7"/>
        <v>Included</v>
      </c>
      <c r="Q59" s="1290">
        <f t="shared" si="8"/>
        <v>0</v>
      </c>
      <c r="R59" s="786">
        <f t="shared" si="9"/>
        <v>0</v>
      </c>
      <c r="S59" s="786">
        <f t="shared" si="0"/>
        <v>0</v>
      </c>
      <c r="T59" s="787"/>
      <c r="U59" s="787"/>
      <c r="AD59" s="931"/>
    </row>
    <row r="60" spans="1:30" s="786" customFormat="1" ht="33">
      <c r="A60" s="954">
        <v>41</v>
      </c>
      <c r="B60" s="1246">
        <v>7000020892</v>
      </c>
      <c r="C60" s="1246">
        <v>2380</v>
      </c>
      <c r="D60" s="1246">
        <v>1381</v>
      </c>
      <c r="E60" s="1246">
        <v>20</v>
      </c>
      <c r="F60" s="1243" t="s">
        <v>782</v>
      </c>
      <c r="G60" s="1246">
        <v>100003842</v>
      </c>
      <c r="H60" s="1246">
        <v>998736</v>
      </c>
      <c r="I60" s="1350"/>
      <c r="J60" s="1246">
        <v>18</v>
      </c>
      <c r="K60" s="1349"/>
      <c r="L60" s="1243" t="s">
        <v>971</v>
      </c>
      <c r="M60" s="1246" t="s">
        <v>575</v>
      </c>
      <c r="N60" s="1246">
        <v>1</v>
      </c>
      <c r="O60" s="1334"/>
      <c r="P60" s="1290" t="str">
        <f t="shared" si="7"/>
        <v>Included</v>
      </c>
      <c r="Q60" s="1290">
        <f t="shared" si="8"/>
        <v>0</v>
      </c>
      <c r="R60" s="786">
        <f t="shared" si="9"/>
        <v>0</v>
      </c>
      <c r="S60" s="786">
        <f t="shared" si="0"/>
        <v>0</v>
      </c>
      <c r="T60" s="787"/>
      <c r="U60" s="787"/>
      <c r="AD60" s="931"/>
    </row>
    <row r="61" spans="1:30" s="786" customFormat="1" ht="33">
      <c r="A61" s="954">
        <v>42</v>
      </c>
      <c r="B61" s="1246">
        <v>7000020892</v>
      </c>
      <c r="C61" s="1246">
        <v>2380</v>
      </c>
      <c r="D61" s="1246">
        <v>1381</v>
      </c>
      <c r="E61" s="1246">
        <v>30</v>
      </c>
      <c r="F61" s="1243" t="s">
        <v>782</v>
      </c>
      <c r="G61" s="1246">
        <v>100000623</v>
      </c>
      <c r="H61" s="1246">
        <v>998736</v>
      </c>
      <c r="I61" s="1350"/>
      <c r="J61" s="1246">
        <v>18</v>
      </c>
      <c r="K61" s="1349"/>
      <c r="L61" s="1243" t="s">
        <v>824</v>
      </c>
      <c r="M61" s="1246" t="s">
        <v>575</v>
      </c>
      <c r="N61" s="1246">
        <v>3</v>
      </c>
      <c r="O61" s="1334"/>
      <c r="P61" s="1290" t="str">
        <f t="shared" si="7"/>
        <v>Included</v>
      </c>
      <c r="Q61" s="1290">
        <f t="shared" si="8"/>
        <v>0</v>
      </c>
      <c r="R61" s="786">
        <f t="shared" si="9"/>
        <v>0</v>
      </c>
      <c r="S61" s="786">
        <f t="shared" si="0"/>
        <v>0</v>
      </c>
      <c r="T61" s="787"/>
      <c r="U61" s="787"/>
      <c r="AD61" s="931"/>
    </row>
    <row r="62" spans="1:30" s="786" customFormat="1" ht="33">
      <c r="A62" s="954">
        <v>43</v>
      </c>
      <c r="B62" s="1246">
        <v>7000020892</v>
      </c>
      <c r="C62" s="1246">
        <v>2380</v>
      </c>
      <c r="D62" s="1246">
        <v>1381</v>
      </c>
      <c r="E62" s="1246">
        <v>40</v>
      </c>
      <c r="F62" s="1243" t="s">
        <v>782</v>
      </c>
      <c r="G62" s="1246">
        <v>100000624</v>
      </c>
      <c r="H62" s="1246">
        <v>998736</v>
      </c>
      <c r="I62" s="1350"/>
      <c r="J62" s="1246">
        <v>18</v>
      </c>
      <c r="K62" s="1349"/>
      <c r="L62" s="1243" t="s">
        <v>825</v>
      </c>
      <c r="M62" s="1246" t="s">
        <v>575</v>
      </c>
      <c r="N62" s="1246">
        <v>3</v>
      </c>
      <c r="O62" s="1334"/>
      <c r="P62" s="1290" t="str">
        <f t="shared" si="7"/>
        <v>Included</v>
      </c>
      <c r="Q62" s="1290">
        <f t="shared" si="8"/>
        <v>0</v>
      </c>
      <c r="R62" s="786">
        <f t="shared" si="9"/>
        <v>0</v>
      </c>
      <c r="S62" s="786">
        <f t="shared" si="0"/>
        <v>0</v>
      </c>
      <c r="T62" s="787"/>
      <c r="U62" s="787"/>
      <c r="AD62" s="931"/>
    </row>
    <row r="63" spans="1:30" s="786" customFormat="1" ht="33">
      <c r="A63" s="954">
        <v>44</v>
      </c>
      <c r="B63" s="1246">
        <v>7000020892</v>
      </c>
      <c r="C63" s="1246">
        <v>2380</v>
      </c>
      <c r="D63" s="1246">
        <v>1381</v>
      </c>
      <c r="E63" s="1246">
        <v>50</v>
      </c>
      <c r="F63" s="1243" t="s">
        <v>782</v>
      </c>
      <c r="G63" s="1246">
        <v>100001909</v>
      </c>
      <c r="H63" s="1246">
        <v>998736</v>
      </c>
      <c r="I63" s="1350"/>
      <c r="J63" s="1246">
        <v>18</v>
      </c>
      <c r="K63" s="1349"/>
      <c r="L63" s="1243" t="s">
        <v>972</v>
      </c>
      <c r="M63" s="1246" t="s">
        <v>575</v>
      </c>
      <c r="N63" s="1246">
        <v>6</v>
      </c>
      <c r="O63" s="1334"/>
      <c r="P63" s="1290" t="str">
        <f t="shared" si="7"/>
        <v>Included</v>
      </c>
      <c r="Q63" s="1290">
        <f t="shared" si="8"/>
        <v>0</v>
      </c>
      <c r="R63" s="786">
        <f t="shared" si="9"/>
        <v>0</v>
      </c>
      <c r="S63" s="786">
        <f t="shared" si="0"/>
        <v>0</v>
      </c>
      <c r="T63" s="787"/>
      <c r="U63" s="787"/>
      <c r="AD63" s="931"/>
    </row>
    <row r="64" spans="1:30" s="786" customFormat="1" ht="16.5">
      <c r="A64" s="954">
        <v>45</v>
      </c>
      <c r="B64" s="1246">
        <v>7000020892</v>
      </c>
      <c r="C64" s="1246">
        <v>2390</v>
      </c>
      <c r="D64" s="1246">
        <v>1390</v>
      </c>
      <c r="E64" s="1246">
        <v>10</v>
      </c>
      <c r="F64" s="1243" t="s">
        <v>695</v>
      </c>
      <c r="G64" s="1246">
        <v>100000661</v>
      </c>
      <c r="H64" s="1246">
        <v>998736</v>
      </c>
      <c r="I64" s="1350"/>
      <c r="J64" s="1246">
        <v>18</v>
      </c>
      <c r="K64" s="1349"/>
      <c r="L64" s="1243" t="s">
        <v>827</v>
      </c>
      <c r="M64" s="1246" t="s">
        <v>575</v>
      </c>
      <c r="N64" s="1246">
        <v>1</v>
      </c>
      <c r="O64" s="1334"/>
      <c r="P64" s="1290" t="str">
        <f t="shared" si="7"/>
        <v>Included</v>
      </c>
      <c r="Q64" s="1290">
        <f t="shared" si="8"/>
        <v>0</v>
      </c>
      <c r="R64" s="786">
        <f t="shared" si="9"/>
        <v>0</v>
      </c>
      <c r="S64" s="786">
        <f t="shared" si="0"/>
        <v>0</v>
      </c>
      <c r="T64" s="787"/>
      <c r="U64" s="787"/>
      <c r="AD64" s="931"/>
    </row>
    <row r="65" spans="1:30" s="786" customFormat="1" ht="33">
      <c r="A65" s="954">
        <v>46</v>
      </c>
      <c r="B65" s="1246">
        <v>7000020892</v>
      </c>
      <c r="C65" s="1246">
        <v>2390</v>
      </c>
      <c r="D65" s="1246">
        <v>1390</v>
      </c>
      <c r="E65" s="1246">
        <v>20</v>
      </c>
      <c r="F65" s="1243" t="s">
        <v>695</v>
      </c>
      <c r="G65" s="1246">
        <v>100000011</v>
      </c>
      <c r="H65" s="1246">
        <v>998736</v>
      </c>
      <c r="I65" s="1350"/>
      <c r="J65" s="1246">
        <v>18</v>
      </c>
      <c r="K65" s="1349"/>
      <c r="L65" s="1243" t="s">
        <v>758</v>
      </c>
      <c r="M65" s="1246" t="s">
        <v>581</v>
      </c>
      <c r="N65" s="1246">
        <v>3</v>
      </c>
      <c r="O65" s="1334"/>
      <c r="P65" s="1290" t="str">
        <f t="shared" si="7"/>
        <v>Included</v>
      </c>
      <c r="Q65" s="1290">
        <f t="shared" si="8"/>
        <v>0</v>
      </c>
      <c r="R65" s="786">
        <f t="shared" si="9"/>
        <v>0</v>
      </c>
      <c r="S65" s="786">
        <f t="shared" si="0"/>
        <v>0</v>
      </c>
      <c r="T65" s="787"/>
      <c r="U65" s="787"/>
      <c r="AD65" s="931"/>
    </row>
    <row r="66" spans="1:30" s="786" customFormat="1" ht="33">
      <c r="A66" s="954">
        <v>47</v>
      </c>
      <c r="B66" s="1246">
        <v>7000020892</v>
      </c>
      <c r="C66" s="1246">
        <v>2390</v>
      </c>
      <c r="D66" s="1246">
        <v>1390</v>
      </c>
      <c r="E66" s="1246">
        <v>30</v>
      </c>
      <c r="F66" s="1243" t="s">
        <v>695</v>
      </c>
      <c r="G66" s="1246">
        <v>100000047</v>
      </c>
      <c r="H66" s="1246">
        <v>998736</v>
      </c>
      <c r="I66" s="1350"/>
      <c r="J66" s="1246">
        <v>18</v>
      </c>
      <c r="K66" s="1349"/>
      <c r="L66" s="1243" t="s">
        <v>973</v>
      </c>
      <c r="M66" s="1246" t="s">
        <v>575</v>
      </c>
      <c r="N66" s="1246">
        <v>3</v>
      </c>
      <c r="O66" s="1334"/>
      <c r="P66" s="1290" t="str">
        <f t="shared" si="7"/>
        <v>Included</v>
      </c>
      <c r="Q66" s="1290">
        <f t="shared" si="8"/>
        <v>0</v>
      </c>
      <c r="R66" s="786">
        <f t="shared" si="9"/>
        <v>0</v>
      </c>
      <c r="S66" s="786">
        <f t="shared" si="0"/>
        <v>0</v>
      </c>
      <c r="T66" s="787"/>
      <c r="U66" s="787"/>
      <c r="AD66" s="931"/>
    </row>
    <row r="67" spans="1:30" s="786" customFormat="1" ht="16.5">
      <c r="A67" s="954">
        <v>48</v>
      </c>
      <c r="B67" s="1246">
        <v>7000020892</v>
      </c>
      <c r="C67" s="1246">
        <v>2390</v>
      </c>
      <c r="D67" s="1246">
        <v>1390</v>
      </c>
      <c r="E67" s="1246">
        <v>40</v>
      </c>
      <c r="F67" s="1243" t="s">
        <v>695</v>
      </c>
      <c r="G67" s="1246">
        <v>100000670</v>
      </c>
      <c r="H67" s="1246">
        <v>998736</v>
      </c>
      <c r="I67" s="1350"/>
      <c r="J67" s="1246">
        <v>18</v>
      </c>
      <c r="K67" s="1349"/>
      <c r="L67" s="1243" t="s">
        <v>974</v>
      </c>
      <c r="M67" s="1246" t="s">
        <v>575</v>
      </c>
      <c r="N67" s="1246">
        <v>3</v>
      </c>
      <c r="O67" s="1334"/>
      <c r="P67" s="1290" t="str">
        <f t="shared" ref="P67:P71" si="10">IF(O67=0, "Included", IF(ISERROR(N67*O67), O67, N67*O67))</f>
        <v>Included</v>
      </c>
      <c r="Q67" s="1290">
        <f t="shared" ref="Q67:Q71" si="11">S67</f>
        <v>0</v>
      </c>
      <c r="R67" s="786">
        <f t="shared" ref="R67:R71" si="12">IF(P67="Included",0,P67)</f>
        <v>0</v>
      </c>
      <c r="S67" s="786">
        <f t="shared" si="0"/>
        <v>0</v>
      </c>
      <c r="T67" s="787"/>
      <c r="U67" s="787"/>
      <c r="AD67" s="931"/>
    </row>
    <row r="68" spans="1:30" s="786" customFormat="1" ht="16.5">
      <c r="A68" s="954">
        <v>49</v>
      </c>
      <c r="B68" s="1246">
        <v>7000020892</v>
      </c>
      <c r="C68" s="1246">
        <v>2390</v>
      </c>
      <c r="D68" s="1246">
        <v>1390</v>
      </c>
      <c r="E68" s="1246">
        <v>50</v>
      </c>
      <c r="F68" s="1243" t="s">
        <v>695</v>
      </c>
      <c r="G68" s="1246">
        <v>100000669</v>
      </c>
      <c r="H68" s="1246">
        <v>998736</v>
      </c>
      <c r="I68" s="1350"/>
      <c r="J68" s="1246">
        <v>18</v>
      </c>
      <c r="K68" s="1349"/>
      <c r="L68" s="1243" t="s">
        <v>830</v>
      </c>
      <c r="M68" s="1246" t="s">
        <v>575</v>
      </c>
      <c r="N68" s="1246">
        <v>3</v>
      </c>
      <c r="O68" s="1334"/>
      <c r="P68" s="1290" t="str">
        <f t="shared" si="10"/>
        <v>Included</v>
      </c>
      <c r="Q68" s="1290">
        <f t="shared" si="11"/>
        <v>0</v>
      </c>
      <c r="R68" s="786">
        <f t="shared" si="12"/>
        <v>0</v>
      </c>
      <c r="S68" s="786">
        <f t="shared" si="0"/>
        <v>0</v>
      </c>
      <c r="T68" s="787"/>
      <c r="U68" s="787"/>
      <c r="AD68" s="931"/>
    </row>
    <row r="69" spans="1:30" s="786" customFormat="1" ht="33">
      <c r="A69" s="954">
        <v>50</v>
      </c>
      <c r="B69" s="1246">
        <v>7000020892</v>
      </c>
      <c r="C69" s="1246">
        <v>2390</v>
      </c>
      <c r="D69" s="1246">
        <v>1390</v>
      </c>
      <c r="E69" s="1246">
        <v>60</v>
      </c>
      <c r="F69" s="1243" t="s">
        <v>695</v>
      </c>
      <c r="G69" s="1246">
        <v>100001672</v>
      </c>
      <c r="H69" s="1246">
        <v>995455</v>
      </c>
      <c r="I69" s="1350"/>
      <c r="J69" s="1246">
        <v>18</v>
      </c>
      <c r="K69" s="1349"/>
      <c r="L69" s="1243" t="s">
        <v>975</v>
      </c>
      <c r="M69" s="1246" t="s">
        <v>575</v>
      </c>
      <c r="N69" s="1246">
        <v>1</v>
      </c>
      <c r="O69" s="1334"/>
      <c r="P69" s="1290" t="str">
        <f t="shared" si="10"/>
        <v>Included</v>
      </c>
      <c r="Q69" s="1290">
        <f t="shared" si="11"/>
        <v>0</v>
      </c>
      <c r="R69" s="786">
        <f t="shared" si="12"/>
        <v>0</v>
      </c>
      <c r="S69" s="786">
        <f t="shared" si="0"/>
        <v>0</v>
      </c>
      <c r="T69" s="787"/>
      <c r="U69" s="787"/>
      <c r="AD69" s="931"/>
    </row>
    <row r="70" spans="1:30" s="786" customFormat="1" ht="99">
      <c r="A70" s="954">
        <v>51</v>
      </c>
      <c r="B70" s="1246">
        <v>7000020892</v>
      </c>
      <c r="C70" s="1246">
        <v>2400</v>
      </c>
      <c r="D70" s="1246">
        <v>1400</v>
      </c>
      <c r="E70" s="1246">
        <v>10</v>
      </c>
      <c r="F70" s="1243" t="s">
        <v>696</v>
      </c>
      <c r="G70" s="1246">
        <v>100000048</v>
      </c>
      <c r="H70" s="1246">
        <v>998736</v>
      </c>
      <c r="I70" s="1350"/>
      <c r="J70" s="1246">
        <v>18</v>
      </c>
      <c r="K70" s="1349"/>
      <c r="L70" s="1243" t="s">
        <v>976</v>
      </c>
      <c r="M70" s="1246" t="s">
        <v>650</v>
      </c>
      <c r="N70" s="1246">
        <v>3</v>
      </c>
      <c r="O70" s="1334"/>
      <c r="P70" s="1290" t="str">
        <f t="shared" si="10"/>
        <v>Included</v>
      </c>
      <c r="Q70" s="1290">
        <f t="shared" si="11"/>
        <v>0</v>
      </c>
      <c r="R70" s="786">
        <f t="shared" si="12"/>
        <v>0</v>
      </c>
      <c r="S70" s="786">
        <f t="shared" si="0"/>
        <v>0</v>
      </c>
      <c r="T70" s="787"/>
      <c r="U70" s="787"/>
      <c r="AD70" s="931"/>
    </row>
    <row r="71" spans="1:30" s="786" customFormat="1" ht="115.5">
      <c r="A71" s="954">
        <v>52</v>
      </c>
      <c r="B71" s="1246">
        <v>7000020892</v>
      </c>
      <c r="C71" s="1246">
        <v>2400</v>
      </c>
      <c r="D71" s="1246">
        <v>1400</v>
      </c>
      <c r="E71" s="1246">
        <v>20</v>
      </c>
      <c r="F71" s="1243" t="s">
        <v>696</v>
      </c>
      <c r="G71" s="1246">
        <v>100000005</v>
      </c>
      <c r="H71" s="1246">
        <v>998736</v>
      </c>
      <c r="I71" s="1350"/>
      <c r="J71" s="1246">
        <v>18</v>
      </c>
      <c r="K71" s="1349"/>
      <c r="L71" s="1243" t="s">
        <v>977</v>
      </c>
      <c r="M71" s="1246" t="s">
        <v>650</v>
      </c>
      <c r="N71" s="1246">
        <v>3</v>
      </c>
      <c r="O71" s="1334"/>
      <c r="P71" s="1290" t="str">
        <f t="shared" si="10"/>
        <v>Included</v>
      </c>
      <c r="Q71" s="1290">
        <f t="shared" si="11"/>
        <v>0</v>
      </c>
      <c r="R71" s="786">
        <f t="shared" si="12"/>
        <v>0</v>
      </c>
      <c r="S71" s="786">
        <f t="shared" si="0"/>
        <v>0</v>
      </c>
      <c r="T71" s="787"/>
      <c r="U71" s="787"/>
      <c r="AD71" s="931"/>
    </row>
    <row r="72" spans="1:30" s="786" customFormat="1" ht="33">
      <c r="A72" s="954">
        <v>53</v>
      </c>
      <c r="B72" s="1246">
        <v>7000020892</v>
      </c>
      <c r="C72" s="1246">
        <v>2400</v>
      </c>
      <c r="D72" s="1246">
        <v>1400</v>
      </c>
      <c r="E72" s="1246">
        <v>30</v>
      </c>
      <c r="F72" s="1243" t="s">
        <v>696</v>
      </c>
      <c r="G72" s="1246">
        <v>100000186</v>
      </c>
      <c r="H72" s="1246">
        <v>998731</v>
      </c>
      <c r="I72" s="1350"/>
      <c r="J72" s="1246">
        <v>18</v>
      </c>
      <c r="K72" s="1349"/>
      <c r="L72" s="1243" t="s">
        <v>978</v>
      </c>
      <c r="M72" s="1246" t="s">
        <v>581</v>
      </c>
      <c r="N72" s="1246">
        <v>1</v>
      </c>
      <c r="O72" s="1334"/>
      <c r="P72" s="1290" t="str">
        <f t="shared" si="7"/>
        <v>Included</v>
      </c>
      <c r="Q72" s="1290">
        <f t="shared" si="8"/>
        <v>0</v>
      </c>
      <c r="R72" s="786">
        <f t="shared" si="9"/>
        <v>0</v>
      </c>
      <c r="S72" s="786">
        <f t="shared" si="0"/>
        <v>0</v>
      </c>
      <c r="T72" s="787"/>
      <c r="U72" s="787"/>
      <c r="AD72" s="931"/>
    </row>
    <row r="73" spans="1:30" s="786" customFormat="1" ht="33">
      <c r="A73" s="954">
        <v>54</v>
      </c>
      <c r="B73" s="1246">
        <v>7000020892</v>
      </c>
      <c r="C73" s="1246">
        <v>2400</v>
      </c>
      <c r="D73" s="1246">
        <v>1400</v>
      </c>
      <c r="E73" s="1246">
        <v>40</v>
      </c>
      <c r="F73" s="1243" t="s">
        <v>696</v>
      </c>
      <c r="G73" s="1246">
        <v>100000185</v>
      </c>
      <c r="H73" s="1246">
        <v>998731</v>
      </c>
      <c r="I73" s="1350"/>
      <c r="J73" s="1246">
        <v>18</v>
      </c>
      <c r="K73" s="1349"/>
      <c r="L73" s="1243" t="s">
        <v>760</v>
      </c>
      <c r="M73" s="1246" t="s">
        <v>581</v>
      </c>
      <c r="N73" s="1246">
        <v>3</v>
      </c>
      <c r="O73" s="1334"/>
      <c r="P73" s="1290" t="str">
        <f t="shared" si="7"/>
        <v>Included</v>
      </c>
      <c r="Q73" s="1290">
        <f t="shared" si="8"/>
        <v>0</v>
      </c>
      <c r="R73" s="786">
        <f t="shared" si="9"/>
        <v>0</v>
      </c>
      <c r="S73" s="786">
        <f t="shared" si="0"/>
        <v>0</v>
      </c>
      <c r="T73" s="787"/>
      <c r="U73" s="787"/>
      <c r="AD73" s="931"/>
    </row>
    <row r="74" spans="1:30" s="786" customFormat="1" ht="33">
      <c r="A74" s="954">
        <v>55</v>
      </c>
      <c r="B74" s="1246">
        <v>7000020892</v>
      </c>
      <c r="C74" s="1246">
        <v>2400</v>
      </c>
      <c r="D74" s="1246">
        <v>1400</v>
      </c>
      <c r="E74" s="1246">
        <v>50</v>
      </c>
      <c r="F74" s="1243" t="s">
        <v>696</v>
      </c>
      <c r="G74" s="1246">
        <v>100000191</v>
      </c>
      <c r="H74" s="1246">
        <v>998731</v>
      </c>
      <c r="I74" s="1350"/>
      <c r="J74" s="1246">
        <v>18</v>
      </c>
      <c r="K74" s="1349"/>
      <c r="L74" s="1243" t="s">
        <v>979</v>
      </c>
      <c r="M74" s="1246" t="s">
        <v>581</v>
      </c>
      <c r="N74" s="1246">
        <v>2</v>
      </c>
      <c r="O74" s="1334"/>
      <c r="P74" s="1290" t="str">
        <f t="shared" si="7"/>
        <v>Included</v>
      </c>
      <c r="Q74" s="1290">
        <f t="shared" si="8"/>
        <v>0</v>
      </c>
      <c r="R74" s="786">
        <f t="shared" si="9"/>
        <v>0</v>
      </c>
      <c r="S74" s="786">
        <f t="shared" si="0"/>
        <v>0</v>
      </c>
      <c r="T74" s="787"/>
      <c r="U74" s="787"/>
      <c r="AD74" s="931"/>
    </row>
    <row r="75" spans="1:30" s="786" customFormat="1" ht="33">
      <c r="A75" s="954">
        <v>56</v>
      </c>
      <c r="B75" s="1246">
        <v>7000020892</v>
      </c>
      <c r="C75" s="1246">
        <v>2400</v>
      </c>
      <c r="D75" s="1246">
        <v>1400</v>
      </c>
      <c r="E75" s="1246">
        <v>60</v>
      </c>
      <c r="F75" s="1243" t="s">
        <v>696</v>
      </c>
      <c r="G75" s="1246">
        <v>100000184</v>
      </c>
      <c r="H75" s="1246">
        <v>998731</v>
      </c>
      <c r="I75" s="1350"/>
      <c r="J75" s="1246">
        <v>18</v>
      </c>
      <c r="K75" s="1349"/>
      <c r="L75" s="1243" t="s">
        <v>980</v>
      </c>
      <c r="M75" s="1246" t="s">
        <v>581</v>
      </c>
      <c r="N75" s="1246">
        <v>4</v>
      </c>
      <c r="O75" s="1334"/>
      <c r="P75" s="1290" t="str">
        <f t="shared" si="7"/>
        <v>Included</v>
      </c>
      <c r="Q75" s="1290">
        <f t="shared" si="8"/>
        <v>0</v>
      </c>
      <c r="R75" s="786">
        <f t="shared" si="9"/>
        <v>0</v>
      </c>
      <c r="S75" s="786">
        <f t="shared" si="0"/>
        <v>0</v>
      </c>
      <c r="T75" s="787"/>
      <c r="U75" s="787"/>
      <c r="AD75" s="931"/>
    </row>
    <row r="76" spans="1:30" s="786" customFormat="1" ht="33">
      <c r="A76" s="954">
        <v>57</v>
      </c>
      <c r="B76" s="1246">
        <v>7000020892</v>
      </c>
      <c r="C76" s="1246">
        <v>2400</v>
      </c>
      <c r="D76" s="1246">
        <v>1400</v>
      </c>
      <c r="E76" s="1246">
        <v>70</v>
      </c>
      <c r="F76" s="1243" t="s">
        <v>696</v>
      </c>
      <c r="G76" s="1246">
        <v>100000192</v>
      </c>
      <c r="H76" s="1246">
        <v>998731</v>
      </c>
      <c r="I76" s="1350"/>
      <c r="J76" s="1246">
        <v>18</v>
      </c>
      <c r="K76" s="1349"/>
      <c r="L76" s="1243" t="s">
        <v>759</v>
      </c>
      <c r="M76" s="1246" t="s">
        <v>581</v>
      </c>
      <c r="N76" s="1246">
        <v>4</v>
      </c>
      <c r="O76" s="1334"/>
      <c r="P76" s="1290" t="str">
        <f t="shared" si="7"/>
        <v>Included</v>
      </c>
      <c r="Q76" s="1290">
        <f t="shared" si="8"/>
        <v>0</v>
      </c>
      <c r="R76" s="786">
        <f t="shared" si="9"/>
        <v>0</v>
      </c>
      <c r="S76" s="786">
        <f t="shared" si="0"/>
        <v>0</v>
      </c>
      <c r="T76" s="787"/>
      <c r="U76" s="787"/>
      <c r="AD76" s="931"/>
    </row>
    <row r="77" spans="1:30" s="786" customFormat="1" ht="49.5">
      <c r="A77" s="954">
        <v>58</v>
      </c>
      <c r="B77" s="1246">
        <v>7000020892</v>
      </c>
      <c r="C77" s="1246">
        <v>2410</v>
      </c>
      <c r="D77" s="1246">
        <v>1401</v>
      </c>
      <c r="E77" s="1246">
        <v>10</v>
      </c>
      <c r="F77" s="1243" t="s">
        <v>697</v>
      </c>
      <c r="G77" s="1246">
        <v>100017139</v>
      </c>
      <c r="H77" s="1246">
        <v>998731</v>
      </c>
      <c r="I77" s="1350"/>
      <c r="J77" s="1246">
        <v>18</v>
      </c>
      <c r="K77" s="1349"/>
      <c r="L77" s="1243" t="s">
        <v>981</v>
      </c>
      <c r="M77" s="1246" t="s">
        <v>575</v>
      </c>
      <c r="N77" s="1246">
        <v>18</v>
      </c>
      <c r="O77" s="1334"/>
      <c r="P77" s="1290" t="str">
        <f t="shared" si="7"/>
        <v>Included</v>
      </c>
      <c r="Q77" s="1290">
        <f t="shared" si="8"/>
        <v>0</v>
      </c>
      <c r="R77" s="786">
        <f t="shared" si="9"/>
        <v>0</v>
      </c>
      <c r="S77" s="786">
        <f t="shared" si="0"/>
        <v>0</v>
      </c>
      <c r="T77" s="787"/>
      <c r="U77" s="787"/>
      <c r="AD77" s="931"/>
    </row>
    <row r="78" spans="1:30" s="786" customFormat="1" ht="49.5">
      <c r="A78" s="954">
        <v>59</v>
      </c>
      <c r="B78" s="1246">
        <v>7000020892</v>
      </c>
      <c r="C78" s="1246">
        <v>2410</v>
      </c>
      <c r="D78" s="1246">
        <v>1401</v>
      </c>
      <c r="E78" s="1246">
        <v>20</v>
      </c>
      <c r="F78" s="1243" t="s">
        <v>697</v>
      </c>
      <c r="G78" s="1246">
        <v>100017138</v>
      </c>
      <c r="H78" s="1246">
        <v>998731</v>
      </c>
      <c r="I78" s="1350"/>
      <c r="J78" s="1246">
        <v>18</v>
      </c>
      <c r="K78" s="1349"/>
      <c r="L78" s="1243" t="s">
        <v>761</v>
      </c>
      <c r="M78" s="1246" t="s">
        <v>575</v>
      </c>
      <c r="N78" s="1246">
        <v>42</v>
      </c>
      <c r="O78" s="1334"/>
      <c r="P78" s="1290" t="str">
        <f t="shared" si="7"/>
        <v>Included</v>
      </c>
      <c r="Q78" s="1290">
        <f t="shared" si="8"/>
        <v>0</v>
      </c>
      <c r="R78" s="786">
        <f t="shared" si="9"/>
        <v>0</v>
      </c>
      <c r="S78" s="786">
        <f t="shared" si="0"/>
        <v>0</v>
      </c>
      <c r="T78" s="787"/>
      <c r="U78" s="787"/>
      <c r="AD78" s="931"/>
    </row>
    <row r="79" spans="1:30" s="786" customFormat="1" ht="49.5">
      <c r="A79" s="954">
        <v>60</v>
      </c>
      <c r="B79" s="1246">
        <v>7000020892</v>
      </c>
      <c r="C79" s="1246">
        <v>2410</v>
      </c>
      <c r="D79" s="1246">
        <v>1401</v>
      </c>
      <c r="E79" s="1246">
        <v>30</v>
      </c>
      <c r="F79" s="1243" t="s">
        <v>697</v>
      </c>
      <c r="G79" s="1246">
        <v>100017137</v>
      </c>
      <c r="H79" s="1246">
        <v>998731</v>
      </c>
      <c r="I79" s="1350"/>
      <c r="J79" s="1246">
        <v>18</v>
      </c>
      <c r="K79" s="1349"/>
      <c r="L79" s="1243" t="s">
        <v>982</v>
      </c>
      <c r="M79" s="1246" t="s">
        <v>575</v>
      </c>
      <c r="N79" s="1246">
        <v>72</v>
      </c>
      <c r="O79" s="1334"/>
      <c r="P79" s="1290" t="str">
        <f t="shared" si="7"/>
        <v>Included</v>
      </c>
      <c r="Q79" s="1290">
        <f t="shared" si="8"/>
        <v>0</v>
      </c>
      <c r="R79" s="786">
        <f t="shared" si="9"/>
        <v>0</v>
      </c>
      <c r="S79" s="786">
        <f t="shared" si="0"/>
        <v>0</v>
      </c>
      <c r="T79" s="787"/>
      <c r="U79" s="787"/>
      <c r="AD79" s="931"/>
    </row>
    <row r="80" spans="1:30" s="786" customFormat="1" ht="49.5">
      <c r="A80" s="954">
        <v>61</v>
      </c>
      <c r="B80" s="1246">
        <v>7000020892</v>
      </c>
      <c r="C80" s="1246">
        <v>2410</v>
      </c>
      <c r="D80" s="1246">
        <v>1401</v>
      </c>
      <c r="E80" s="1246">
        <v>40</v>
      </c>
      <c r="F80" s="1243" t="s">
        <v>697</v>
      </c>
      <c r="G80" s="1246">
        <v>100017136</v>
      </c>
      <c r="H80" s="1246">
        <v>998731</v>
      </c>
      <c r="I80" s="1350"/>
      <c r="J80" s="1246">
        <v>18</v>
      </c>
      <c r="K80" s="1349"/>
      <c r="L80" s="1243" t="s">
        <v>983</v>
      </c>
      <c r="M80" s="1246" t="s">
        <v>575</v>
      </c>
      <c r="N80" s="1246">
        <v>84</v>
      </c>
      <c r="O80" s="1334"/>
      <c r="P80" s="1290" t="str">
        <f t="shared" si="7"/>
        <v>Included</v>
      </c>
      <c r="Q80" s="1290">
        <f t="shared" si="8"/>
        <v>0</v>
      </c>
      <c r="R80" s="786">
        <f t="shared" si="9"/>
        <v>0</v>
      </c>
      <c r="S80" s="786">
        <f t="shared" si="0"/>
        <v>0</v>
      </c>
      <c r="T80" s="787"/>
      <c r="U80" s="787"/>
      <c r="AD80" s="931"/>
    </row>
    <row r="81" spans="1:30" s="786" customFormat="1" ht="33">
      <c r="A81" s="954">
        <v>62</v>
      </c>
      <c r="B81" s="1246">
        <v>7000020892</v>
      </c>
      <c r="C81" s="1246">
        <v>2420</v>
      </c>
      <c r="D81" s="1246">
        <v>1410</v>
      </c>
      <c r="E81" s="1246">
        <v>10</v>
      </c>
      <c r="F81" s="1243" t="s">
        <v>635</v>
      </c>
      <c r="G81" s="1246">
        <v>100000338</v>
      </c>
      <c r="H81" s="1246">
        <v>998731</v>
      </c>
      <c r="I81" s="1350"/>
      <c r="J81" s="1246">
        <v>18</v>
      </c>
      <c r="K81" s="1349"/>
      <c r="L81" s="1243" t="s">
        <v>762</v>
      </c>
      <c r="M81" s="1246" t="s">
        <v>581</v>
      </c>
      <c r="N81" s="1246">
        <v>9</v>
      </c>
      <c r="O81" s="1334"/>
      <c r="P81" s="1290" t="str">
        <f t="shared" si="7"/>
        <v>Included</v>
      </c>
      <c r="Q81" s="1290">
        <f t="shared" si="8"/>
        <v>0</v>
      </c>
      <c r="R81" s="786">
        <f t="shared" si="9"/>
        <v>0</v>
      </c>
      <c r="S81" s="786">
        <f t="shared" si="0"/>
        <v>0</v>
      </c>
      <c r="T81" s="787"/>
      <c r="U81" s="787"/>
      <c r="AD81" s="931"/>
    </row>
    <row r="82" spans="1:30" s="786" customFormat="1" ht="33">
      <c r="A82" s="954">
        <v>63</v>
      </c>
      <c r="B82" s="1246">
        <v>7000020892</v>
      </c>
      <c r="C82" s="1246">
        <v>2420</v>
      </c>
      <c r="D82" s="1246">
        <v>1410</v>
      </c>
      <c r="E82" s="1246">
        <v>20</v>
      </c>
      <c r="F82" s="1243" t="s">
        <v>635</v>
      </c>
      <c r="G82" s="1246">
        <v>100000330</v>
      </c>
      <c r="H82" s="1246">
        <v>998731</v>
      </c>
      <c r="I82" s="1350"/>
      <c r="J82" s="1246">
        <v>18</v>
      </c>
      <c r="K82" s="1349"/>
      <c r="L82" s="1243" t="s">
        <v>641</v>
      </c>
      <c r="M82" s="1246" t="s">
        <v>581</v>
      </c>
      <c r="N82" s="1246">
        <v>12</v>
      </c>
      <c r="O82" s="1334"/>
      <c r="P82" s="1290" t="str">
        <f t="shared" si="1"/>
        <v>Included</v>
      </c>
      <c r="Q82" s="1290">
        <f t="shared" si="2"/>
        <v>0</v>
      </c>
      <c r="R82" s="786">
        <f t="shared" si="3"/>
        <v>0</v>
      </c>
      <c r="S82" s="786">
        <f t="shared" si="0"/>
        <v>0</v>
      </c>
      <c r="T82" s="787"/>
      <c r="U82" s="787"/>
      <c r="AD82" s="931"/>
    </row>
    <row r="83" spans="1:30" s="786" customFormat="1" ht="33">
      <c r="A83" s="954">
        <v>64</v>
      </c>
      <c r="B83" s="1246">
        <v>7000020892</v>
      </c>
      <c r="C83" s="1246">
        <v>2420</v>
      </c>
      <c r="D83" s="1246">
        <v>1410</v>
      </c>
      <c r="E83" s="1246">
        <v>30</v>
      </c>
      <c r="F83" s="1243" t="s">
        <v>635</v>
      </c>
      <c r="G83" s="1246">
        <v>100000331</v>
      </c>
      <c r="H83" s="1246">
        <v>998731</v>
      </c>
      <c r="I83" s="1350"/>
      <c r="J83" s="1246">
        <v>18</v>
      </c>
      <c r="K83" s="1349"/>
      <c r="L83" s="1243" t="s">
        <v>984</v>
      </c>
      <c r="M83" s="1246" t="s">
        <v>581</v>
      </c>
      <c r="N83" s="1246">
        <v>1</v>
      </c>
      <c r="O83" s="1334"/>
      <c r="P83" s="1290" t="str">
        <f>IF(O83=0, "Included", IF(ISERROR(N83*O83), O83, N83*O83))</f>
        <v>Included</v>
      </c>
      <c r="Q83" s="1290">
        <f>S83</f>
        <v>0</v>
      </c>
      <c r="R83" s="786">
        <f>IF(P83="Included",0,P83)</f>
        <v>0</v>
      </c>
      <c r="S83" s="786">
        <f t="shared" si="0"/>
        <v>0</v>
      </c>
      <c r="T83" s="787"/>
      <c r="U83" s="787"/>
      <c r="AD83" s="931"/>
    </row>
    <row r="84" spans="1:30" s="786" customFormat="1" ht="33">
      <c r="A84" s="954">
        <v>65</v>
      </c>
      <c r="B84" s="1246">
        <v>7000020892</v>
      </c>
      <c r="C84" s="1246">
        <v>2420</v>
      </c>
      <c r="D84" s="1246">
        <v>1410</v>
      </c>
      <c r="E84" s="1246">
        <v>40</v>
      </c>
      <c r="F84" s="1243" t="s">
        <v>635</v>
      </c>
      <c r="G84" s="1246">
        <v>100000335</v>
      </c>
      <c r="H84" s="1246">
        <v>998731</v>
      </c>
      <c r="I84" s="1350"/>
      <c r="J84" s="1246">
        <v>18</v>
      </c>
      <c r="K84" s="1349"/>
      <c r="L84" s="1243" t="s">
        <v>604</v>
      </c>
      <c r="M84" s="1246" t="s">
        <v>581</v>
      </c>
      <c r="N84" s="1246">
        <v>5</v>
      </c>
      <c r="O84" s="1334"/>
      <c r="P84" s="1290" t="str">
        <f>IF(O84=0, "Included", IF(ISERROR(N84*O84), O84, N84*O84))</f>
        <v>Included</v>
      </c>
      <c r="Q84" s="1290">
        <f>S84</f>
        <v>0</v>
      </c>
      <c r="R84" s="786">
        <f>IF(P84="Included",0,P84)</f>
        <v>0</v>
      </c>
      <c r="S84" s="786">
        <f t="shared" si="0"/>
        <v>0</v>
      </c>
      <c r="T84" s="787"/>
      <c r="U84" s="787"/>
      <c r="AD84" s="931"/>
    </row>
    <row r="85" spans="1:30" s="786" customFormat="1" ht="49.5">
      <c r="A85" s="954">
        <v>66</v>
      </c>
      <c r="B85" s="1246">
        <v>7000020892</v>
      </c>
      <c r="C85" s="1246">
        <v>2430</v>
      </c>
      <c r="D85" s="1246">
        <v>1421</v>
      </c>
      <c r="E85" s="1246">
        <v>20</v>
      </c>
      <c r="F85" s="1243" t="s">
        <v>698</v>
      </c>
      <c r="G85" s="1246">
        <v>100017131</v>
      </c>
      <c r="H85" s="1246">
        <v>998731</v>
      </c>
      <c r="I85" s="1350"/>
      <c r="J85" s="1246">
        <v>18</v>
      </c>
      <c r="K85" s="1349"/>
      <c r="L85" s="1243" t="s">
        <v>985</v>
      </c>
      <c r="M85" s="1246" t="s">
        <v>575</v>
      </c>
      <c r="N85" s="1246">
        <v>6</v>
      </c>
      <c r="O85" s="1334"/>
      <c r="P85" s="1290" t="str">
        <f>IF(O85=0, "Included", IF(ISERROR(N85*O85), O85, N85*O85))</f>
        <v>Included</v>
      </c>
      <c r="Q85" s="1290">
        <f>S85</f>
        <v>0</v>
      </c>
      <c r="R85" s="786">
        <f>IF(P85="Included",0,P85)</f>
        <v>0</v>
      </c>
      <c r="S85" s="786">
        <f t="shared" ref="S85:S148" si="13">IF(K85="",(R85*J85/100),(R85*K85))</f>
        <v>0</v>
      </c>
      <c r="T85" s="787"/>
      <c r="U85" s="787"/>
      <c r="AD85" s="931"/>
    </row>
    <row r="86" spans="1:30" s="786" customFormat="1" ht="49.5">
      <c r="A86" s="954">
        <v>67</v>
      </c>
      <c r="B86" s="1246">
        <v>7000020892</v>
      </c>
      <c r="C86" s="1246">
        <v>2430</v>
      </c>
      <c r="D86" s="1246">
        <v>1421</v>
      </c>
      <c r="E86" s="1246">
        <v>40</v>
      </c>
      <c r="F86" s="1243" t="s">
        <v>698</v>
      </c>
      <c r="G86" s="1246">
        <v>100017133</v>
      </c>
      <c r="H86" s="1246">
        <v>998731</v>
      </c>
      <c r="I86" s="1350"/>
      <c r="J86" s="1246">
        <v>18</v>
      </c>
      <c r="K86" s="1349"/>
      <c r="L86" s="1243" t="s">
        <v>763</v>
      </c>
      <c r="M86" s="1246" t="s">
        <v>575</v>
      </c>
      <c r="N86" s="1246">
        <v>57</v>
      </c>
      <c r="O86" s="1334"/>
      <c r="P86" s="1290" t="str">
        <f t="shared" ref="P86:P92" si="14">IF(O86=0, "Included", IF(ISERROR(N86*O86), O86, N86*O86))</f>
        <v>Included</v>
      </c>
      <c r="Q86" s="1290">
        <f t="shared" ref="Q86:Q92" si="15">S86</f>
        <v>0</v>
      </c>
      <c r="R86" s="786">
        <f t="shared" ref="R86:R92" si="16">IF(P86="Included",0,P86)</f>
        <v>0</v>
      </c>
      <c r="S86" s="786">
        <f t="shared" si="13"/>
        <v>0</v>
      </c>
      <c r="T86" s="787"/>
      <c r="U86" s="787"/>
      <c r="AD86" s="931"/>
    </row>
    <row r="87" spans="1:30" s="786" customFormat="1" ht="49.5">
      <c r="A87" s="954">
        <v>68</v>
      </c>
      <c r="B87" s="1246">
        <v>7000020892</v>
      </c>
      <c r="C87" s="1246">
        <v>2430</v>
      </c>
      <c r="D87" s="1246">
        <v>1421</v>
      </c>
      <c r="E87" s="1246">
        <v>70</v>
      </c>
      <c r="F87" s="1243" t="s">
        <v>698</v>
      </c>
      <c r="G87" s="1246">
        <v>100017126</v>
      </c>
      <c r="H87" s="1246">
        <v>998731</v>
      </c>
      <c r="I87" s="1350"/>
      <c r="J87" s="1246">
        <v>18</v>
      </c>
      <c r="K87" s="1349"/>
      <c r="L87" s="1243" t="s">
        <v>677</v>
      </c>
      <c r="M87" s="1246" t="s">
        <v>575</v>
      </c>
      <c r="N87" s="1246">
        <v>90</v>
      </c>
      <c r="O87" s="1334"/>
      <c r="P87" s="1290" t="str">
        <f t="shared" si="14"/>
        <v>Included</v>
      </c>
      <c r="Q87" s="1290">
        <f t="shared" si="15"/>
        <v>0</v>
      </c>
      <c r="R87" s="786">
        <f t="shared" si="16"/>
        <v>0</v>
      </c>
      <c r="S87" s="786">
        <f t="shared" si="13"/>
        <v>0</v>
      </c>
      <c r="T87" s="787"/>
      <c r="U87" s="787"/>
      <c r="AD87" s="931"/>
    </row>
    <row r="88" spans="1:30" s="786" customFormat="1" ht="49.5">
      <c r="A88" s="954">
        <v>69</v>
      </c>
      <c r="B88" s="1246">
        <v>7000020892</v>
      </c>
      <c r="C88" s="1246">
        <v>2430</v>
      </c>
      <c r="D88" s="1246">
        <v>1421</v>
      </c>
      <c r="E88" s="1246">
        <v>80</v>
      </c>
      <c r="F88" s="1243" t="s">
        <v>698</v>
      </c>
      <c r="G88" s="1246">
        <v>100017127</v>
      </c>
      <c r="H88" s="1246">
        <v>998731</v>
      </c>
      <c r="I88" s="1350"/>
      <c r="J88" s="1246">
        <v>18</v>
      </c>
      <c r="K88" s="1349"/>
      <c r="L88" s="1243" t="s">
        <v>678</v>
      </c>
      <c r="M88" s="1246" t="s">
        <v>575</v>
      </c>
      <c r="N88" s="1246">
        <v>90</v>
      </c>
      <c r="O88" s="1334"/>
      <c r="P88" s="1290" t="str">
        <f t="shared" si="14"/>
        <v>Included</v>
      </c>
      <c r="Q88" s="1290">
        <f t="shared" si="15"/>
        <v>0</v>
      </c>
      <c r="R88" s="786">
        <f t="shared" si="16"/>
        <v>0</v>
      </c>
      <c r="S88" s="786">
        <f t="shared" si="13"/>
        <v>0</v>
      </c>
      <c r="T88" s="787"/>
      <c r="U88" s="787"/>
      <c r="AD88" s="931"/>
    </row>
    <row r="89" spans="1:30" s="786" customFormat="1" ht="33">
      <c r="A89" s="954">
        <v>70</v>
      </c>
      <c r="B89" s="1246">
        <v>7000020892</v>
      </c>
      <c r="C89" s="1246">
        <v>2440</v>
      </c>
      <c r="D89" s="1246">
        <v>1430</v>
      </c>
      <c r="E89" s="1246">
        <v>10</v>
      </c>
      <c r="F89" s="1243" t="s">
        <v>636</v>
      </c>
      <c r="G89" s="1246">
        <v>100000489</v>
      </c>
      <c r="H89" s="1246">
        <v>998731</v>
      </c>
      <c r="I89" s="1350"/>
      <c r="J89" s="1246">
        <v>18</v>
      </c>
      <c r="K89" s="1349"/>
      <c r="L89" s="1243" t="s">
        <v>986</v>
      </c>
      <c r="M89" s="1246" t="s">
        <v>581</v>
      </c>
      <c r="N89" s="1246">
        <v>30</v>
      </c>
      <c r="O89" s="1334"/>
      <c r="P89" s="1290" t="str">
        <f t="shared" si="14"/>
        <v>Included</v>
      </c>
      <c r="Q89" s="1290">
        <f t="shared" si="15"/>
        <v>0</v>
      </c>
      <c r="R89" s="786">
        <f t="shared" si="16"/>
        <v>0</v>
      </c>
      <c r="S89" s="786">
        <f t="shared" si="13"/>
        <v>0</v>
      </c>
      <c r="T89" s="787"/>
      <c r="U89" s="787"/>
      <c r="AD89" s="931"/>
    </row>
    <row r="90" spans="1:30" s="786" customFormat="1" ht="33">
      <c r="A90" s="954">
        <v>71</v>
      </c>
      <c r="B90" s="1246">
        <v>7000020892</v>
      </c>
      <c r="C90" s="1246">
        <v>2440</v>
      </c>
      <c r="D90" s="1246">
        <v>1430</v>
      </c>
      <c r="E90" s="1246">
        <v>20</v>
      </c>
      <c r="F90" s="1243" t="s">
        <v>636</v>
      </c>
      <c r="G90" s="1246">
        <v>100000485</v>
      </c>
      <c r="H90" s="1246">
        <v>998731</v>
      </c>
      <c r="I90" s="1350"/>
      <c r="J90" s="1246">
        <v>18</v>
      </c>
      <c r="K90" s="1349"/>
      <c r="L90" s="1243" t="s">
        <v>987</v>
      </c>
      <c r="M90" s="1246" t="s">
        <v>581</v>
      </c>
      <c r="N90" s="1246">
        <v>15</v>
      </c>
      <c r="O90" s="1334"/>
      <c r="P90" s="1290" t="str">
        <f t="shared" si="14"/>
        <v>Included</v>
      </c>
      <c r="Q90" s="1290">
        <f t="shared" si="15"/>
        <v>0</v>
      </c>
      <c r="R90" s="786">
        <f t="shared" si="16"/>
        <v>0</v>
      </c>
      <c r="S90" s="786">
        <f t="shared" si="13"/>
        <v>0</v>
      </c>
      <c r="T90" s="787"/>
      <c r="U90" s="787"/>
      <c r="AD90" s="931"/>
    </row>
    <row r="91" spans="1:30" s="786" customFormat="1" ht="33">
      <c r="A91" s="954">
        <v>72</v>
      </c>
      <c r="B91" s="1246">
        <v>7000020892</v>
      </c>
      <c r="C91" s="1246">
        <v>2440</v>
      </c>
      <c r="D91" s="1246">
        <v>1430</v>
      </c>
      <c r="E91" s="1246">
        <v>30</v>
      </c>
      <c r="F91" s="1243" t="s">
        <v>636</v>
      </c>
      <c r="G91" s="1246">
        <v>100000486</v>
      </c>
      <c r="H91" s="1246">
        <v>998731</v>
      </c>
      <c r="I91" s="1350"/>
      <c r="J91" s="1246">
        <v>18</v>
      </c>
      <c r="K91" s="1349"/>
      <c r="L91" s="1243" t="s">
        <v>647</v>
      </c>
      <c r="M91" s="1246" t="s">
        <v>581</v>
      </c>
      <c r="N91" s="1246">
        <v>9</v>
      </c>
      <c r="O91" s="1334"/>
      <c r="P91" s="1290" t="str">
        <f t="shared" si="14"/>
        <v>Included</v>
      </c>
      <c r="Q91" s="1290">
        <f t="shared" si="15"/>
        <v>0</v>
      </c>
      <c r="R91" s="786">
        <f t="shared" si="16"/>
        <v>0</v>
      </c>
      <c r="S91" s="786">
        <f t="shared" si="13"/>
        <v>0</v>
      </c>
      <c r="T91" s="787"/>
      <c r="U91" s="787"/>
      <c r="AD91" s="931"/>
    </row>
    <row r="92" spans="1:30" s="786" customFormat="1" ht="33">
      <c r="A92" s="954">
        <v>73</v>
      </c>
      <c r="B92" s="1246">
        <v>7000020892</v>
      </c>
      <c r="C92" s="1246">
        <v>2440</v>
      </c>
      <c r="D92" s="1246">
        <v>1430</v>
      </c>
      <c r="E92" s="1246">
        <v>40</v>
      </c>
      <c r="F92" s="1243" t="s">
        <v>636</v>
      </c>
      <c r="G92" s="1246">
        <v>100000488</v>
      </c>
      <c r="H92" s="1246">
        <v>998731</v>
      </c>
      <c r="I92" s="1350"/>
      <c r="J92" s="1246">
        <v>18</v>
      </c>
      <c r="K92" s="1349"/>
      <c r="L92" s="1243" t="s">
        <v>988</v>
      </c>
      <c r="M92" s="1246" t="s">
        <v>581</v>
      </c>
      <c r="N92" s="1246">
        <v>3</v>
      </c>
      <c r="O92" s="1334"/>
      <c r="P92" s="1290" t="str">
        <f t="shared" si="14"/>
        <v>Included</v>
      </c>
      <c r="Q92" s="1290">
        <f t="shared" si="15"/>
        <v>0</v>
      </c>
      <c r="R92" s="786">
        <f t="shared" si="16"/>
        <v>0</v>
      </c>
      <c r="S92" s="786">
        <f t="shared" si="13"/>
        <v>0</v>
      </c>
      <c r="T92" s="787"/>
      <c r="U92" s="787"/>
      <c r="AD92" s="931"/>
    </row>
    <row r="93" spans="1:30" s="786" customFormat="1" ht="33">
      <c r="A93" s="954">
        <v>74</v>
      </c>
      <c r="B93" s="1246">
        <v>7000020892</v>
      </c>
      <c r="C93" s="1246">
        <v>2440</v>
      </c>
      <c r="D93" s="1246">
        <v>1430</v>
      </c>
      <c r="E93" s="1246">
        <v>50</v>
      </c>
      <c r="F93" s="1243" t="s">
        <v>636</v>
      </c>
      <c r="G93" s="1246">
        <v>100000487</v>
      </c>
      <c r="H93" s="1246">
        <v>998731</v>
      </c>
      <c r="I93" s="1350"/>
      <c r="J93" s="1246">
        <v>18</v>
      </c>
      <c r="K93" s="1349"/>
      <c r="L93" s="1243" t="s">
        <v>989</v>
      </c>
      <c r="M93" s="1246" t="s">
        <v>581</v>
      </c>
      <c r="N93" s="1246">
        <v>3</v>
      </c>
      <c r="O93" s="1334"/>
      <c r="P93" s="1290" t="str">
        <f>IF(O93=0, "Included", IF(ISERROR(N93*O93), O93, N93*O93))</f>
        <v>Included</v>
      </c>
      <c r="Q93" s="1290">
        <f>S93</f>
        <v>0</v>
      </c>
      <c r="R93" s="786">
        <f>IF(P93="Included",0,P93)</f>
        <v>0</v>
      </c>
      <c r="S93" s="786">
        <f t="shared" si="13"/>
        <v>0</v>
      </c>
      <c r="T93" s="787"/>
      <c r="U93" s="787"/>
      <c r="AD93" s="931"/>
    </row>
    <row r="94" spans="1:30" s="786" customFormat="1" ht="33">
      <c r="A94" s="954">
        <v>75</v>
      </c>
      <c r="B94" s="1246">
        <v>7000020892</v>
      </c>
      <c r="C94" s="1246">
        <v>2440</v>
      </c>
      <c r="D94" s="1246">
        <v>1430</v>
      </c>
      <c r="E94" s="1246">
        <v>60</v>
      </c>
      <c r="F94" s="1243" t="s">
        <v>636</v>
      </c>
      <c r="G94" s="1246">
        <v>100000495</v>
      </c>
      <c r="H94" s="1246">
        <v>998731</v>
      </c>
      <c r="I94" s="1350"/>
      <c r="J94" s="1246">
        <v>18</v>
      </c>
      <c r="K94" s="1349"/>
      <c r="L94" s="1243" t="s">
        <v>990</v>
      </c>
      <c r="M94" s="1246" t="s">
        <v>581</v>
      </c>
      <c r="N94" s="1246">
        <v>4</v>
      </c>
      <c r="O94" s="1334"/>
      <c r="P94" s="1290" t="str">
        <f>IF(O94=0, "Included", IF(ISERROR(N94*O94), O94, N94*O94))</f>
        <v>Included</v>
      </c>
      <c r="Q94" s="1290">
        <f>S94</f>
        <v>0</v>
      </c>
      <c r="R94" s="786">
        <f>IF(P94="Included",0,P94)</f>
        <v>0</v>
      </c>
      <c r="S94" s="786">
        <f t="shared" si="13"/>
        <v>0</v>
      </c>
      <c r="T94" s="787"/>
      <c r="U94" s="787"/>
      <c r="AD94" s="931"/>
    </row>
    <row r="95" spans="1:30" s="786" customFormat="1" ht="49.5">
      <c r="A95" s="954">
        <v>76</v>
      </c>
      <c r="B95" s="1246">
        <v>7000020892</v>
      </c>
      <c r="C95" s="1246">
        <v>2450</v>
      </c>
      <c r="D95" s="1246">
        <v>1433</v>
      </c>
      <c r="E95" s="1246">
        <v>10</v>
      </c>
      <c r="F95" s="1243" t="s">
        <v>699</v>
      </c>
      <c r="G95" s="1246">
        <v>100017117</v>
      </c>
      <c r="H95" s="1246">
        <v>998731</v>
      </c>
      <c r="I95" s="1350"/>
      <c r="J95" s="1246">
        <v>18</v>
      </c>
      <c r="K95" s="1349"/>
      <c r="L95" s="1243" t="s">
        <v>991</v>
      </c>
      <c r="M95" s="1246" t="s">
        <v>575</v>
      </c>
      <c r="N95" s="1246">
        <v>300</v>
      </c>
      <c r="O95" s="1334"/>
      <c r="P95" s="1290" t="str">
        <f>IF(O95=0, "Included", IF(ISERROR(N95*O95), O95, N95*O95))</f>
        <v>Included</v>
      </c>
      <c r="Q95" s="1290">
        <f>S95</f>
        <v>0</v>
      </c>
      <c r="R95" s="786">
        <f>IF(P95="Included",0,P95)</f>
        <v>0</v>
      </c>
      <c r="S95" s="786">
        <f t="shared" si="13"/>
        <v>0</v>
      </c>
      <c r="T95" s="787"/>
      <c r="U95" s="787"/>
      <c r="AD95" s="931"/>
    </row>
    <row r="96" spans="1:30" s="786" customFormat="1" ht="49.5">
      <c r="A96" s="954">
        <v>77</v>
      </c>
      <c r="B96" s="1246">
        <v>7000020892</v>
      </c>
      <c r="C96" s="1246">
        <v>2450</v>
      </c>
      <c r="D96" s="1246">
        <v>1433</v>
      </c>
      <c r="E96" s="1246">
        <v>20</v>
      </c>
      <c r="F96" s="1243" t="s">
        <v>699</v>
      </c>
      <c r="G96" s="1246">
        <v>100017119</v>
      </c>
      <c r="H96" s="1246">
        <v>998731</v>
      </c>
      <c r="I96" s="1350"/>
      <c r="J96" s="1246">
        <v>18</v>
      </c>
      <c r="K96" s="1349"/>
      <c r="L96" s="1243" t="s">
        <v>992</v>
      </c>
      <c r="M96" s="1246" t="s">
        <v>575</v>
      </c>
      <c r="N96" s="1246">
        <v>15</v>
      </c>
      <c r="O96" s="1334"/>
      <c r="P96" s="1290" t="str">
        <f t="shared" ref="P96:P115" si="17">IF(O96=0, "Included", IF(ISERROR(N96*O96), O96, N96*O96))</f>
        <v>Included</v>
      </c>
      <c r="Q96" s="1290">
        <f t="shared" ref="Q96:Q115" si="18">S96</f>
        <v>0</v>
      </c>
      <c r="R96" s="786">
        <f t="shared" ref="R96:R115" si="19">IF(P96="Included",0,P96)</f>
        <v>0</v>
      </c>
      <c r="S96" s="786">
        <f t="shared" si="13"/>
        <v>0</v>
      </c>
      <c r="T96" s="787"/>
      <c r="U96" s="787"/>
      <c r="AD96" s="931"/>
    </row>
    <row r="97" spans="1:30" s="786" customFormat="1" ht="49.5">
      <c r="A97" s="954">
        <v>78</v>
      </c>
      <c r="B97" s="1246">
        <v>7000020892</v>
      </c>
      <c r="C97" s="1246">
        <v>2450</v>
      </c>
      <c r="D97" s="1246">
        <v>1433</v>
      </c>
      <c r="E97" s="1246">
        <v>30</v>
      </c>
      <c r="F97" s="1243" t="s">
        <v>699</v>
      </c>
      <c r="G97" s="1246">
        <v>100017115</v>
      </c>
      <c r="H97" s="1246">
        <v>998731</v>
      </c>
      <c r="I97" s="1350"/>
      <c r="J97" s="1246">
        <v>18</v>
      </c>
      <c r="K97" s="1349"/>
      <c r="L97" s="1243" t="s">
        <v>686</v>
      </c>
      <c r="M97" s="1246" t="s">
        <v>575</v>
      </c>
      <c r="N97" s="1246">
        <v>90</v>
      </c>
      <c r="O97" s="1334"/>
      <c r="P97" s="1290" t="str">
        <f t="shared" si="17"/>
        <v>Included</v>
      </c>
      <c r="Q97" s="1290">
        <f t="shared" si="18"/>
        <v>0</v>
      </c>
      <c r="R97" s="786">
        <f t="shared" si="19"/>
        <v>0</v>
      </c>
      <c r="S97" s="786">
        <f t="shared" si="13"/>
        <v>0</v>
      </c>
      <c r="T97" s="787"/>
      <c r="U97" s="787"/>
      <c r="AD97" s="931"/>
    </row>
    <row r="98" spans="1:30" s="786" customFormat="1" ht="49.5">
      <c r="A98" s="954">
        <v>79</v>
      </c>
      <c r="B98" s="1246">
        <v>7000020892</v>
      </c>
      <c r="C98" s="1246">
        <v>2450</v>
      </c>
      <c r="D98" s="1246">
        <v>1433</v>
      </c>
      <c r="E98" s="1246">
        <v>40</v>
      </c>
      <c r="F98" s="1243" t="s">
        <v>699</v>
      </c>
      <c r="G98" s="1246">
        <v>100017118</v>
      </c>
      <c r="H98" s="1246">
        <v>998731</v>
      </c>
      <c r="I98" s="1350"/>
      <c r="J98" s="1246">
        <v>18</v>
      </c>
      <c r="K98" s="1349"/>
      <c r="L98" s="1243" t="s">
        <v>675</v>
      </c>
      <c r="M98" s="1246" t="s">
        <v>575</v>
      </c>
      <c r="N98" s="1246">
        <v>300</v>
      </c>
      <c r="O98" s="1334"/>
      <c r="P98" s="1290" t="str">
        <f t="shared" si="17"/>
        <v>Included</v>
      </c>
      <c r="Q98" s="1290">
        <f t="shared" si="18"/>
        <v>0</v>
      </c>
      <c r="R98" s="786">
        <f t="shared" si="19"/>
        <v>0</v>
      </c>
      <c r="S98" s="786">
        <f t="shared" si="13"/>
        <v>0</v>
      </c>
      <c r="T98" s="787"/>
      <c r="U98" s="787"/>
      <c r="AD98" s="931"/>
    </row>
    <row r="99" spans="1:30" s="786" customFormat="1" ht="49.5">
      <c r="A99" s="954">
        <v>80</v>
      </c>
      <c r="B99" s="1246">
        <v>7000020892</v>
      </c>
      <c r="C99" s="1246">
        <v>2450</v>
      </c>
      <c r="D99" s="1246">
        <v>1433</v>
      </c>
      <c r="E99" s="1246">
        <v>60</v>
      </c>
      <c r="F99" s="1243" t="s">
        <v>699</v>
      </c>
      <c r="G99" s="1246">
        <v>100017116</v>
      </c>
      <c r="H99" s="1246">
        <v>998731</v>
      </c>
      <c r="I99" s="1350"/>
      <c r="J99" s="1246">
        <v>18</v>
      </c>
      <c r="K99" s="1349"/>
      <c r="L99" s="1243" t="s">
        <v>993</v>
      </c>
      <c r="M99" s="1246" t="s">
        <v>575</v>
      </c>
      <c r="N99" s="1246">
        <v>90</v>
      </c>
      <c r="O99" s="1334"/>
      <c r="P99" s="1290" t="str">
        <f t="shared" si="17"/>
        <v>Included</v>
      </c>
      <c r="Q99" s="1290">
        <f t="shared" si="18"/>
        <v>0</v>
      </c>
      <c r="R99" s="786">
        <f t="shared" si="19"/>
        <v>0</v>
      </c>
      <c r="S99" s="786">
        <f t="shared" si="13"/>
        <v>0</v>
      </c>
      <c r="T99" s="787"/>
      <c r="U99" s="787"/>
      <c r="AD99" s="931"/>
    </row>
    <row r="100" spans="1:30" s="786" customFormat="1" ht="49.5">
      <c r="A100" s="954">
        <v>81</v>
      </c>
      <c r="B100" s="1246">
        <v>7000020892</v>
      </c>
      <c r="C100" s="1246">
        <v>2450</v>
      </c>
      <c r="D100" s="1246">
        <v>1433</v>
      </c>
      <c r="E100" s="1246">
        <v>70</v>
      </c>
      <c r="F100" s="1243" t="s">
        <v>699</v>
      </c>
      <c r="G100" s="1246">
        <v>100017121</v>
      </c>
      <c r="H100" s="1246">
        <v>998731</v>
      </c>
      <c r="I100" s="1350"/>
      <c r="J100" s="1246">
        <v>18</v>
      </c>
      <c r="K100" s="1349"/>
      <c r="L100" s="1243" t="s">
        <v>994</v>
      </c>
      <c r="M100" s="1246" t="s">
        <v>575</v>
      </c>
      <c r="N100" s="1246">
        <v>150</v>
      </c>
      <c r="O100" s="1334"/>
      <c r="P100" s="1290" t="str">
        <f t="shared" si="17"/>
        <v>Included</v>
      </c>
      <c r="Q100" s="1290">
        <f t="shared" si="18"/>
        <v>0</v>
      </c>
      <c r="R100" s="786">
        <f t="shared" si="19"/>
        <v>0</v>
      </c>
      <c r="S100" s="786">
        <f t="shared" si="13"/>
        <v>0</v>
      </c>
      <c r="T100" s="787"/>
      <c r="U100" s="787"/>
      <c r="AD100" s="931"/>
    </row>
    <row r="101" spans="1:30" s="786" customFormat="1" ht="49.5">
      <c r="A101" s="954">
        <v>82</v>
      </c>
      <c r="B101" s="1246">
        <v>7000020892</v>
      </c>
      <c r="C101" s="1246">
        <v>2450</v>
      </c>
      <c r="D101" s="1246">
        <v>1433</v>
      </c>
      <c r="E101" s="1246">
        <v>90</v>
      </c>
      <c r="F101" s="1243" t="s">
        <v>699</v>
      </c>
      <c r="G101" s="1246">
        <v>100017122</v>
      </c>
      <c r="H101" s="1246">
        <v>998731</v>
      </c>
      <c r="I101" s="1350"/>
      <c r="J101" s="1246">
        <v>18</v>
      </c>
      <c r="K101" s="1349"/>
      <c r="L101" s="1243" t="s">
        <v>676</v>
      </c>
      <c r="M101" s="1246" t="s">
        <v>575</v>
      </c>
      <c r="N101" s="1246">
        <v>120</v>
      </c>
      <c r="O101" s="1334"/>
      <c r="P101" s="1290" t="str">
        <f t="shared" si="17"/>
        <v>Included</v>
      </c>
      <c r="Q101" s="1290">
        <f t="shared" si="18"/>
        <v>0</v>
      </c>
      <c r="R101" s="786">
        <f t="shared" si="19"/>
        <v>0</v>
      </c>
      <c r="S101" s="786">
        <f t="shared" si="13"/>
        <v>0</v>
      </c>
      <c r="T101" s="787"/>
      <c r="U101" s="787"/>
      <c r="AD101" s="931"/>
    </row>
    <row r="102" spans="1:30" s="786" customFormat="1" ht="49.5">
      <c r="A102" s="954">
        <v>83</v>
      </c>
      <c r="B102" s="1246">
        <v>7000020892</v>
      </c>
      <c r="C102" s="1246">
        <v>2450</v>
      </c>
      <c r="D102" s="1246">
        <v>1433</v>
      </c>
      <c r="E102" s="1246">
        <v>110</v>
      </c>
      <c r="F102" s="1243" t="s">
        <v>699</v>
      </c>
      <c r="G102" s="1246">
        <v>100017123</v>
      </c>
      <c r="H102" s="1246">
        <v>998731</v>
      </c>
      <c r="I102" s="1350"/>
      <c r="J102" s="1246">
        <v>18</v>
      </c>
      <c r="K102" s="1349"/>
      <c r="L102" s="1243" t="s">
        <v>995</v>
      </c>
      <c r="M102" s="1246" t="s">
        <v>575</v>
      </c>
      <c r="N102" s="1246">
        <v>30</v>
      </c>
      <c r="O102" s="1334"/>
      <c r="P102" s="1290" t="str">
        <f t="shared" si="17"/>
        <v>Included</v>
      </c>
      <c r="Q102" s="1290">
        <f t="shared" si="18"/>
        <v>0</v>
      </c>
      <c r="R102" s="786">
        <f t="shared" si="19"/>
        <v>0</v>
      </c>
      <c r="S102" s="786">
        <f t="shared" si="13"/>
        <v>0</v>
      </c>
      <c r="T102" s="787"/>
      <c r="U102" s="787"/>
      <c r="AD102" s="931"/>
    </row>
    <row r="103" spans="1:30" s="786" customFormat="1" ht="33">
      <c r="A103" s="954">
        <v>84</v>
      </c>
      <c r="B103" s="1246">
        <v>7000020892</v>
      </c>
      <c r="C103" s="1246">
        <v>2460</v>
      </c>
      <c r="D103" s="1246">
        <v>1450</v>
      </c>
      <c r="E103" s="1246">
        <v>10</v>
      </c>
      <c r="F103" s="1243" t="s">
        <v>783</v>
      </c>
      <c r="G103" s="1246">
        <v>100002036</v>
      </c>
      <c r="H103" s="1246">
        <v>998731</v>
      </c>
      <c r="I103" s="1350"/>
      <c r="J103" s="1246">
        <v>18</v>
      </c>
      <c r="K103" s="1349"/>
      <c r="L103" s="1243" t="s">
        <v>996</v>
      </c>
      <c r="M103" s="1246" t="s">
        <v>581</v>
      </c>
      <c r="N103" s="1246">
        <v>1</v>
      </c>
      <c r="O103" s="1334"/>
      <c r="P103" s="1290" t="str">
        <f t="shared" si="17"/>
        <v>Included</v>
      </c>
      <c r="Q103" s="1290">
        <f t="shared" si="18"/>
        <v>0</v>
      </c>
      <c r="R103" s="786">
        <f t="shared" si="19"/>
        <v>0</v>
      </c>
      <c r="S103" s="786">
        <f t="shared" si="13"/>
        <v>0</v>
      </c>
      <c r="T103" s="787"/>
      <c r="U103" s="787"/>
      <c r="AD103" s="931"/>
    </row>
    <row r="104" spans="1:30" s="786" customFormat="1" ht="33">
      <c r="A104" s="954">
        <v>85</v>
      </c>
      <c r="B104" s="1246">
        <v>7000020892</v>
      </c>
      <c r="C104" s="1246">
        <v>2460</v>
      </c>
      <c r="D104" s="1246">
        <v>1450</v>
      </c>
      <c r="E104" s="1246">
        <v>20</v>
      </c>
      <c r="F104" s="1243" t="s">
        <v>783</v>
      </c>
      <c r="G104" s="1246">
        <v>100002037</v>
      </c>
      <c r="H104" s="1246">
        <v>998731</v>
      </c>
      <c r="I104" s="1350"/>
      <c r="J104" s="1246">
        <v>18</v>
      </c>
      <c r="K104" s="1349"/>
      <c r="L104" s="1243" t="s">
        <v>997</v>
      </c>
      <c r="M104" s="1246" t="s">
        <v>581</v>
      </c>
      <c r="N104" s="1246">
        <v>1</v>
      </c>
      <c r="O104" s="1334"/>
      <c r="P104" s="1290" t="str">
        <f t="shared" si="17"/>
        <v>Included</v>
      </c>
      <c r="Q104" s="1290">
        <f t="shared" si="18"/>
        <v>0</v>
      </c>
      <c r="R104" s="786">
        <f t="shared" si="19"/>
        <v>0</v>
      </c>
      <c r="S104" s="786">
        <f t="shared" si="13"/>
        <v>0</v>
      </c>
      <c r="T104" s="787"/>
      <c r="U104" s="787"/>
      <c r="AD104" s="931"/>
    </row>
    <row r="105" spans="1:30" s="786" customFormat="1" ht="16.5">
      <c r="A105" s="954">
        <v>86</v>
      </c>
      <c r="B105" s="1246">
        <v>7000020892</v>
      </c>
      <c r="C105" s="1246">
        <v>2470</v>
      </c>
      <c r="D105" s="1246">
        <v>1451</v>
      </c>
      <c r="E105" s="1246">
        <v>10</v>
      </c>
      <c r="F105" s="1243" t="s">
        <v>623</v>
      </c>
      <c r="G105" s="1246">
        <v>100003103</v>
      </c>
      <c r="H105" s="1246">
        <v>998731</v>
      </c>
      <c r="I105" s="1350"/>
      <c r="J105" s="1246">
        <v>18</v>
      </c>
      <c r="K105" s="1349"/>
      <c r="L105" s="1243" t="s">
        <v>613</v>
      </c>
      <c r="M105" s="1246" t="s">
        <v>591</v>
      </c>
      <c r="N105" s="1246">
        <v>85</v>
      </c>
      <c r="O105" s="1334"/>
      <c r="P105" s="1290" t="str">
        <f t="shared" si="17"/>
        <v>Included</v>
      </c>
      <c r="Q105" s="1290">
        <f t="shared" si="18"/>
        <v>0</v>
      </c>
      <c r="R105" s="786">
        <f t="shared" si="19"/>
        <v>0</v>
      </c>
      <c r="S105" s="786">
        <f t="shared" si="13"/>
        <v>0</v>
      </c>
      <c r="T105" s="787"/>
      <c r="U105" s="787"/>
      <c r="AD105" s="931"/>
    </row>
    <row r="106" spans="1:30" s="786" customFormat="1" ht="16.5">
      <c r="A106" s="954">
        <v>87</v>
      </c>
      <c r="B106" s="1246">
        <v>7000020892</v>
      </c>
      <c r="C106" s="1246">
        <v>2480</v>
      </c>
      <c r="D106" s="1246">
        <v>1452</v>
      </c>
      <c r="E106" s="1246">
        <v>10</v>
      </c>
      <c r="F106" s="1243" t="s">
        <v>700</v>
      </c>
      <c r="G106" s="1246">
        <v>100000268</v>
      </c>
      <c r="H106" s="1246">
        <v>998736</v>
      </c>
      <c r="I106" s="1350"/>
      <c r="J106" s="1246">
        <v>18</v>
      </c>
      <c r="K106" s="1349"/>
      <c r="L106" s="1243" t="s">
        <v>734</v>
      </c>
      <c r="M106" s="1246" t="s">
        <v>575</v>
      </c>
      <c r="N106" s="1246">
        <v>8</v>
      </c>
      <c r="O106" s="1334"/>
      <c r="P106" s="1290" t="str">
        <f t="shared" si="17"/>
        <v>Included</v>
      </c>
      <c r="Q106" s="1290">
        <f t="shared" si="18"/>
        <v>0</v>
      </c>
      <c r="R106" s="786">
        <f t="shared" si="19"/>
        <v>0</v>
      </c>
      <c r="S106" s="786">
        <f t="shared" si="13"/>
        <v>0</v>
      </c>
      <c r="T106" s="787"/>
      <c r="U106" s="787"/>
      <c r="AD106" s="931"/>
    </row>
    <row r="107" spans="1:30" s="786" customFormat="1" ht="16.5">
      <c r="A107" s="954">
        <v>88</v>
      </c>
      <c r="B107" s="1246">
        <v>7000020892</v>
      </c>
      <c r="C107" s="1246">
        <v>2480</v>
      </c>
      <c r="D107" s="1246">
        <v>1452</v>
      </c>
      <c r="E107" s="1246">
        <v>20</v>
      </c>
      <c r="F107" s="1243" t="s">
        <v>700</v>
      </c>
      <c r="G107" s="1246">
        <v>100000136</v>
      </c>
      <c r="H107" s="1246">
        <v>998736</v>
      </c>
      <c r="I107" s="1350"/>
      <c r="J107" s="1246">
        <v>18</v>
      </c>
      <c r="K107" s="1349"/>
      <c r="L107" s="1243" t="s">
        <v>735</v>
      </c>
      <c r="M107" s="1246" t="s">
        <v>575</v>
      </c>
      <c r="N107" s="1246">
        <v>10</v>
      </c>
      <c r="O107" s="1334"/>
      <c r="P107" s="1290" t="str">
        <f t="shared" si="17"/>
        <v>Included</v>
      </c>
      <c r="Q107" s="1290">
        <f t="shared" si="18"/>
        <v>0</v>
      </c>
      <c r="R107" s="786">
        <f t="shared" si="19"/>
        <v>0</v>
      </c>
      <c r="S107" s="786">
        <f t="shared" si="13"/>
        <v>0</v>
      </c>
      <c r="T107" s="787"/>
      <c r="U107" s="787"/>
      <c r="AD107" s="931"/>
    </row>
    <row r="108" spans="1:30" s="786" customFormat="1" ht="16.5">
      <c r="A108" s="954">
        <v>89</v>
      </c>
      <c r="B108" s="1246">
        <v>7000020892</v>
      </c>
      <c r="C108" s="1246">
        <v>2490</v>
      </c>
      <c r="D108" s="1246">
        <v>1460</v>
      </c>
      <c r="E108" s="1246">
        <v>10</v>
      </c>
      <c r="F108" s="1243" t="s">
        <v>701</v>
      </c>
      <c r="G108" s="1246">
        <v>100000725</v>
      </c>
      <c r="H108" s="1246">
        <v>998736</v>
      </c>
      <c r="I108" s="1350"/>
      <c r="J108" s="1246">
        <v>18</v>
      </c>
      <c r="K108" s="1349"/>
      <c r="L108" s="1243" t="s">
        <v>857</v>
      </c>
      <c r="M108" s="1246" t="s">
        <v>581</v>
      </c>
      <c r="N108" s="1246">
        <v>1</v>
      </c>
      <c r="O108" s="1334"/>
      <c r="P108" s="1290" t="str">
        <f t="shared" ref="P108" si="20">IF(O108=0, "Included", IF(ISERROR(N108*O108), O108, N108*O108))</f>
        <v>Included</v>
      </c>
      <c r="Q108" s="1290">
        <f t="shared" ref="Q108" si="21">S108</f>
        <v>0</v>
      </c>
      <c r="R108" s="786">
        <f t="shared" ref="R108" si="22">IF(P108="Included",0,P108)</f>
        <v>0</v>
      </c>
      <c r="S108" s="786">
        <f t="shared" si="13"/>
        <v>0</v>
      </c>
      <c r="T108" s="787"/>
      <c r="U108" s="787"/>
      <c r="AD108" s="931"/>
    </row>
    <row r="109" spans="1:30" s="786" customFormat="1" ht="16.5">
      <c r="A109" s="954">
        <v>90</v>
      </c>
      <c r="B109" s="1246">
        <v>7000020892</v>
      </c>
      <c r="C109" s="1246">
        <v>2490</v>
      </c>
      <c r="D109" s="1246">
        <v>1460</v>
      </c>
      <c r="E109" s="1246">
        <v>20</v>
      </c>
      <c r="F109" s="1243" t="s">
        <v>701</v>
      </c>
      <c r="G109" s="1246">
        <v>100000724</v>
      </c>
      <c r="H109" s="1246">
        <v>998736</v>
      </c>
      <c r="I109" s="1350"/>
      <c r="J109" s="1246">
        <v>18</v>
      </c>
      <c r="K109" s="1349"/>
      <c r="L109" s="1243" t="s">
        <v>856</v>
      </c>
      <c r="M109" s="1246" t="s">
        <v>575</v>
      </c>
      <c r="N109" s="1246">
        <v>3</v>
      </c>
      <c r="O109" s="1334"/>
      <c r="P109" s="1290" t="str">
        <f t="shared" si="17"/>
        <v>Included</v>
      </c>
      <c r="Q109" s="1290">
        <f t="shared" si="18"/>
        <v>0</v>
      </c>
      <c r="R109" s="786">
        <f t="shared" si="19"/>
        <v>0</v>
      </c>
      <c r="S109" s="786">
        <f t="shared" si="13"/>
        <v>0</v>
      </c>
      <c r="T109" s="787"/>
      <c r="U109" s="787"/>
      <c r="AD109" s="931"/>
    </row>
    <row r="110" spans="1:30" s="786" customFormat="1" ht="33">
      <c r="A110" s="954">
        <v>91</v>
      </c>
      <c r="B110" s="1246">
        <v>7000020892</v>
      </c>
      <c r="C110" s="1246">
        <v>2490</v>
      </c>
      <c r="D110" s="1246">
        <v>1460</v>
      </c>
      <c r="E110" s="1246">
        <v>30</v>
      </c>
      <c r="F110" s="1243" t="s">
        <v>701</v>
      </c>
      <c r="G110" s="1246">
        <v>100000723</v>
      </c>
      <c r="H110" s="1246">
        <v>998736</v>
      </c>
      <c r="I110" s="1350"/>
      <c r="J110" s="1246">
        <v>18</v>
      </c>
      <c r="K110" s="1349"/>
      <c r="L110" s="1243" t="s">
        <v>764</v>
      </c>
      <c r="M110" s="1246" t="s">
        <v>575</v>
      </c>
      <c r="N110" s="1246">
        <v>3</v>
      </c>
      <c r="O110" s="1334"/>
      <c r="P110" s="1290" t="str">
        <f t="shared" si="17"/>
        <v>Included</v>
      </c>
      <c r="Q110" s="1290">
        <f t="shared" si="18"/>
        <v>0</v>
      </c>
      <c r="R110" s="786">
        <f t="shared" si="19"/>
        <v>0</v>
      </c>
      <c r="S110" s="786">
        <f t="shared" si="13"/>
        <v>0</v>
      </c>
      <c r="T110" s="787"/>
      <c r="U110" s="787"/>
      <c r="AD110" s="931"/>
    </row>
    <row r="111" spans="1:30" s="786" customFormat="1" ht="16.5">
      <c r="A111" s="954">
        <v>92</v>
      </c>
      <c r="B111" s="1246">
        <v>7000020892</v>
      </c>
      <c r="C111" s="1246">
        <v>2490</v>
      </c>
      <c r="D111" s="1246">
        <v>1460</v>
      </c>
      <c r="E111" s="1246">
        <v>40</v>
      </c>
      <c r="F111" s="1243" t="s">
        <v>701</v>
      </c>
      <c r="G111" s="1246">
        <v>100000722</v>
      </c>
      <c r="H111" s="1246">
        <v>998736</v>
      </c>
      <c r="I111" s="1350"/>
      <c r="J111" s="1246">
        <v>18</v>
      </c>
      <c r="K111" s="1349"/>
      <c r="L111" s="1243" t="s">
        <v>855</v>
      </c>
      <c r="M111" s="1246" t="s">
        <v>575</v>
      </c>
      <c r="N111" s="1246">
        <v>4</v>
      </c>
      <c r="O111" s="1334"/>
      <c r="P111" s="1290" t="str">
        <f t="shared" si="17"/>
        <v>Included</v>
      </c>
      <c r="Q111" s="1290">
        <f t="shared" si="18"/>
        <v>0</v>
      </c>
      <c r="R111" s="786">
        <f t="shared" si="19"/>
        <v>0</v>
      </c>
      <c r="S111" s="786">
        <f t="shared" si="13"/>
        <v>0</v>
      </c>
      <c r="T111" s="787"/>
      <c r="U111" s="787"/>
      <c r="AD111" s="931"/>
    </row>
    <row r="112" spans="1:30" s="786" customFormat="1" ht="16.5">
      <c r="A112" s="954">
        <v>93</v>
      </c>
      <c r="B112" s="1246">
        <v>7000020892</v>
      </c>
      <c r="C112" s="1246">
        <v>2490</v>
      </c>
      <c r="D112" s="1246">
        <v>1460</v>
      </c>
      <c r="E112" s="1246">
        <v>50</v>
      </c>
      <c r="F112" s="1243" t="s">
        <v>701</v>
      </c>
      <c r="G112" s="1246">
        <v>100016780</v>
      </c>
      <c r="H112" s="1246">
        <v>998736</v>
      </c>
      <c r="I112" s="1350"/>
      <c r="J112" s="1246">
        <v>18</v>
      </c>
      <c r="K112" s="1349"/>
      <c r="L112" s="1243" t="s">
        <v>998</v>
      </c>
      <c r="M112" s="1246" t="s">
        <v>575</v>
      </c>
      <c r="N112" s="1246">
        <v>14</v>
      </c>
      <c r="O112" s="1334"/>
      <c r="P112" s="1290" t="str">
        <f t="shared" si="17"/>
        <v>Included</v>
      </c>
      <c r="Q112" s="1290">
        <f t="shared" si="18"/>
        <v>0</v>
      </c>
      <c r="R112" s="786">
        <f t="shared" si="19"/>
        <v>0</v>
      </c>
      <c r="S112" s="786">
        <f t="shared" si="13"/>
        <v>0</v>
      </c>
      <c r="T112" s="787"/>
      <c r="U112" s="787"/>
      <c r="AD112" s="931"/>
    </row>
    <row r="113" spans="1:30" s="786" customFormat="1" ht="16.5">
      <c r="A113" s="954">
        <v>94</v>
      </c>
      <c r="B113" s="1246">
        <v>7000020892</v>
      </c>
      <c r="C113" s="1246">
        <v>2490</v>
      </c>
      <c r="D113" s="1246">
        <v>1460</v>
      </c>
      <c r="E113" s="1246">
        <v>60</v>
      </c>
      <c r="F113" s="1243" t="s">
        <v>701</v>
      </c>
      <c r="G113" s="1246">
        <v>100001891</v>
      </c>
      <c r="H113" s="1246">
        <v>998736</v>
      </c>
      <c r="I113" s="1350"/>
      <c r="J113" s="1246">
        <v>18</v>
      </c>
      <c r="K113" s="1349"/>
      <c r="L113" s="1243" t="s">
        <v>859</v>
      </c>
      <c r="M113" s="1246" t="s">
        <v>575</v>
      </c>
      <c r="N113" s="1246">
        <v>1</v>
      </c>
      <c r="O113" s="1334"/>
      <c r="P113" s="1290" t="str">
        <f t="shared" si="17"/>
        <v>Included</v>
      </c>
      <c r="Q113" s="1290">
        <f t="shared" si="18"/>
        <v>0</v>
      </c>
      <c r="R113" s="786">
        <f t="shared" si="19"/>
        <v>0</v>
      </c>
      <c r="S113" s="786">
        <f t="shared" si="13"/>
        <v>0</v>
      </c>
      <c r="T113" s="787"/>
      <c r="U113" s="787"/>
      <c r="AD113" s="931"/>
    </row>
    <row r="114" spans="1:30" s="786" customFormat="1" ht="33">
      <c r="A114" s="954">
        <v>95</v>
      </c>
      <c r="B114" s="1246">
        <v>7000020892</v>
      </c>
      <c r="C114" s="1246">
        <v>2500</v>
      </c>
      <c r="D114" s="1246">
        <v>1470</v>
      </c>
      <c r="E114" s="1246">
        <v>10</v>
      </c>
      <c r="F114" s="1243" t="s">
        <v>646</v>
      </c>
      <c r="G114" s="1246">
        <v>100016779</v>
      </c>
      <c r="H114" s="1246">
        <v>998736</v>
      </c>
      <c r="I114" s="1350"/>
      <c r="J114" s="1246">
        <v>18</v>
      </c>
      <c r="K114" s="1349"/>
      <c r="L114" s="1243" t="s">
        <v>999</v>
      </c>
      <c r="M114" s="1246" t="s">
        <v>575</v>
      </c>
      <c r="N114" s="1246">
        <v>22</v>
      </c>
      <c r="O114" s="1334"/>
      <c r="P114" s="1290" t="str">
        <f t="shared" si="17"/>
        <v>Included</v>
      </c>
      <c r="Q114" s="1290">
        <f t="shared" si="18"/>
        <v>0</v>
      </c>
      <c r="R114" s="786">
        <f t="shared" si="19"/>
        <v>0</v>
      </c>
      <c r="S114" s="786">
        <f t="shared" si="13"/>
        <v>0</v>
      </c>
      <c r="T114" s="787"/>
      <c r="U114" s="787"/>
      <c r="AD114" s="931"/>
    </row>
    <row r="115" spans="1:30" s="786" customFormat="1" ht="33">
      <c r="A115" s="954">
        <v>96</v>
      </c>
      <c r="B115" s="1246">
        <v>7000020892</v>
      </c>
      <c r="C115" s="1246">
        <v>2500</v>
      </c>
      <c r="D115" s="1246">
        <v>1470</v>
      </c>
      <c r="E115" s="1246">
        <v>20</v>
      </c>
      <c r="F115" s="1243" t="s">
        <v>646</v>
      </c>
      <c r="G115" s="1246">
        <v>100000731</v>
      </c>
      <c r="H115" s="1246">
        <v>998736</v>
      </c>
      <c r="I115" s="1350"/>
      <c r="J115" s="1246">
        <v>18</v>
      </c>
      <c r="K115" s="1349"/>
      <c r="L115" s="1243" t="s">
        <v>648</v>
      </c>
      <c r="M115" s="1246" t="s">
        <v>575</v>
      </c>
      <c r="N115" s="1246">
        <v>9</v>
      </c>
      <c r="O115" s="1334"/>
      <c r="P115" s="1290" t="str">
        <f t="shared" si="17"/>
        <v>Included</v>
      </c>
      <c r="Q115" s="1290">
        <f t="shared" si="18"/>
        <v>0</v>
      </c>
      <c r="R115" s="786">
        <f t="shared" si="19"/>
        <v>0</v>
      </c>
      <c r="S115" s="786">
        <f t="shared" si="13"/>
        <v>0</v>
      </c>
      <c r="T115" s="787"/>
      <c r="U115" s="787"/>
      <c r="AD115" s="931"/>
    </row>
    <row r="116" spans="1:30" s="786" customFormat="1" ht="33">
      <c r="A116" s="954">
        <v>97</v>
      </c>
      <c r="B116" s="1246">
        <v>7000020892</v>
      </c>
      <c r="C116" s="1246">
        <v>2500</v>
      </c>
      <c r="D116" s="1246">
        <v>1470</v>
      </c>
      <c r="E116" s="1246">
        <v>30</v>
      </c>
      <c r="F116" s="1243" t="s">
        <v>646</v>
      </c>
      <c r="G116" s="1246">
        <v>100000732</v>
      </c>
      <c r="H116" s="1246">
        <v>998736</v>
      </c>
      <c r="I116" s="1350"/>
      <c r="J116" s="1246">
        <v>18</v>
      </c>
      <c r="K116" s="1349"/>
      <c r="L116" s="1243" t="s">
        <v>861</v>
      </c>
      <c r="M116" s="1246" t="s">
        <v>575</v>
      </c>
      <c r="N116" s="1246">
        <v>1</v>
      </c>
      <c r="O116" s="1334"/>
      <c r="P116" s="1290" t="str">
        <f>IF(O116=0, "Included", IF(ISERROR(N116*O116), O116, N116*O116))</f>
        <v>Included</v>
      </c>
      <c r="Q116" s="1290">
        <f>S116</f>
        <v>0</v>
      </c>
      <c r="R116" s="786">
        <f>IF(P116="Included",0,P116)</f>
        <v>0</v>
      </c>
      <c r="S116" s="786">
        <f t="shared" si="13"/>
        <v>0</v>
      </c>
      <c r="T116" s="787"/>
      <c r="U116" s="787"/>
      <c r="AD116" s="931"/>
    </row>
    <row r="117" spans="1:30" s="786" customFormat="1" ht="33">
      <c r="A117" s="954">
        <v>98</v>
      </c>
      <c r="B117" s="1246">
        <v>7000020892</v>
      </c>
      <c r="C117" s="1246">
        <v>2500</v>
      </c>
      <c r="D117" s="1246">
        <v>1470</v>
      </c>
      <c r="E117" s="1246">
        <v>40</v>
      </c>
      <c r="F117" s="1243" t="s">
        <v>646</v>
      </c>
      <c r="G117" s="1246">
        <v>100000733</v>
      </c>
      <c r="H117" s="1246">
        <v>998736</v>
      </c>
      <c r="I117" s="1350"/>
      <c r="J117" s="1246">
        <v>18</v>
      </c>
      <c r="K117" s="1349"/>
      <c r="L117" s="1243" t="s">
        <v>860</v>
      </c>
      <c r="M117" s="1246" t="s">
        <v>581</v>
      </c>
      <c r="N117" s="1246">
        <v>1</v>
      </c>
      <c r="O117" s="1334"/>
      <c r="P117" s="1290" t="str">
        <f>IF(O117=0, "Included", IF(ISERROR(N117*O117), O117, N117*O117))</f>
        <v>Included</v>
      </c>
      <c r="Q117" s="1290">
        <f>S117</f>
        <v>0</v>
      </c>
      <c r="R117" s="786">
        <f>IF(P117="Included",0,P117)</f>
        <v>0</v>
      </c>
      <c r="S117" s="786">
        <f t="shared" si="13"/>
        <v>0</v>
      </c>
      <c r="T117" s="787"/>
      <c r="U117" s="787"/>
      <c r="AD117" s="931"/>
    </row>
    <row r="118" spans="1:30" s="786" customFormat="1" ht="33">
      <c r="A118" s="954">
        <v>99</v>
      </c>
      <c r="B118" s="1246">
        <v>7000020892</v>
      </c>
      <c r="C118" s="1246">
        <v>2510</v>
      </c>
      <c r="D118" s="1246">
        <v>1490</v>
      </c>
      <c r="E118" s="1246">
        <v>10</v>
      </c>
      <c r="F118" s="1243" t="s">
        <v>637</v>
      </c>
      <c r="G118" s="1246">
        <v>100016778</v>
      </c>
      <c r="H118" s="1246">
        <v>998736</v>
      </c>
      <c r="I118" s="1350"/>
      <c r="J118" s="1246">
        <v>18</v>
      </c>
      <c r="K118" s="1349"/>
      <c r="L118" s="1243" t="s">
        <v>1000</v>
      </c>
      <c r="M118" s="1246" t="s">
        <v>575</v>
      </c>
      <c r="N118" s="1246">
        <v>34</v>
      </c>
      <c r="O118" s="1334"/>
      <c r="P118" s="1290" t="str">
        <f>IF(O118=0, "Included", IF(ISERROR(N118*O118), O118, N118*O118))</f>
        <v>Included</v>
      </c>
      <c r="Q118" s="1290">
        <f>S118</f>
        <v>0</v>
      </c>
      <c r="R118" s="786">
        <f>IF(P118="Included",0,P118)</f>
        <v>0</v>
      </c>
      <c r="S118" s="786">
        <f t="shared" si="13"/>
        <v>0</v>
      </c>
      <c r="T118" s="787"/>
      <c r="U118" s="787"/>
      <c r="AD118" s="931"/>
    </row>
    <row r="119" spans="1:30" s="786" customFormat="1" ht="33">
      <c r="A119" s="954">
        <v>100</v>
      </c>
      <c r="B119" s="1246">
        <v>7000020892</v>
      </c>
      <c r="C119" s="1246">
        <v>2510</v>
      </c>
      <c r="D119" s="1246">
        <v>1490</v>
      </c>
      <c r="E119" s="1246">
        <v>20</v>
      </c>
      <c r="F119" s="1243" t="s">
        <v>637</v>
      </c>
      <c r="G119" s="1246">
        <v>100000738</v>
      </c>
      <c r="H119" s="1246">
        <v>998736</v>
      </c>
      <c r="I119" s="1350"/>
      <c r="J119" s="1246">
        <v>18</v>
      </c>
      <c r="K119" s="1349"/>
      <c r="L119" s="1243" t="s">
        <v>864</v>
      </c>
      <c r="M119" s="1246" t="s">
        <v>575</v>
      </c>
      <c r="N119" s="1246">
        <v>15</v>
      </c>
      <c r="O119" s="1334"/>
      <c r="P119" s="1290" t="str">
        <f t="shared" ref="P119:P125" si="23">IF(O119=0, "Included", IF(ISERROR(N119*O119), O119, N119*O119))</f>
        <v>Included</v>
      </c>
      <c r="Q119" s="1290">
        <f t="shared" ref="Q119:Q125" si="24">S119</f>
        <v>0</v>
      </c>
      <c r="R119" s="786">
        <f t="shared" ref="R119:R125" si="25">IF(P119="Included",0,P119)</f>
        <v>0</v>
      </c>
      <c r="S119" s="786">
        <f t="shared" si="13"/>
        <v>0</v>
      </c>
      <c r="T119" s="787"/>
      <c r="U119" s="787"/>
      <c r="AD119" s="931"/>
    </row>
    <row r="120" spans="1:30" s="786" customFormat="1" ht="33">
      <c r="A120" s="954">
        <v>101</v>
      </c>
      <c r="B120" s="1246">
        <v>7000020892</v>
      </c>
      <c r="C120" s="1246">
        <v>2510</v>
      </c>
      <c r="D120" s="1246">
        <v>1490</v>
      </c>
      <c r="E120" s="1246">
        <v>30</v>
      </c>
      <c r="F120" s="1243" t="s">
        <v>637</v>
      </c>
      <c r="G120" s="1246">
        <v>100000739</v>
      </c>
      <c r="H120" s="1246">
        <v>998736</v>
      </c>
      <c r="I120" s="1350"/>
      <c r="J120" s="1246">
        <v>18</v>
      </c>
      <c r="K120" s="1349"/>
      <c r="L120" s="1243" t="s">
        <v>1001</v>
      </c>
      <c r="M120" s="1246" t="s">
        <v>575</v>
      </c>
      <c r="N120" s="1246">
        <v>9</v>
      </c>
      <c r="O120" s="1334"/>
      <c r="P120" s="1290" t="str">
        <f t="shared" si="23"/>
        <v>Included</v>
      </c>
      <c r="Q120" s="1290">
        <f t="shared" si="24"/>
        <v>0</v>
      </c>
      <c r="R120" s="786">
        <f t="shared" si="25"/>
        <v>0</v>
      </c>
      <c r="S120" s="786">
        <f t="shared" si="13"/>
        <v>0</v>
      </c>
      <c r="T120" s="787"/>
      <c r="U120" s="787"/>
      <c r="AD120" s="931"/>
    </row>
    <row r="121" spans="1:30" s="786" customFormat="1" ht="33">
      <c r="A121" s="954">
        <v>102</v>
      </c>
      <c r="B121" s="1246">
        <v>7000020892</v>
      </c>
      <c r="C121" s="1246">
        <v>2510</v>
      </c>
      <c r="D121" s="1246">
        <v>1490</v>
      </c>
      <c r="E121" s="1246">
        <v>40</v>
      </c>
      <c r="F121" s="1243" t="s">
        <v>637</v>
      </c>
      <c r="G121" s="1246">
        <v>100000741</v>
      </c>
      <c r="H121" s="1246">
        <v>998736</v>
      </c>
      <c r="I121" s="1350"/>
      <c r="J121" s="1246">
        <v>18</v>
      </c>
      <c r="K121" s="1349"/>
      <c r="L121" s="1243" t="s">
        <v>866</v>
      </c>
      <c r="M121" s="1246" t="s">
        <v>581</v>
      </c>
      <c r="N121" s="1246">
        <v>1</v>
      </c>
      <c r="O121" s="1334"/>
      <c r="P121" s="1290" t="str">
        <f t="shared" si="23"/>
        <v>Included</v>
      </c>
      <c r="Q121" s="1290">
        <f t="shared" si="24"/>
        <v>0</v>
      </c>
      <c r="R121" s="786">
        <f t="shared" si="25"/>
        <v>0</v>
      </c>
      <c r="S121" s="786">
        <f t="shared" si="13"/>
        <v>0</v>
      </c>
      <c r="T121" s="787"/>
      <c r="U121" s="787"/>
      <c r="AD121" s="931"/>
    </row>
    <row r="122" spans="1:30" s="786" customFormat="1" ht="33">
      <c r="A122" s="954">
        <v>103</v>
      </c>
      <c r="B122" s="1246">
        <v>7000020892</v>
      </c>
      <c r="C122" s="1246">
        <v>2510</v>
      </c>
      <c r="D122" s="1246">
        <v>1490</v>
      </c>
      <c r="E122" s="1246">
        <v>50</v>
      </c>
      <c r="F122" s="1243" t="s">
        <v>637</v>
      </c>
      <c r="G122" s="1246">
        <v>100002605</v>
      </c>
      <c r="H122" s="1246">
        <v>998736</v>
      </c>
      <c r="I122" s="1350"/>
      <c r="J122" s="1246">
        <v>18</v>
      </c>
      <c r="K122" s="1349"/>
      <c r="L122" s="1243" t="s">
        <v>771</v>
      </c>
      <c r="M122" s="1246" t="s">
        <v>581</v>
      </c>
      <c r="N122" s="1246">
        <v>30</v>
      </c>
      <c r="O122" s="1334"/>
      <c r="P122" s="1290" t="str">
        <f t="shared" si="23"/>
        <v>Included</v>
      </c>
      <c r="Q122" s="1290">
        <f t="shared" si="24"/>
        <v>0</v>
      </c>
      <c r="R122" s="786">
        <f t="shared" si="25"/>
        <v>0</v>
      </c>
      <c r="S122" s="786">
        <f t="shared" si="13"/>
        <v>0</v>
      </c>
      <c r="T122" s="787"/>
      <c r="U122" s="787"/>
      <c r="AD122" s="931"/>
    </row>
    <row r="123" spans="1:30" s="786" customFormat="1" ht="33">
      <c r="A123" s="954">
        <v>104</v>
      </c>
      <c r="B123" s="1246">
        <v>7000020892</v>
      </c>
      <c r="C123" s="1246">
        <v>2520</v>
      </c>
      <c r="D123" s="1246">
        <v>1512</v>
      </c>
      <c r="E123" s="1246">
        <v>10</v>
      </c>
      <c r="F123" s="1243" t="s">
        <v>784</v>
      </c>
      <c r="G123" s="1246">
        <v>100000772</v>
      </c>
      <c r="H123" s="1246">
        <v>998736</v>
      </c>
      <c r="I123" s="1350"/>
      <c r="J123" s="1246">
        <v>18</v>
      </c>
      <c r="K123" s="1349"/>
      <c r="L123" s="1243" t="s">
        <v>1002</v>
      </c>
      <c r="M123" s="1246" t="s">
        <v>575</v>
      </c>
      <c r="N123" s="1246">
        <v>34</v>
      </c>
      <c r="O123" s="1334"/>
      <c r="P123" s="1290" t="str">
        <f t="shared" si="23"/>
        <v>Included</v>
      </c>
      <c r="Q123" s="1290">
        <f t="shared" si="24"/>
        <v>0</v>
      </c>
      <c r="R123" s="786">
        <f t="shared" si="25"/>
        <v>0</v>
      </c>
      <c r="S123" s="786">
        <f t="shared" si="13"/>
        <v>0</v>
      </c>
      <c r="T123" s="787"/>
      <c r="U123" s="787"/>
      <c r="AD123" s="931"/>
    </row>
    <row r="124" spans="1:30" s="786" customFormat="1" ht="254.45" customHeight="1">
      <c r="A124" s="954">
        <v>105</v>
      </c>
      <c r="B124" s="1246">
        <v>7000020892</v>
      </c>
      <c r="C124" s="1246">
        <v>2520</v>
      </c>
      <c r="D124" s="1246">
        <v>1512</v>
      </c>
      <c r="E124" s="1246">
        <v>20</v>
      </c>
      <c r="F124" s="1243" t="s">
        <v>784</v>
      </c>
      <c r="G124" s="1246">
        <v>100000777</v>
      </c>
      <c r="H124" s="1246">
        <v>998736</v>
      </c>
      <c r="I124" s="1350"/>
      <c r="J124" s="1246">
        <v>18</v>
      </c>
      <c r="K124" s="1349"/>
      <c r="L124" s="1243" t="s">
        <v>1003</v>
      </c>
      <c r="M124" s="1246" t="s">
        <v>575</v>
      </c>
      <c r="N124" s="1246">
        <v>9</v>
      </c>
      <c r="O124" s="1334"/>
      <c r="P124" s="1290" t="str">
        <f t="shared" si="23"/>
        <v>Included</v>
      </c>
      <c r="Q124" s="1290">
        <f t="shared" si="24"/>
        <v>0</v>
      </c>
      <c r="R124" s="786">
        <f t="shared" si="25"/>
        <v>0</v>
      </c>
      <c r="S124" s="786">
        <f t="shared" si="13"/>
        <v>0</v>
      </c>
      <c r="T124" s="787"/>
      <c r="U124" s="787"/>
      <c r="AD124" s="931"/>
    </row>
    <row r="125" spans="1:30" s="786" customFormat="1" ht="33">
      <c r="A125" s="954">
        <v>106</v>
      </c>
      <c r="B125" s="1246">
        <v>7000020892</v>
      </c>
      <c r="C125" s="1246">
        <v>2520</v>
      </c>
      <c r="D125" s="1246">
        <v>1512</v>
      </c>
      <c r="E125" s="1246">
        <v>30</v>
      </c>
      <c r="F125" s="1243" t="s">
        <v>784</v>
      </c>
      <c r="G125" s="1246">
        <v>100000771</v>
      </c>
      <c r="H125" s="1246">
        <v>998736</v>
      </c>
      <c r="I125" s="1350"/>
      <c r="J125" s="1246">
        <v>18</v>
      </c>
      <c r="K125" s="1349"/>
      <c r="L125" s="1243" t="s">
        <v>1004</v>
      </c>
      <c r="M125" s="1246" t="s">
        <v>575</v>
      </c>
      <c r="N125" s="1246">
        <v>18</v>
      </c>
      <c r="O125" s="1334"/>
      <c r="P125" s="1290" t="str">
        <f t="shared" si="23"/>
        <v>Included</v>
      </c>
      <c r="Q125" s="1290">
        <f t="shared" si="24"/>
        <v>0</v>
      </c>
      <c r="R125" s="786">
        <f t="shared" si="25"/>
        <v>0</v>
      </c>
      <c r="S125" s="786">
        <f t="shared" si="13"/>
        <v>0</v>
      </c>
      <c r="T125" s="787"/>
      <c r="U125" s="787"/>
      <c r="AD125" s="931"/>
    </row>
    <row r="126" spans="1:30" s="786" customFormat="1" ht="33">
      <c r="A126" s="954">
        <v>107</v>
      </c>
      <c r="B126" s="1246">
        <v>7000020892</v>
      </c>
      <c r="C126" s="1246">
        <v>2520</v>
      </c>
      <c r="D126" s="1246">
        <v>1512</v>
      </c>
      <c r="E126" s="1246">
        <v>40</v>
      </c>
      <c r="F126" s="1243" t="s">
        <v>784</v>
      </c>
      <c r="G126" s="1246">
        <v>100000778</v>
      </c>
      <c r="H126" s="1246">
        <v>998736</v>
      </c>
      <c r="I126" s="1350"/>
      <c r="J126" s="1246">
        <v>18</v>
      </c>
      <c r="K126" s="1349"/>
      <c r="L126" s="1243" t="s">
        <v>1005</v>
      </c>
      <c r="M126" s="1246" t="s">
        <v>575</v>
      </c>
      <c r="N126" s="1246">
        <v>2</v>
      </c>
      <c r="O126" s="1334"/>
      <c r="P126" s="1290" t="str">
        <f>IF(O126=0, "Included", IF(ISERROR(N126*O126), O126, N126*O126))</f>
        <v>Included</v>
      </c>
      <c r="Q126" s="1290">
        <f>S126</f>
        <v>0</v>
      </c>
      <c r="R126" s="786">
        <f>IF(P126="Included",0,P126)</f>
        <v>0</v>
      </c>
      <c r="S126" s="786">
        <f t="shared" si="13"/>
        <v>0</v>
      </c>
      <c r="T126" s="787"/>
      <c r="U126" s="787"/>
      <c r="AD126" s="931"/>
    </row>
    <row r="127" spans="1:30" s="786" customFormat="1" ht="33">
      <c r="A127" s="954">
        <v>108</v>
      </c>
      <c r="B127" s="1246">
        <v>7000020892</v>
      </c>
      <c r="C127" s="1246">
        <v>2520</v>
      </c>
      <c r="D127" s="1246">
        <v>1512</v>
      </c>
      <c r="E127" s="1246">
        <v>50</v>
      </c>
      <c r="F127" s="1243" t="s">
        <v>784</v>
      </c>
      <c r="G127" s="1246">
        <v>100002068</v>
      </c>
      <c r="H127" s="1246">
        <v>998736</v>
      </c>
      <c r="I127" s="1350"/>
      <c r="J127" s="1246">
        <v>18</v>
      </c>
      <c r="K127" s="1349"/>
      <c r="L127" s="1243" t="s">
        <v>765</v>
      </c>
      <c r="M127" s="1246" t="s">
        <v>575</v>
      </c>
      <c r="N127" s="1246">
        <v>4</v>
      </c>
      <c r="O127" s="1334"/>
      <c r="P127" s="1290" t="str">
        <f>IF(O127=0, "Included", IF(ISERROR(N127*O127), O127, N127*O127))</f>
        <v>Included</v>
      </c>
      <c r="Q127" s="1290">
        <f>S127</f>
        <v>0</v>
      </c>
      <c r="R127" s="786">
        <f>IF(P127="Included",0,P127)</f>
        <v>0</v>
      </c>
      <c r="S127" s="786">
        <f t="shared" si="13"/>
        <v>0</v>
      </c>
      <c r="T127" s="787"/>
      <c r="U127" s="787"/>
      <c r="AD127" s="931"/>
    </row>
    <row r="128" spans="1:30" s="786" customFormat="1" ht="33">
      <c r="A128" s="954">
        <v>109</v>
      </c>
      <c r="B128" s="1246">
        <v>7000020892</v>
      </c>
      <c r="C128" s="1246">
        <v>2520</v>
      </c>
      <c r="D128" s="1246">
        <v>1512</v>
      </c>
      <c r="E128" s="1246">
        <v>60</v>
      </c>
      <c r="F128" s="1243" t="s">
        <v>784</v>
      </c>
      <c r="G128" s="1246">
        <v>100000770</v>
      </c>
      <c r="H128" s="1246">
        <v>998736</v>
      </c>
      <c r="I128" s="1350"/>
      <c r="J128" s="1246">
        <v>18</v>
      </c>
      <c r="K128" s="1349"/>
      <c r="L128" s="1243" t="s">
        <v>1006</v>
      </c>
      <c r="M128" s="1246" t="s">
        <v>575</v>
      </c>
      <c r="N128" s="1246">
        <v>8</v>
      </c>
      <c r="O128" s="1334"/>
      <c r="P128" s="1290" t="str">
        <f>IF(O128=0, "Included", IF(ISERROR(N128*O128), O128, N128*O128))</f>
        <v>Included</v>
      </c>
      <c r="Q128" s="1290">
        <f>S128</f>
        <v>0</v>
      </c>
      <c r="R128" s="786">
        <f>IF(P128="Included",0,P128)</f>
        <v>0</v>
      </c>
      <c r="S128" s="786">
        <f t="shared" si="13"/>
        <v>0</v>
      </c>
      <c r="T128" s="787"/>
      <c r="U128" s="787"/>
      <c r="AD128" s="931"/>
    </row>
    <row r="129" spans="1:30" s="786" customFormat="1" ht="33">
      <c r="A129" s="954">
        <v>110</v>
      </c>
      <c r="B129" s="1246">
        <v>7000020892</v>
      </c>
      <c r="C129" s="1246">
        <v>2520</v>
      </c>
      <c r="D129" s="1246">
        <v>1512</v>
      </c>
      <c r="E129" s="1246">
        <v>70</v>
      </c>
      <c r="F129" s="1243" t="s">
        <v>784</v>
      </c>
      <c r="G129" s="1246">
        <v>100000783</v>
      </c>
      <c r="H129" s="1246">
        <v>998736</v>
      </c>
      <c r="I129" s="1350"/>
      <c r="J129" s="1246">
        <v>18</v>
      </c>
      <c r="K129" s="1349"/>
      <c r="L129" s="1243" t="s">
        <v>1007</v>
      </c>
      <c r="M129" s="1246" t="s">
        <v>581</v>
      </c>
      <c r="N129" s="1246">
        <v>1</v>
      </c>
      <c r="O129" s="1334"/>
      <c r="P129" s="1290" t="str">
        <f t="shared" ref="P129:P147" si="26">IF(O129=0, "Included", IF(ISERROR(N129*O129), O129, N129*O129))</f>
        <v>Included</v>
      </c>
      <c r="Q129" s="1290">
        <f t="shared" ref="Q129:Q147" si="27">S129</f>
        <v>0</v>
      </c>
      <c r="R129" s="786">
        <f t="shared" ref="R129:R147" si="28">IF(P129="Included",0,P129)</f>
        <v>0</v>
      </c>
      <c r="S129" s="786">
        <f t="shared" si="13"/>
        <v>0</v>
      </c>
      <c r="T129" s="787"/>
      <c r="U129" s="787"/>
      <c r="AD129" s="931"/>
    </row>
    <row r="130" spans="1:30" s="786" customFormat="1" ht="16.5">
      <c r="A130" s="954">
        <v>111</v>
      </c>
      <c r="B130" s="1246">
        <v>7000020892</v>
      </c>
      <c r="C130" s="1246">
        <v>2530</v>
      </c>
      <c r="D130" s="1246">
        <v>1520</v>
      </c>
      <c r="E130" s="1246">
        <v>10</v>
      </c>
      <c r="F130" s="1243" t="s">
        <v>626</v>
      </c>
      <c r="G130" s="1246">
        <v>100000869</v>
      </c>
      <c r="H130" s="1246">
        <v>998736</v>
      </c>
      <c r="I130" s="1350"/>
      <c r="J130" s="1246">
        <v>18</v>
      </c>
      <c r="K130" s="1349"/>
      <c r="L130" s="1243" t="s">
        <v>1008</v>
      </c>
      <c r="M130" s="1246" t="s">
        <v>581</v>
      </c>
      <c r="N130" s="1246">
        <v>1</v>
      </c>
      <c r="O130" s="1334"/>
      <c r="P130" s="1290" t="str">
        <f t="shared" si="26"/>
        <v>Included</v>
      </c>
      <c r="Q130" s="1290">
        <f t="shared" si="27"/>
        <v>0</v>
      </c>
      <c r="R130" s="786">
        <f t="shared" si="28"/>
        <v>0</v>
      </c>
      <c r="S130" s="786">
        <f t="shared" si="13"/>
        <v>0</v>
      </c>
      <c r="T130" s="787"/>
      <c r="U130" s="787"/>
      <c r="AD130" s="931"/>
    </row>
    <row r="131" spans="1:30" s="786" customFormat="1" ht="16.5">
      <c r="A131" s="954">
        <v>112</v>
      </c>
      <c r="B131" s="1246">
        <v>7000020892</v>
      </c>
      <c r="C131" s="1246">
        <v>2540</v>
      </c>
      <c r="D131" s="1246">
        <v>1530</v>
      </c>
      <c r="E131" s="1246">
        <v>10</v>
      </c>
      <c r="F131" s="1243" t="s">
        <v>744</v>
      </c>
      <c r="G131" s="1246">
        <v>100000892</v>
      </c>
      <c r="H131" s="1246">
        <v>998734</v>
      </c>
      <c r="I131" s="1350"/>
      <c r="J131" s="1246">
        <v>18</v>
      </c>
      <c r="K131" s="1349"/>
      <c r="L131" s="1243" t="s">
        <v>875</v>
      </c>
      <c r="M131" s="1246" t="s">
        <v>581</v>
      </c>
      <c r="N131" s="1246">
        <v>1</v>
      </c>
      <c r="O131" s="1334"/>
      <c r="P131" s="1290" t="str">
        <f t="shared" si="26"/>
        <v>Included</v>
      </c>
      <c r="Q131" s="1290">
        <f t="shared" si="27"/>
        <v>0</v>
      </c>
      <c r="R131" s="786">
        <f t="shared" si="28"/>
        <v>0</v>
      </c>
      <c r="S131" s="786">
        <f t="shared" si="13"/>
        <v>0</v>
      </c>
      <c r="T131" s="787"/>
      <c r="U131" s="787"/>
      <c r="AD131" s="931"/>
    </row>
    <row r="132" spans="1:30" s="786" customFormat="1" ht="16.5">
      <c r="A132" s="954">
        <v>113</v>
      </c>
      <c r="B132" s="1246">
        <v>7000020892</v>
      </c>
      <c r="C132" s="1246">
        <v>2540</v>
      </c>
      <c r="D132" s="1246">
        <v>1530</v>
      </c>
      <c r="E132" s="1246">
        <v>20</v>
      </c>
      <c r="F132" s="1243" t="s">
        <v>744</v>
      </c>
      <c r="G132" s="1246">
        <v>100002048</v>
      </c>
      <c r="H132" s="1246">
        <v>998734</v>
      </c>
      <c r="I132" s="1350"/>
      <c r="J132" s="1246">
        <v>18</v>
      </c>
      <c r="K132" s="1349"/>
      <c r="L132" s="1243" t="s">
        <v>876</v>
      </c>
      <c r="M132" s="1246" t="s">
        <v>575</v>
      </c>
      <c r="N132" s="1246">
        <v>30</v>
      </c>
      <c r="O132" s="1334"/>
      <c r="P132" s="1290" t="str">
        <f t="shared" si="26"/>
        <v>Included</v>
      </c>
      <c r="Q132" s="1290">
        <f t="shared" si="27"/>
        <v>0</v>
      </c>
      <c r="R132" s="786">
        <f t="shared" si="28"/>
        <v>0</v>
      </c>
      <c r="S132" s="786">
        <f t="shared" si="13"/>
        <v>0</v>
      </c>
      <c r="T132" s="787"/>
      <c r="U132" s="787"/>
      <c r="AD132" s="931"/>
    </row>
    <row r="133" spans="1:30" s="786" customFormat="1" ht="16.5">
      <c r="A133" s="954">
        <v>114</v>
      </c>
      <c r="B133" s="1246">
        <v>7000020892</v>
      </c>
      <c r="C133" s="1246">
        <v>2550</v>
      </c>
      <c r="D133" s="1246">
        <v>1540</v>
      </c>
      <c r="E133" s="1246">
        <v>10</v>
      </c>
      <c r="F133" s="1243" t="s">
        <v>785</v>
      </c>
      <c r="G133" s="1246">
        <v>100000894</v>
      </c>
      <c r="H133" s="1246">
        <v>998736</v>
      </c>
      <c r="I133" s="1350"/>
      <c r="J133" s="1246">
        <v>18</v>
      </c>
      <c r="K133" s="1349"/>
      <c r="L133" s="1243" t="s">
        <v>883</v>
      </c>
      <c r="M133" s="1246" t="s">
        <v>581</v>
      </c>
      <c r="N133" s="1246">
        <v>1</v>
      </c>
      <c r="O133" s="1334"/>
      <c r="P133" s="1290" t="str">
        <f t="shared" si="26"/>
        <v>Included</v>
      </c>
      <c r="Q133" s="1290">
        <f t="shared" si="27"/>
        <v>0</v>
      </c>
      <c r="R133" s="786">
        <f t="shared" si="28"/>
        <v>0</v>
      </c>
      <c r="S133" s="786">
        <f t="shared" si="13"/>
        <v>0</v>
      </c>
      <c r="T133" s="787"/>
      <c r="U133" s="787"/>
      <c r="AD133" s="931"/>
    </row>
    <row r="134" spans="1:30" s="786" customFormat="1" ht="16.5">
      <c r="A134" s="954">
        <v>115</v>
      </c>
      <c r="B134" s="1246">
        <v>7000020892</v>
      </c>
      <c r="C134" s="1246">
        <v>2550</v>
      </c>
      <c r="D134" s="1246">
        <v>1540</v>
      </c>
      <c r="E134" s="1246">
        <v>20</v>
      </c>
      <c r="F134" s="1243" t="s">
        <v>785</v>
      </c>
      <c r="G134" s="1246">
        <v>100000895</v>
      </c>
      <c r="H134" s="1246">
        <v>998736</v>
      </c>
      <c r="I134" s="1350"/>
      <c r="J134" s="1246">
        <v>18</v>
      </c>
      <c r="K134" s="1349"/>
      <c r="L134" s="1243" t="s">
        <v>1009</v>
      </c>
      <c r="M134" s="1246" t="s">
        <v>581</v>
      </c>
      <c r="N134" s="1246">
        <v>1</v>
      </c>
      <c r="O134" s="1334"/>
      <c r="P134" s="1290" t="str">
        <f t="shared" si="26"/>
        <v>Included</v>
      </c>
      <c r="Q134" s="1290">
        <f t="shared" si="27"/>
        <v>0</v>
      </c>
      <c r="R134" s="786">
        <f t="shared" si="28"/>
        <v>0</v>
      </c>
      <c r="S134" s="786">
        <f t="shared" si="13"/>
        <v>0</v>
      </c>
      <c r="T134" s="787"/>
      <c r="U134" s="787"/>
      <c r="AD134" s="931"/>
    </row>
    <row r="135" spans="1:30" s="786" customFormat="1" ht="16.5">
      <c r="A135" s="954">
        <v>116</v>
      </c>
      <c r="B135" s="1246">
        <v>7000020892</v>
      </c>
      <c r="C135" s="1246">
        <v>2550</v>
      </c>
      <c r="D135" s="1246">
        <v>1540</v>
      </c>
      <c r="E135" s="1246">
        <v>30</v>
      </c>
      <c r="F135" s="1243" t="s">
        <v>785</v>
      </c>
      <c r="G135" s="1246">
        <v>100000897</v>
      </c>
      <c r="H135" s="1246">
        <v>998736</v>
      </c>
      <c r="I135" s="1350"/>
      <c r="J135" s="1246">
        <v>18</v>
      </c>
      <c r="K135" s="1349"/>
      <c r="L135" s="1243" t="s">
        <v>881</v>
      </c>
      <c r="M135" s="1246" t="s">
        <v>581</v>
      </c>
      <c r="N135" s="1246">
        <v>1</v>
      </c>
      <c r="O135" s="1334"/>
      <c r="P135" s="1290" t="str">
        <f t="shared" si="26"/>
        <v>Included</v>
      </c>
      <c r="Q135" s="1290">
        <f t="shared" si="27"/>
        <v>0</v>
      </c>
      <c r="R135" s="786">
        <f t="shared" si="28"/>
        <v>0</v>
      </c>
      <c r="S135" s="786">
        <f t="shared" si="13"/>
        <v>0</v>
      </c>
      <c r="T135" s="787"/>
      <c r="U135" s="787"/>
      <c r="AD135" s="931"/>
    </row>
    <row r="136" spans="1:30" s="786" customFormat="1" ht="16.5">
      <c r="A136" s="954">
        <v>117</v>
      </c>
      <c r="B136" s="1246">
        <v>7000020892</v>
      </c>
      <c r="C136" s="1246">
        <v>2550</v>
      </c>
      <c r="D136" s="1246">
        <v>1540</v>
      </c>
      <c r="E136" s="1246">
        <v>40</v>
      </c>
      <c r="F136" s="1243" t="s">
        <v>785</v>
      </c>
      <c r="G136" s="1246">
        <v>100000899</v>
      </c>
      <c r="H136" s="1246">
        <v>998736</v>
      </c>
      <c r="I136" s="1350"/>
      <c r="J136" s="1246">
        <v>18</v>
      </c>
      <c r="K136" s="1349"/>
      <c r="L136" s="1243" t="s">
        <v>880</v>
      </c>
      <c r="M136" s="1246" t="s">
        <v>581</v>
      </c>
      <c r="N136" s="1246">
        <v>1</v>
      </c>
      <c r="O136" s="1334"/>
      <c r="P136" s="1290" t="str">
        <f t="shared" si="26"/>
        <v>Included</v>
      </c>
      <c r="Q136" s="1290">
        <f t="shared" si="27"/>
        <v>0</v>
      </c>
      <c r="R136" s="786">
        <f t="shared" si="28"/>
        <v>0</v>
      </c>
      <c r="S136" s="786">
        <f t="shared" si="13"/>
        <v>0</v>
      </c>
      <c r="T136" s="787"/>
      <c r="U136" s="787"/>
      <c r="AD136" s="931"/>
    </row>
    <row r="137" spans="1:30" s="786" customFormat="1" ht="16.5">
      <c r="A137" s="954">
        <v>118</v>
      </c>
      <c r="B137" s="1246">
        <v>7000020892</v>
      </c>
      <c r="C137" s="1246">
        <v>2550</v>
      </c>
      <c r="D137" s="1246">
        <v>1540</v>
      </c>
      <c r="E137" s="1246">
        <v>50</v>
      </c>
      <c r="F137" s="1243" t="s">
        <v>785</v>
      </c>
      <c r="G137" s="1246">
        <v>100000901</v>
      </c>
      <c r="H137" s="1246">
        <v>998736</v>
      </c>
      <c r="I137" s="1350"/>
      <c r="J137" s="1246">
        <v>18</v>
      </c>
      <c r="K137" s="1349"/>
      <c r="L137" s="1243" t="s">
        <v>879</v>
      </c>
      <c r="M137" s="1246" t="s">
        <v>581</v>
      </c>
      <c r="N137" s="1246">
        <v>1</v>
      </c>
      <c r="O137" s="1334"/>
      <c r="P137" s="1290" t="str">
        <f t="shared" si="26"/>
        <v>Included</v>
      </c>
      <c r="Q137" s="1290">
        <f t="shared" si="27"/>
        <v>0</v>
      </c>
      <c r="R137" s="786">
        <f t="shared" si="28"/>
        <v>0</v>
      </c>
      <c r="S137" s="786">
        <f t="shared" si="13"/>
        <v>0</v>
      </c>
      <c r="T137" s="787"/>
      <c r="U137" s="787"/>
      <c r="AD137" s="931"/>
    </row>
    <row r="138" spans="1:30" s="786" customFormat="1" ht="16.5">
      <c r="A138" s="954">
        <v>119</v>
      </c>
      <c r="B138" s="1246">
        <v>7000020892</v>
      </c>
      <c r="C138" s="1246">
        <v>2550</v>
      </c>
      <c r="D138" s="1246">
        <v>1540</v>
      </c>
      <c r="E138" s="1246">
        <v>60</v>
      </c>
      <c r="F138" s="1243" t="s">
        <v>785</v>
      </c>
      <c r="G138" s="1246">
        <v>100000902</v>
      </c>
      <c r="H138" s="1246">
        <v>998736</v>
      </c>
      <c r="I138" s="1350"/>
      <c r="J138" s="1246">
        <v>18</v>
      </c>
      <c r="K138" s="1349"/>
      <c r="L138" s="1243" t="s">
        <v>878</v>
      </c>
      <c r="M138" s="1246" t="s">
        <v>581</v>
      </c>
      <c r="N138" s="1246">
        <v>2</v>
      </c>
      <c r="O138" s="1334"/>
      <c r="P138" s="1290" t="str">
        <f t="shared" si="26"/>
        <v>Included</v>
      </c>
      <c r="Q138" s="1290">
        <f t="shared" si="27"/>
        <v>0</v>
      </c>
      <c r="R138" s="786">
        <f t="shared" si="28"/>
        <v>0</v>
      </c>
      <c r="S138" s="786">
        <f t="shared" si="13"/>
        <v>0</v>
      </c>
      <c r="T138" s="787"/>
      <c r="U138" s="787"/>
      <c r="AD138" s="931"/>
    </row>
    <row r="139" spans="1:30" s="786" customFormat="1" ht="16.5">
      <c r="A139" s="954">
        <v>120</v>
      </c>
      <c r="B139" s="1246">
        <v>7000020892</v>
      </c>
      <c r="C139" s="1246">
        <v>2550</v>
      </c>
      <c r="D139" s="1246">
        <v>1540</v>
      </c>
      <c r="E139" s="1246">
        <v>70</v>
      </c>
      <c r="F139" s="1243" t="s">
        <v>785</v>
      </c>
      <c r="G139" s="1246">
        <v>100000905</v>
      </c>
      <c r="H139" s="1246">
        <v>998736</v>
      </c>
      <c r="I139" s="1350"/>
      <c r="J139" s="1246">
        <v>18</v>
      </c>
      <c r="K139" s="1349"/>
      <c r="L139" s="1243" t="s">
        <v>877</v>
      </c>
      <c r="M139" s="1246" t="s">
        <v>581</v>
      </c>
      <c r="N139" s="1246">
        <v>2</v>
      </c>
      <c r="O139" s="1334"/>
      <c r="P139" s="1290" t="str">
        <f t="shared" si="26"/>
        <v>Included</v>
      </c>
      <c r="Q139" s="1290">
        <f t="shared" si="27"/>
        <v>0</v>
      </c>
      <c r="R139" s="786">
        <f t="shared" si="28"/>
        <v>0</v>
      </c>
      <c r="S139" s="786">
        <f t="shared" si="13"/>
        <v>0</v>
      </c>
      <c r="T139" s="787"/>
      <c r="U139" s="787"/>
      <c r="AD139" s="931"/>
    </row>
    <row r="140" spans="1:30" s="786" customFormat="1" ht="16.5">
      <c r="A140" s="954">
        <v>121</v>
      </c>
      <c r="B140" s="1246">
        <v>7000020892</v>
      </c>
      <c r="C140" s="1246">
        <v>2550</v>
      </c>
      <c r="D140" s="1246">
        <v>1540</v>
      </c>
      <c r="E140" s="1246">
        <v>80</v>
      </c>
      <c r="F140" s="1243" t="s">
        <v>785</v>
      </c>
      <c r="G140" s="1246">
        <v>100001098</v>
      </c>
      <c r="H140" s="1246">
        <v>998731</v>
      </c>
      <c r="I140" s="1350"/>
      <c r="J140" s="1246">
        <v>18</v>
      </c>
      <c r="K140" s="1349"/>
      <c r="L140" s="1243" t="s">
        <v>885</v>
      </c>
      <c r="M140" s="1246" t="s">
        <v>575</v>
      </c>
      <c r="N140" s="1246">
        <v>2</v>
      </c>
      <c r="O140" s="1334"/>
      <c r="P140" s="1290" t="str">
        <f t="shared" si="26"/>
        <v>Included</v>
      </c>
      <c r="Q140" s="1290">
        <f t="shared" si="27"/>
        <v>0</v>
      </c>
      <c r="R140" s="786">
        <f t="shared" si="28"/>
        <v>0</v>
      </c>
      <c r="S140" s="786">
        <f t="shared" si="13"/>
        <v>0</v>
      </c>
      <c r="T140" s="787"/>
      <c r="U140" s="787"/>
      <c r="AD140" s="931"/>
    </row>
    <row r="141" spans="1:30" s="786" customFormat="1" ht="16.5">
      <c r="A141" s="954">
        <v>122</v>
      </c>
      <c r="B141" s="1246">
        <v>7000020892</v>
      </c>
      <c r="C141" s="1246">
        <v>2550</v>
      </c>
      <c r="D141" s="1246">
        <v>1540</v>
      </c>
      <c r="E141" s="1246">
        <v>90</v>
      </c>
      <c r="F141" s="1243" t="s">
        <v>785</v>
      </c>
      <c r="G141" s="1246">
        <v>100001099</v>
      </c>
      <c r="H141" s="1246">
        <v>998731</v>
      </c>
      <c r="I141" s="1350"/>
      <c r="J141" s="1246">
        <v>18</v>
      </c>
      <c r="K141" s="1349"/>
      <c r="L141" s="1243" t="s">
        <v>884</v>
      </c>
      <c r="M141" s="1246" t="s">
        <v>575</v>
      </c>
      <c r="N141" s="1246">
        <v>1</v>
      </c>
      <c r="O141" s="1334"/>
      <c r="P141" s="1290" t="str">
        <f t="shared" si="26"/>
        <v>Included</v>
      </c>
      <c r="Q141" s="1290">
        <f t="shared" si="27"/>
        <v>0</v>
      </c>
      <c r="R141" s="786">
        <f t="shared" si="28"/>
        <v>0</v>
      </c>
      <c r="S141" s="786">
        <f t="shared" si="13"/>
        <v>0</v>
      </c>
      <c r="T141" s="787"/>
      <c r="U141" s="787"/>
      <c r="AD141" s="931"/>
    </row>
    <row r="142" spans="1:30" s="786" customFormat="1" ht="16.5">
      <c r="A142" s="954">
        <v>123</v>
      </c>
      <c r="B142" s="1246">
        <v>7000020892</v>
      </c>
      <c r="C142" s="1246">
        <v>2560</v>
      </c>
      <c r="D142" s="1246">
        <v>1550</v>
      </c>
      <c r="E142" s="1246">
        <v>10</v>
      </c>
      <c r="F142" s="1243" t="s">
        <v>786</v>
      </c>
      <c r="G142" s="1246">
        <v>100000915</v>
      </c>
      <c r="H142" s="1246">
        <v>998736</v>
      </c>
      <c r="I142" s="1350"/>
      <c r="J142" s="1246">
        <v>18</v>
      </c>
      <c r="K142" s="1349"/>
      <c r="L142" s="1243" t="s">
        <v>886</v>
      </c>
      <c r="M142" s="1246" t="s">
        <v>581</v>
      </c>
      <c r="N142" s="1246">
        <v>2</v>
      </c>
      <c r="O142" s="1334"/>
      <c r="P142" s="1290" t="str">
        <f t="shared" si="26"/>
        <v>Included</v>
      </c>
      <c r="Q142" s="1290">
        <f t="shared" si="27"/>
        <v>0</v>
      </c>
      <c r="R142" s="786">
        <f t="shared" si="28"/>
        <v>0</v>
      </c>
      <c r="S142" s="786">
        <f t="shared" si="13"/>
        <v>0</v>
      </c>
      <c r="T142" s="787"/>
      <c r="U142" s="787"/>
      <c r="AD142" s="931"/>
    </row>
    <row r="143" spans="1:30" s="786" customFormat="1" ht="16.5">
      <c r="A143" s="954">
        <v>124</v>
      </c>
      <c r="B143" s="1246">
        <v>7000020892</v>
      </c>
      <c r="C143" s="1246">
        <v>2560</v>
      </c>
      <c r="D143" s="1246">
        <v>1550</v>
      </c>
      <c r="E143" s="1246">
        <v>20</v>
      </c>
      <c r="F143" s="1243" t="s">
        <v>786</v>
      </c>
      <c r="G143" s="1246">
        <v>100000940</v>
      </c>
      <c r="H143" s="1246">
        <v>998736</v>
      </c>
      <c r="I143" s="1350"/>
      <c r="J143" s="1246">
        <v>18</v>
      </c>
      <c r="K143" s="1349"/>
      <c r="L143" s="1243" t="s">
        <v>887</v>
      </c>
      <c r="M143" s="1246" t="s">
        <v>575</v>
      </c>
      <c r="N143" s="1246">
        <v>2</v>
      </c>
      <c r="O143" s="1334"/>
      <c r="P143" s="1290" t="str">
        <f t="shared" si="26"/>
        <v>Included</v>
      </c>
      <c r="Q143" s="1290">
        <f t="shared" si="27"/>
        <v>0</v>
      </c>
      <c r="R143" s="786">
        <f t="shared" si="28"/>
        <v>0</v>
      </c>
      <c r="S143" s="786">
        <f t="shared" si="13"/>
        <v>0</v>
      </c>
      <c r="T143" s="787"/>
      <c r="U143" s="787"/>
      <c r="AD143" s="931"/>
    </row>
    <row r="144" spans="1:30" s="786" customFormat="1" ht="16.5">
      <c r="A144" s="954">
        <v>125</v>
      </c>
      <c r="B144" s="1246">
        <v>7000020892</v>
      </c>
      <c r="C144" s="1246">
        <v>2570</v>
      </c>
      <c r="D144" s="1246">
        <v>1570</v>
      </c>
      <c r="E144" s="1246">
        <v>10</v>
      </c>
      <c r="F144" s="1243" t="s">
        <v>787</v>
      </c>
      <c r="G144" s="1246">
        <v>100000931</v>
      </c>
      <c r="H144" s="1246">
        <v>998736</v>
      </c>
      <c r="I144" s="1350"/>
      <c r="J144" s="1246">
        <v>18</v>
      </c>
      <c r="K144" s="1349"/>
      <c r="L144" s="1243" t="s">
        <v>888</v>
      </c>
      <c r="M144" s="1246" t="s">
        <v>581</v>
      </c>
      <c r="N144" s="1246">
        <v>2</v>
      </c>
      <c r="O144" s="1334"/>
      <c r="P144" s="1290" t="str">
        <f t="shared" si="26"/>
        <v>Included</v>
      </c>
      <c r="Q144" s="1290">
        <f t="shared" si="27"/>
        <v>0</v>
      </c>
      <c r="R144" s="786">
        <f t="shared" si="28"/>
        <v>0</v>
      </c>
      <c r="S144" s="786">
        <f t="shared" si="13"/>
        <v>0</v>
      </c>
      <c r="T144" s="787"/>
      <c r="U144" s="787"/>
      <c r="AD144" s="931"/>
    </row>
    <row r="145" spans="1:30" s="786" customFormat="1" ht="16.5">
      <c r="A145" s="954">
        <v>126</v>
      </c>
      <c r="B145" s="1246">
        <v>7000020892</v>
      </c>
      <c r="C145" s="1246">
        <v>2570</v>
      </c>
      <c r="D145" s="1246">
        <v>1570</v>
      </c>
      <c r="E145" s="1246">
        <v>20</v>
      </c>
      <c r="F145" s="1243" t="s">
        <v>787</v>
      </c>
      <c r="G145" s="1246">
        <v>100000955</v>
      </c>
      <c r="H145" s="1246">
        <v>998736</v>
      </c>
      <c r="I145" s="1350"/>
      <c r="J145" s="1246">
        <v>18</v>
      </c>
      <c r="K145" s="1349"/>
      <c r="L145" s="1243" t="s">
        <v>889</v>
      </c>
      <c r="M145" s="1246" t="s">
        <v>575</v>
      </c>
      <c r="N145" s="1246">
        <v>2</v>
      </c>
      <c r="O145" s="1334"/>
      <c r="P145" s="1290" t="str">
        <f t="shared" ref="P145" si="29">IF(O145=0, "Included", IF(ISERROR(N145*O145), O145, N145*O145))</f>
        <v>Included</v>
      </c>
      <c r="Q145" s="1290">
        <f t="shared" ref="Q145" si="30">S145</f>
        <v>0</v>
      </c>
      <c r="R145" s="786">
        <f t="shared" ref="R145" si="31">IF(P145="Included",0,P145)</f>
        <v>0</v>
      </c>
      <c r="S145" s="786">
        <f t="shared" si="13"/>
        <v>0</v>
      </c>
      <c r="T145" s="787"/>
      <c r="U145" s="787"/>
      <c r="AD145" s="931"/>
    </row>
    <row r="146" spans="1:30" s="786" customFormat="1" ht="16.5">
      <c r="A146" s="954">
        <v>127</v>
      </c>
      <c r="B146" s="1246">
        <v>7000020892</v>
      </c>
      <c r="C146" s="1246">
        <v>2580</v>
      </c>
      <c r="D146" s="1246">
        <v>1575</v>
      </c>
      <c r="E146" s="1246">
        <v>10</v>
      </c>
      <c r="F146" s="1243" t="s">
        <v>788</v>
      </c>
      <c r="G146" s="1246">
        <v>100000956</v>
      </c>
      <c r="H146" s="1246">
        <v>998736</v>
      </c>
      <c r="I146" s="1350"/>
      <c r="J146" s="1246">
        <v>18</v>
      </c>
      <c r="K146" s="1349"/>
      <c r="L146" s="1243" t="s">
        <v>890</v>
      </c>
      <c r="M146" s="1246" t="s">
        <v>575</v>
      </c>
      <c r="N146" s="1246">
        <v>1</v>
      </c>
      <c r="O146" s="1334"/>
      <c r="P146" s="1290" t="str">
        <f t="shared" si="26"/>
        <v>Included</v>
      </c>
      <c r="Q146" s="1290">
        <f t="shared" si="27"/>
        <v>0</v>
      </c>
      <c r="R146" s="786">
        <f t="shared" si="28"/>
        <v>0</v>
      </c>
      <c r="S146" s="786">
        <f t="shared" si="13"/>
        <v>0</v>
      </c>
      <c r="T146" s="787"/>
      <c r="U146" s="787"/>
      <c r="AD146" s="931"/>
    </row>
    <row r="147" spans="1:30" s="786" customFormat="1" ht="33">
      <c r="A147" s="954">
        <v>128</v>
      </c>
      <c r="B147" s="1246">
        <v>7000020892</v>
      </c>
      <c r="C147" s="1246">
        <v>2590</v>
      </c>
      <c r="D147" s="1246">
        <v>1590</v>
      </c>
      <c r="E147" s="1246">
        <v>10</v>
      </c>
      <c r="F147" s="1243" t="s">
        <v>702</v>
      </c>
      <c r="G147" s="1246">
        <v>100002182</v>
      </c>
      <c r="H147" s="1246">
        <v>998736</v>
      </c>
      <c r="I147" s="1350"/>
      <c r="J147" s="1246">
        <v>18</v>
      </c>
      <c r="K147" s="1349"/>
      <c r="L147" s="1243" t="s">
        <v>580</v>
      </c>
      <c r="M147" s="1246" t="s">
        <v>578</v>
      </c>
      <c r="N147" s="1246">
        <v>1</v>
      </c>
      <c r="O147" s="1334"/>
      <c r="P147" s="1290" t="str">
        <f t="shared" si="26"/>
        <v>Included</v>
      </c>
      <c r="Q147" s="1290">
        <f t="shared" si="27"/>
        <v>0</v>
      </c>
      <c r="R147" s="786">
        <f t="shared" si="28"/>
        <v>0</v>
      </c>
      <c r="S147" s="786">
        <f t="shared" si="13"/>
        <v>0</v>
      </c>
      <c r="T147" s="787"/>
      <c r="U147" s="787"/>
      <c r="AD147" s="931"/>
    </row>
    <row r="148" spans="1:30" s="786" customFormat="1" ht="33">
      <c r="A148" s="954">
        <v>129</v>
      </c>
      <c r="B148" s="1246">
        <v>7000020892</v>
      </c>
      <c r="C148" s="1246">
        <v>2590</v>
      </c>
      <c r="D148" s="1246">
        <v>1590</v>
      </c>
      <c r="E148" s="1246">
        <v>20</v>
      </c>
      <c r="F148" s="1243" t="s">
        <v>702</v>
      </c>
      <c r="G148" s="1246">
        <v>100002181</v>
      </c>
      <c r="H148" s="1246">
        <v>998736</v>
      </c>
      <c r="I148" s="1350"/>
      <c r="J148" s="1246">
        <v>18</v>
      </c>
      <c r="K148" s="1349"/>
      <c r="L148" s="1243" t="s">
        <v>579</v>
      </c>
      <c r="M148" s="1246" t="s">
        <v>578</v>
      </c>
      <c r="N148" s="1246">
        <v>1</v>
      </c>
      <c r="O148" s="1334"/>
      <c r="P148" s="1290" t="str">
        <f t="shared" ref="P148" si="32">IF(O148=0, "Included", IF(ISERROR(N148*O148), O148, N148*O148))</f>
        <v>Included</v>
      </c>
      <c r="Q148" s="1290">
        <f t="shared" ref="Q148" si="33">S148</f>
        <v>0</v>
      </c>
      <c r="R148" s="786">
        <f t="shared" ref="R148" si="34">IF(P148="Included",0,P148)</f>
        <v>0</v>
      </c>
      <c r="S148" s="786">
        <f t="shared" si="13"/>
        <v>0</v>
      </c>
      <c r="T148" s="787"/>
      <c r="U148" s="787"/>
      <c r="AD148" s="931"/>
    </row>
    <row r="149" spans="1:30" s="786" customFormat="1" ht="33">
      <c r="A149" s="954">
        <v>130</v>
      </c>
      <c r="B149" s="1246">
        <v>7000020892</v>
      </c>
      <c r="C149" s="1246">
        <v>2590</v>
      </c>
      <c r="D149" s="1246">
        <v>1590</v>
      </c>
      <c r="E149" s="1246">
        <v>30</v>
      </c>
      <c r="F149" s="1243" t="s">
        <v>702</v>
      </c>
      <c r="G149" s="1246">
        <v>100002180</v>
      </c>
      <c r="H149" s="1246">
        <v>998736</v>
      </c>
      <c r="I149" s="1350"/>
      <c r="J149" s="1246">
        <v>18</v>
      </c>
      <c r="K149" s="1349"/>
      <c r="L149" s="1243" t="s">
        <v>691</v>
      </c>
      <c r="M149" s="1246" t="s">
        <v>578</v>
      </c>
      <c r="N149" s="1246">
        <v>1</v>
      </c>
      <c r="O149" s="1334"/>
      <c r="P149" s="1290" t="str">
        <f>IF(O149=0, "Included", IF(ISERROR(N149*O149), O149, N149*O149))</f>
        <v>Included</v>
      </c>
      <c r="Q149" s="1290">
        <f>S149</f>
        <v>0</v>
      </c>
      <c r="R149" s="786">
        <f>IF(P149="Included",0,P149)</f>
        <v>0</v>
      </c>
      <c r="S149" s="786">
        <f>IF(K149="",(R149*J149/100),(R149*K149))</f>
        <v>0</v>
      </c>
      <c r="T149" s="787"/>
      <c r="U149" s="787"/>
      <c r="AD149" s="931"/>
    </row>
    <row r="150" spans="1:30" s="786" customFormat="1" ht="33">
      <c r="A150" s="954">
        <v>131</v>
      </c>
      <c r="B150" s="1246">
        <v>7000020892</v>
      </c>
      <c r="C150" s="1246">
        <v>2590</v>
      </c>
      <c r="D150" s="1246">
        <v>1590</v>
      </c>
      <c r="E150" s="1246">
        <v>40</v>
      </c>
      <c r="F150" s="1243" t="s">
        <v>702</v>
      </c>
      <c r="G150" s="1246">
        <v>100003017</v>
      </c>
      <c r="H150" s="1246">
        <v>998736</v>
      </c>
      <c r="I150" s="1350"/>
      <c r="J150" s="1246">
        <v>18</v>
      </c>
      <c r="K150" s="1349"/>
      <c r="L150" s="1243" t="s">
        <v>1010</v>
      </c>
      <c r="M150" s="1246" t="s">
        <v>591</v>
      </c>
      <c r="N150" s="1246">
        <v>1</v>
      </c>
      <c r="O150" s="1334"/>
      <c r="P150" s="1290" t="str">
        <f>IF(O150=0, "Included", IF(ISERROR(N150*O150), O150, N150*O150))</f>
        <v>Included</v>
      </c>
      <c r="Q150" s="1290">
        <f>S150</f>
        <v>0</v>
      </c>
      <c r="R150" s="786">
        <f>IF(P150="Included",0,P150)</f>
        <v>0</v>
      </c>
      <c r="S150" s="786">
        <f t="shared" ref="S150:S199" si="35">IF(K150="",(R150*J150/100),(R150*K150))</f>
        <v>0</v>
      </c>
      <c r="T150" s="787"/>
      <c r="U150" s="787"/>
      <c r="AD150" s="931"/>
    </row>
    <row r="151" spans="1:30" s="786" customFormat="1" ht="33">
      <c r="A151" s="954">
        <v>146</v>
      </c>
      <c r="B151" s="1246">
        <v>7000020892</v>
      </c>
      <c r="C151" s="1246">
        <v>2600</v>
      </c>
      <c r="D151" s="1246">
        <v>1600</v>
      </c>
      <c r="E151" s="1246">
        <v>10</v>
      </c>
      <c r="F151" s="1243" t="s">
        <v>703</v>
      </c>
      <c r="G151" s="1246">
        <v>100001881</v>
      </c>
      <c r="H151" s="1246">
        <v>995463</v>
      </c>
      <c r="I151" s="1350"/>
      <c r="J151" s="1246">
        <v>18</v>
      </c>
      <c r="K151" s="1349"/>
      <c r="L151" s="1243" t="s">
        <v>661</v>
      </c>
      <c r="M151" s="1246" t="s">
        <v>581</v>
      </c>
      <c r="N151" s="1246">
        <v>7</v>
      </c>
      <c r="O151" s="1334"/>
      <c r="P151" s="1290" t="str">
        <f t="shared" ref="P151:P171" si="36">IF(O151=0, "Included", IF(ISERROR(N151*O151), O151, N151*O151))</f>
        <v>Included</v>
      </c>
      <c r="Q151" s="1290">
        <f t="shared" ref="Q151:Q171" si="37">S151</f>
        <v>0</v>
      </c>
      <c r="R151" s="786">
        <f t="shared" ref="R151:R171" si="38">IF(P151="Included",0,P151)</f>
        <v>0</v>
      </c>
      <c r="S151" s="786">
        <f t="shared" si="35"/>
        <v>0</v>
      </c>
      <c r="T151" s="787"/>
      <c r="U151" s="787"/>
      <c r="AD151" s="931"/>
    </row>
    <row r="152" spans="1:30" s="786" customFormat="1" ht="33">
      <c r="A152" s="954">
        <v>147</v>
      </c>
      <c r="B152" s="1246">
        <v>7000020892</v>
      </c>
      <c r="C152" s="1246">
        <v>2600</v>
      </c>
      <c r="D152" s="1246">
        <v>1600</v>
      </c>
      <c r="E152" s="1246">
        <v>20</v>
      </c>
      <c r="F152" s="1243" t="s">
        <v>703</v>
      </c>
      <c r="G152" s="1246">
        <v>100001882</v>
      </c>
      <c r="H152" s="1246">
        <v>995463</v>
      </c>
      <c r="I152" s="1350"/>
      <c r="J152" s="1246">
        <v>18</v>
      </c>
      <c r="K152" s="1349"/>
      <c r="L152" s="1243" t="s">
        <v>583</v>
      </c>
      <c r="M152" s="1246" t="s">
        <v>581</v>
      </c>
      <c r="N152" s="1246">
        <v>9</v>
      </c>
      <c r="O152" s="1334"/>
      <c r="P152" s="1290" t="str">
        <f t="shared" si="36"/>
        <v>Included</v>
      </c>
      <c r="Q152" s="1290">
        <f t="shared" si="37"/>
        <v>0</v>
      </c>
      <c r="R152" s="786">
        <f t="shared" si="38"/>
        <v>0</v>
      </c>
      <c r="S152" s="786">
        <f t="shared" si="35"/>
        <v>0</v>
      </c>
      <c r="T152" s="787"/>
      <c r="U152" s="787"/>
      <c r="AD152" s="931"/>
    </row>
    <row r="153" spans="1:30" s="786" customFormat="1" ht="33">
      <c r="A153" s="954">
        <v>148</v>
      </c>
      <c r="B153" s="1246">
        <v>7000020892</v>
      </c>
      <c r="C153" s="1246">
        <v>2600</v>
      </c>
      <c r="D153" s="1246">
        <v>1600</v>
      </c>
      <c r="E153" s="1246">
        <v>30</v>
      </c>
      <c r="F153" s="1243" t="s">
        <v>703</v>
      </c>
      <c r="G153" s="1246">
        <v>100000960</v>
      </c>
      <c r="H153" s="1246">
        <v>995463</v>
      </c>
      <c r="I153" s="1350"/>
      <c r="J153" s="1246">
        <v>18</v>
      </c>
      <c r="K153" s="1349"/>
      <c r="L153" s="1243" t="s">
        <v>894</v>
      </c>
      <c r="M153" s="1246" t="s">
        <v>575</v>
      </c>
      <c r="N153" s="1246">
        <v>20</v>
      </c>
      <c r="O153" s="1334"/>
      <c r="P153" s="1290" t="str">
        <f t="shared" si="36"/>
        <v>Included</v>
      </c>
      <c r="Q153" s="1290">
        <f t="shared" si="37"/>
        <v>0</v>
      </c>
      <c r="R153" s="786">
        <f t="shared" si="38"/>
        <v>0</v>
      </c>
      <c r="S153" s="786">
        <f t="shared" si="35"/>
        <v>0</v>
      </c>
      <c r="T153" s="787"/>
      <c r="U153" s="787"/>
      <c r="AD153" s="931"/>
    </row>
    <row r="154" spans="1:30" s="786" customFormat="1" ht="16.5">
      <c r="A154" s="954">
        <v>149</v>
      </c>
      <c r="B154" s="1246">
        <v>7000020892</v>
      </c>
      <c r="C154" s="1246">
        <v>2610</v>
      </c>
      <c r="D154" s="1246">
        <v>1610</v>
      </c>
      <c r="E154" s="1246">
        <v>10</v>
      </c>
      <c r="F154" s="1243" t="s">
        <v>624</v>
      </c>
      <c r="G154" s="1246">
        <v>100000976</v>
      </c>
      <c r="H154" s="1246">
        <v>998736</v>
      </c>
      <c r="I154" s="1350"/>
      <c r="J154" s="1246">
        <v>18</v>
      </c>
      <c r="K154" s="1349"/>
      <c r="L154" s="1243" t="s">
        <v>1011</v>
      </c>
      <c r="M154" s="1246" t="s">
        <v>575</v>
      </c>
      <c r="N154" s="1246">
        <v>6</v>
      </c>
      <c r="O154" s="1334"/>
      <c r="P154" s="1290" t="str">
        <f t="shared" si="36"/>
        <v>Included</v>
      </c>
      <c r="Q154" s="1290">
        <f t="shared" si="37"/>
        <v>0</v>
      </c>
      <c r="R154" s="786">
        <f t="shared" si="38"/>
        <v>0</v>
      </c>
      <c r="S154" s="786">
        <f t="shared" si="35"/>
        <v>0</v>
      </c>
      <c r="T154" s="787"/>
      <c r="U154" s="787"/>
      <c r="AD154" s="931"/>
    </row>
    <row r="155" spans="1:30" s="786" customFormat="1" ht="16.5">
      <c r="A155" s="954">
        <v>150</v>
      </c>
      <c r="B155" s="1246">
        <v>7000020892</v>
      </c>
      <c r="C155" s="1246">
        <v>2610</v>
      </c>
      <c r="D155" s="1246">
        <v>1610</v>
      </c>
      <c r="E155" s="1246">
        <v>20</v>
      </c>
      <c r="F155" s="1243" t="s">
        <v>624</v>
      </c>
      <c r="G155" s="1246">
        <v>100000975</v>
      </c>
      <c r="H155" s="1246">
        <v>995461</v>
      </c>
      <c r="I155" s="1350"/>
      <c r="J155" s="1246">
        <v>18</v>
      </c>
      <c r="K155" s="1349"/>
      <c r="L155" s="1243" t="s">
        <v>584</v>
      </c>
      <c r="M155" s="1246" t="s">
        <v>575</v>
      </c>
      <c r="N155" s="1246">
        <v>30</v>
      </c>
      <c r="O155" s="1334"/>
      <c r="P155" s="1290" t="str">
        <f t="shared" si="36"/>
        <v>Included</v>
      </c>
      <c r="Q155" s="1290">
        <f t="shared" si="37"/>
        <v>0</v>
      </c>
      <c r="R155" s="786">
        <f t="shared" si="38"/>
        <v>0</v>
      </c>
      <c r="S155" s="786">
        <f t="shared" si="35"/>
        <v>0</v>
      </c>
      <c r="T155" s="787"/>
      <c r="U155" s="787"/>
      <c r="AD155" s="931"/>
    </row>
    <row r="156" spans="1:30" s="786" customFormat="1" ht="16.5">
      <c r="A156" s="954">
        <v>151</v>
      </c>
      <c r="B156" s="1246">
        <v>7000020892</v>
      </c>
      <c r="C156" s="1246">
        <v>2610</v>
      </c>
      <c r="D156" s="1246">
        <v>1610</v>
      </c>
      <c r="E156" s="1246">
        <v>30</v>
      </c>
      <c r="F156" s="1243" t="s">
        <v>624</v>
      </c>
      <c r="G156" s="1246">
        <v>100008260</v>
      </c>
      <c r="H156" s="1246">
        <v>998736</v>
      </c>
      <c r="I156" s="1350"/>
      <c r="J156" s="1246">
        <v>18</v>
      </c>
      <c r="K156" s="1349"/>
      <c r="L156" s="1243" t="s">
        <v>1012</v>
      </c>
      <c r="M156" s="1246" t="s">
        <v>575</v>
      </c>
      <c r="N156" s="1246">
        <v>2</v>
      </c>
      <c r="O156" s="1334"/>
      <c r="P156" s="1290" t="str">
        <f t="shared" si="36"/>
        <v>Included</v>
      </c>
      <c r="Q156" s="1290">
        <f t="shared" si="37"/>
        <v>0</v>
      </c>
      <c r="R156" s="786">
        <f t="shared" si="38"/>
        <v>0</v>
      </c>
      <c r="S156" s="786">
        <f t="shared" si="35"/>
        <v>0</v>
      </c>
      <c r="T156" s="787"/>
      <c r="U156" s="787"/>
      <c r="AD156" s="931"/>
    </row>
    <row r="157" spans="1:30" s="786" customFormat="1" ht="16.5">
      <c r="A157" s="954">
        <v>152</v>
      </c>
      <c r="B157" s="1246">
        <v>7000020892</v>
      </c>
      <c r="C157" s="1246">
        <v>2610</v>
      </c>
      <c r="D157" s="1246">
        <v>1610</v>
      </c>
      <c r="E157" s="1246">
        <v>40</v>
      </c>
      <c r="F157" s="1243" t="s">
        <v>624</v>
      </c>
      <c r="G157" s="1246">
        <v>100000972</v>
      </c>
      <c r="H157" s="1246">
        <v>998736</v>
      </c>
      <c r="I157" s="1350"/>
      <c r="J157" s="1246">
        <v>18</v>
      </c>
      <c r="K157" s="1349"/>
      <c r="L157" s="1243" t="s">
        <v>897</v>
      </c>
      <c r="M157" s="1246" t="s">
        <v>575</v>
      </c>
      <c r="N157" s="1246">
        <v>4</v>
      </c>
      <c r="O157" s="1334"/>
      <c r="P157" s="1290" t="str">
        <f t="shared" si="36"/>
        <v>Included</v>
      </c>
      <c r="Q157" s="1290">
        <f t="shared" si="37"/>
        <v>0</v>
      </c>
      <c r="R157" s="786">
        <f t="shared" si="38"/>
        <v>0</v>
      </c>
      <c r="S157" s="786">
        <f t="shared" si="35"/>
        <v>0</v>
      </c>
      <c r="T157" s="787"/>
      <c r="U157" s="787"/>
      <c r="AD157" s="931"/>
    </row>
    <row r="158" spans="1:30" s="786" customFormat="1" ht="16.5">
      <c r="A158" s="954">
        <v>153</v>
      </c>
      <c r="B158" s="1246">
        <v>7000020892</v>
      </c>
      <c r="C158" s="1246">
        <v>2610</v>
      </c>
      <c r="D158" s="1246">
        <v>1610</v>
      </c>
      <c r="E158" s="1246">
        <v>50</v>
      </c>
      <c r="F158" s="1243" t="s">
        <v>624</v>
      </c>
      <c r="G158" s="1246">
        <v>100002062</v>
      </c>
      <c r="H158" s="1246">
        <v>995461</v>
      </c>
      <c r="I158" s="1350"/>
      <c r="J158" s="1246">
        <v>18</v>
      </c>
      <c r="K158" s="1349"/>
      <c r="L158" s="1243" t="s">
        <v>605</v>
      </c>
      <c r="M158" s="1246" t="s">
        <v>581</v>
      </c>
      <c r="N158" s="1246">
        <v>9</v>
      </c>
      <c r="O158" s="1334"/>
      <c r="P158" s="1290" t="str">
        <f t="shared" si="36"/>
        <v>Included</v>
      </c>
      <c r="Q158" s="1290">
        <f t="shared" si="37"/>
        <v>0</v>
      </c>
      <c r="R158" s="786">
        <f t="shared" si="38"/>
        <v>0</v>
      </c>
      <c r="S158" s="786">
        <f t="shared" si="35"/>
        <v>0</v>
      </c>
      <c r="T158" s="787"/>
      <c r="U158" s="787"/>
      <c r="AD158" s="931"/>
    </row>
    <row r="159" spans="1:30" s="786" customFormat="1" ht="16.5">
      <c r="A159" s="954">
        <v>154</v>
      </c>
      <c r="B159" s="1246">
        <v>7000020892</v>
      </c>
      <c r="C159" s="1246">
        <v>2610</v>
      </c>
      <c r="D159" s="1246">
        <v>1610</v>
      </c>
      <c r="E159" s="1246">
        <v>60</v>
      </c>
      <c r="F159" s="1243" t="s">
        <v>624</v>
      </c>
      <c r="G159" s="1246">
        <v>100001871</v>
      </c>
      <c r="H159" s="1246">
        <v>995461</v>
      </c>
      <c r="I159" s="1350"/>
      <c r="J159" s="1246">
        <v>18</v>
      </c>
      <c r="K159" s="1349"/>
      <c r="L159" s="1243" t="s">
        <v>674</v>
      </c>
      <c r="M159" s="1246" t="s">
        <v>581</v>
      </c>
      <c r="N159" s="1246">
        <v>7</v>
      </c>
      <c r="O159" s="1334"/>
      <c r="P159" s="1290" t="str">
        <f t="shared" si="36"/>
        <v>Included</v>
      </c>
      <c r="Q159" s="1290">
        <f t="shared" si="37"/>
        <v>0</v>
      </c>
      <c r="R159" s="786">
        <f t="shared" si="38"/>
        <v>0</v>
      </c>
      <c r="S159" s="786">
        <f t="shared" si="35"/>
        <v>0</v>
      </c>
      <c r="T159" s="787"/>
      <c r="U159" s="787"/>
      <c r="AD159" s="931"/>
    </row>
    <row r="160" spans="1:30" s="786" customFormat="1" ht="16.5">
      <c r="A160" s="954">
        <v>155</v>
      </c>
      <c r="B160" s="1246">
        <v>7000020892</v>
      </c>
      <c r="C160" s="1246">
        <v>2610</v>
      </c>
      <c r="D160" s="1246">
        <v>1610</v>
      </c>
      <c r="E160" s="1246">
        <v>70</v>
      </c>
      <c r="F160" s="1243" t="s">
        <v>624</v>
      </c>
      <c r="G160" s="1246">
        <v>100000980</v>
      </c>
      <c r="H160" s="1246">
        <v>995461</v>
      </c>
      <c r="I160" s="1350"/>
      <c r="J160" s="1246">
        <v>18</v>
      </c>
      <c r="K160" s="1349"/>
      <c r="L160" s="1243" t="s">
        <v>898</v>
      </c>
      <c r="M160" s="1246" t="s">
        <v>581</v>
      </c>
      <c r="N160" s="1246">
        <v>1</v>
      </c>
      <c r="O160" s="1334"/>
      <c r="P160" s="1290" t="str">
        <f t="shared" si="36"/>
        <v>Included</v>
      </c>
      <c r="Q160" s="1290">
        <f t="shared" si="37"/>
        <v>0</v>
      </c>
      <c r="R160" s="786">
        <f t="shared" si="38"/>
        <v>0</v>
      </c>
      <c r="S160" s="786">
        <f t="shared" si="35"/>
        <v>0</v>
      </c>
      <c r="T160" s="787"/>
      <c r="U160" s="787"/>
      <c r="AD160" s="931"/>
    </row>
    <row r="161" spans="1:30" s="786" customFormat="1" ht="49.5">
      <c r="A161" s="954">
        <v>156</v>
      </c>
      <c r="B161" s="1246">
        <v>7000020892</v>
      </c>
      <c r="C161" s="1246">
        <v>2610</v>
      </c>
      <c r="D161" s="1246">
        <v>1610</v>
      </c>
      <c r="E161" s="1246">
        <v>80</v>
      </c>
      <c r="F161" s="1243" t="s">
        <v>624</v>
      </c>
      <c r="G161" s="1246">
        <v>100001004</v>
      </c>
      <c r="H161" s="1246">
        <v>998736</v>
      </c>
      <c r="I161" s="1350"/>
      <c r="J161" s="1246">
        <v>18</v>
      </c>
      <c r="K161" s="1349"/>
      <c r="L161" s="1243" t="s">
        <v>1013</v>
      </c>
      <c r="M161" s="1246" t="s">
        <v>581</v>
      </c>
      <c r="N161" s="1246">
        <v>1</v>
      </c>
      <c r="O161" s="1334"/>
      <c r="P161" s="1290" t="str">
        <f t="shared" si="36"/>
        <v>Included</v>
      </c>
      <c r="Q161" s="1290">
        <f t="shared" si="37"/>
        <v>0</v>
      </c>
      <c r="R161" s="786">
        <f t="shared" si="38"/>
        <v>0</v>
      </c>
      <c r="S161" s="786">
        <f t="shared" si="35"/>
        <v>0</v>
      </c>
      <c r="T161" s="787"/>
      <c r="U161" s="787"/>
      <c r="AD161" s="931"/>
    </row>
    <row r="162" spans="1:30" s="786" customFormat="1" ht="49.5">
      <c r="A162" s="954">
        <v>157</v>
      </c>
      <c r="B162" s="1246">
        <v>7000020892</v>
      </c>
      <c r="C162" s="1246">
        <v>2610</v>
      </c>
      <c r="D162" s="1246">
        <v>1610</v>
      </c>
      <c r="E162" s="1246">
        <v>90</v>
      </c>
      <c r="F162" s="1243" t="s">
        <v>624</v>
      </c>
      <c r="G162" s="1246">
        <v>100000983</v>
      </c>
      <c r="H162" s="1246">
        <v>998736</v>
      </c>
      <c r="I162" s="1350"/>
      <c r="J162" s="1246">
        <v>18</v>
      </c>
      <c r="K162" s="1349"/>
      <c r="L162" s="1243" t="s">
        <v>642</v>
      </c>
      <c r="M162" s="1246" t="s">
        <v>581</v>
      </c>
      <c r="N162" s="1246">
        <v>9</v>
      </c>
      <c r="O162" s="1334"/>
      <c r="P162" s="1290" t="str">
        <f t="shared" si="36"/>
        <v>Included</v>
      </c>
      <c r="Q162" s="1290">
        <f t="shared" si="37"/>
        <v>0</v>
      </c>
      <c r="R162" s="786">
        <f t="shared" si="38"/>
        <v>0</v>
      </c>
      <c r="S162" s="786">
        <f t="shared" si="35"/>
        <v>0</v>
      </c>
      <c r="T162" s="787"/>
      <c r="U162" s="787"/>
      <c r="AD162" s="931"/>
    </row>
    <row r="163" spans="1:30" s="786" customFormat="1" ht="49.5">
      <c r="A163" s="954">
        <v>158</v>
      </c>
      <c r="B163" s="1246">
        <v>7000020892</v>
      </c>
      <c r="C163" s="1246">
        <v>2610</v>
      </c>
      <c r="D163" s="1246">
        <v>1610</v>
      </c>
      <c r="E163" s="1246">
        <v>100</v>
      </c>
      <c r="F163" s="1243" t="s">
        <v>624</v>
      </c>
      <c r="G163" s="1246">
        <v>100000981</v>
      </c>
      <c r="H163" s="1246">
        <v>998736</v>
      </c>
      <c r="I163" s="1350"/>
      <c r="J163" s="1246">
        <v>18</v>
      </c>
      <c r="K163" s="1349"/>
      <c r="L163" s="1243" t="s">
        <v>766</v>
      </c>
      <c r="M163" s="1246" t="s">
        <v>581</v>
      </c>
      <c r="N163" s="1246">
        <v>10</v>
      </c>
      <c r="O163" s="1334"/>
      <c r="P163" s="1290" t="str">
        <f t="shared" si="36"/>
        <v>Included</v>
      </c>
      <c r="Q163" s="1290">
        <f t="shared" si="37"/>
        <v>0</v>
      </c>
      <c r="R163" s="786">
        <f t="shared" si="38"/>
        <v>0</v>
      </c>
      <c r="S163" s="786">
        <f t="shared" si="35"/>
        <v>0</v>
      </c>
      <c r="T163" s="787"/>
      <c r="U163" s="787"/>
      <c r="AD163" s="931"/>
    </row>
    <row r="164" spans="1:30" s="786" customFormat="1" ht="49.5">
      <c r="A164" s="954">
        <v>159</v>
      </c>
      <c r="B164" s="1246">
        <v>7000020892</v>
      </c>
      <c r="C164" s="1246">
        <v>2610</v>
      </c>
      <c r="D164" s="1246">
        <v>1610</v>
      </c>
      <c r="E164" s="1246">
        <v>110</v>
      </c>
      <c r="F164" s="1243" t="s">
        <v>624</v>
      </c>
      <c r="G164" s="1246">
        <v>100016786</v>
      </c>
      <c r="H164" s="1246">
        <v>998736</v>
      </c>
      <c r="I164" s="1350"/>
      <c r="J164" s="1246">
        <v>18</v>
      </c>
      <c r="K164" s="1349"/>
      <c r="L164" s="1243" t="s">
        <v>1014</v>
      </c>
      <c r="M164" s="1246" t="s">
        <v>581</v>
      </c>
      <c r="N164" s="1246">
        <v>11</v>
      </c>
      <c r="O164" s="1334"/>
      <c r="P164" s="1290" t="str">
        <f t="shared" si="36"/>
        <v>Included</v>
      </c>
      <c r="Q164" s="1290">
        <f t="shared" si="37"/>
        <v>0</v>
      </c>
      <c r="R164" s="786">
        <f t="shared" si="38"/>
        <v>0</v>
      </c>
      <c r="S164" s="786">
        <f t="shared" si="35"/>
        <v>0</v>
      </c>
      <c r="T164" s="787"/>
      <c r="U164" s="787"/>
      <c r="AD164" s="931"/>
    </row>
    <row r="165" spans="1:30" s="786" customFormat="1" ht="33">
      <c r="A165" s="954">
        <v>160</v>
      </c>
      <c r="B165" s="1246">
        <v>7000020892</v>
      </c>
      <c r="C165" s="1246">
        <v>2610</v>
      </c>
      <c r="D165" s="1246">
        <v>1610</v>
      </c>
      <c r="E165" s="1246">
        <v>120</v>
      </c>
      <c r="F165" s="1243" t="s">
        <v>624</v>
      </c>
      <c r="G165" s="1246">
        <v>100000969</v>
      </c>
      <c r="H165" s="1246">
        <v>998736</v>
      </c>
      <c r="I165" s="1350"/>
      <c r="J165" s="1246">
        <v>18</v>
      </c>
      <c r="K165" s="1349"/>
      <c r="L165" s="1243" t="s">
        <v>901</v>
      </c>
      <c r="M165" s="1246" t="s">
        <v>581</v>
      </c>
      <c r="N165" s="1246">
        <v>1</v>
      </c>
      <c r="O165" s="1334"/>
      <c r="P165" s="1290" t="str">
        <f t="shared" si="36"/>
        <v>Included</v>
      </c>
      <c r="Q165" s="1290">
        <f t="shared" si="37"/>
        <v>0</v>
      </c>
      <c r="R165" s="786">
        <f t="shared" si="38"/>
        <v>0</v>
      </c>
      <c r="S165" s="786">
        <f t="shared" si="35"/>
        <v>0</v>
      </c>
      <c r="T165" s="787"/>
      <c r="U165" s="787"/>
      <c r="AD165" s="931"/>
    </row>
    <row r="166" spans="1:30" s="786" customFormat="1" ht="49.5">
      <c r="A166" s="954">
        <v>161</v>
      </c>
      <c r="B166" s="1246">
        <v>7000020892</v>
      </c>
      <c r="C166" s="1246">
        <v>2610</v>
      </c>
      <c r="D166" s="1246">
        <v>1610</v>
      </c>
      <c r="E166" s="1246">
        <v>130</v>
      </c>
      <c r="F166" s="1243" t="s">
        <v>624</v>
      </c>
      <c r="G166" s="1246">
        <v>100000966</v>
      </c>
      <c r="H166" s="1246">
        <v>998736</v>
      </c>
      <c r="I166" s="1350"/>
      <c r="J166" s="1246">
        <v>18</v>
      </c>
      <c r="K166" s="1349"/>
      <c r="L166" s="1243" t="s">
        <v>1015</v>
      </c>
      <c r="M166" s="1246" t="s">
        <v>581</v>
      </c>
      <c r="N166" s="1246">
        <v>1</v>
      </c>
      <c r="O166" s="1334"/>
      <c r="P166" s="1290" t="str">
        <f t="shared" si="36"/>
        <v>Included</v>
      </c>
      <c r="Q166" s="1290">
        <f t="shared" si="37"/>
        <v>0</v>
      </c>
      <c r="R166" s="786">
        <f t="shared" si="38"/>
        <v>0</v>
      </c>
      <c r="S166" s="786">
        <f t="shared" si="35"/>
        <v>0</v>
      </c>
      <c r="T166" s="787"/>
      <c r="U166" s="787"/>
      <c r="AD166" s="931"/>
    </row>
    <row r="167" spans="1:30" s="786" customFormat="1" ht="16.5">
      <c r="A167" s="954">
        <v>162</v>
      </c>
      <c r="B167" s="1246">
        <v>7000020892</v>
      </c>
      <c r="C167" s="1246">
        <v>2620</v>
      </c>
      <c r="D167" s="1246">
        <v>1620</v>
      </c>
      <c r="E167" s="1246">
        <v>10</v>
      </c>
      <c r="F167" s="1243" t="s">
        <v>574</v>
      </c>
      <c r="G167" s="1246">
        <v>100001115</v>
      </c>
      <c r="H167" s="1246">
        <v>998739</v>
      </c>
      <c r="I167" s="1350"/>
      <c r="J167" s="1246">
        <v>18</v>
      </c>
      <c r="K167" s="1349"/>
      <c r="L167" s="1243" t="s">
        <v>660</v>
      </c>
      <c r="M167" s="1246" t="s">
        <v>581</v>
      </c>
      <c r="N167" s="1246">
        <v>7</v>
      </c>
      <c r="O167" s="1334"/>
      <c r="P167" s="1290" t="str">
        <f t="shared" si="36"/>
        <v>Included</v>
      </c>
      <c r="Q167" s="1290">
        <f t="shared" si="37"/>
        <v>0</v>
      </c>
      <c r="R167" s="786">
        <f t="shared" si="38"/>
        <v>0</v>
      </c>
      <c r="S167" s="786">
        <f t="shared" si="35"/>
        <v>0</v>
      </c>
      <c r="T167" s="787"/>
      <c r="U167" s="787"/>
      <c r="AD167" s="931"/>
    </row>
    <row r="168" spans="1:30" s="786" customFormat="1" ht="16.5">
      <c r="A168" s="954">
        <v>163</v>
      </c>
      <c r="B168" s="1246">
        <v>7000020892</v>
      </c>
      <c r="C168" s="1246">
        <v>2620</v>
      </c>
      <c r="D168" s="1246">
        <v>1620</v>
      </c>
      <c r="E168" s="1246">
        <v>20</v>
      </c>
      <c r="F168" s="1243" t="s">
        <v>574</v>
      </c>
      <c r="G168" s="1246">
        <v>100001116</v>
      </c>
      <c r="H168" s="1246">
        <v>998739</v>
      </c>
      <c r="I168" s="1350"/>
      <c r="J168" s="1246">
        <v>18</v>
      </c>
      <c r="K168" s="1349"/>
      <c r="L168" s="1243" t="s">
        <v>589</v>
      </c>
      <c r="M168" s="1246" t="s">
        <v>581</v>
      </c>
      <c r="N168" s="1246">
        <v>9</v>
      </c>
      <c r="O168" s="1334"/>
      <c r="P168" s="1290" t="str">
        <f t="shared" si="36"/>
        <v>Included</v>
      </c>
      <c r="Q168" s="1290">
        <f t="shared" si="37"/>
        <v>0</v>
      </c>
      <c r="R168" s="786">
        <f t="shared" si="38"/>
        <v>0</v>
      </c>
      <c r="S168" s="786">
        <f t="shared" si="35"/>
        <v>0</v>
      </c>
      <c r="T168" s="787"/>
      <c r="U168" s="787"/>
      <c r="AD168" s="931"/>
    </row>
    <row r="169" spans="1:30" s="786" customFormat="1" ht="33">
      <c r="A169" s="954">
        <v>164</v>
      </c>
      <c r="B169" s="1246">
        <v>7000020892</v>
      </c>
      <c r="C169" s="1246">
        <v>2620</v>
      </c>
      <c r="D169" s="1246">
        <v>1620</v>
      </c>
      <c r="E169" s="1246">
        <v>40</v>
      </c>
      <c r="F169" s="1243" t="s">
        <v>574</v>
      </c>
      <c r="G169" s="1246">
        <v>100001118</v>
      </c>
      <c r="H169" s="1246">
        <v>998739</v>
      </c>
      <c r="I169" s="1350"/>
      <c r="J169" s="1246">
        <v>18</v>
      </c>
      <c r="K169" s="1349"/>
      <c r="L169" s="1243" t="s">
        <v>1016</v>
      </c>
      <c r="M169" s="1246" t="s">
        <v>650</v>
      </c>
      <c r="N169" s="1246">
        <v>1</v>
      </c>
      <c r="O169" s="1334"/>
      <c r="P169" s="1290" t="str">
        <f t="shared" si="36"/>
        <v>Included</v>
      </c>
      <c r="Q169" s="1290">
        <f t="shared" si="37"/>
        <v>0</v>
      </c>
      <c r="R169" s="786">
        <f t="shared" si="38"/>
        <v>0</v>
      </c>
      <c r="S169" s="786">
        <f t="shared" si="35"/>
        <v>0</v>
      </c>
      <c r="T169" s="787"/>
      <c r="U169" s="787"/>
      <c r="AD169" s="931"/>
    </row>
    <row r="170" spans="1:30" s="786" customFormat="1" ht="16.5">
      <c r="A170" s="954">
        <v>165</v>
      </c>
      <c r="B170" s="1246">
        <v>7000020892</v>
      </c>
      <c r="C170" s="1246">
        <v>2620</v>
      </c>
      <c r="D170" s="1246">
        <v>1620</v>
      </c>
      <c r="E170" s="1246">
        <v>50</v>
      </c>
      <c r="F170" s="1243" t="s">
        <v>574</v>
      </c>
      <c r="G170" s="1246">
        <v>100004935</v>
      </c>
      <c r="H170" s="1246">
        <v>998731</v>
      </c>
      <c r="I170" s="1350"/>
      <c r="J170" s="1246">
        <v>18</v>
      </c>
      <c r="K170" s="1349"/>
      <c r="L170" s="1243" t="s">
        <v>1017</v>
      </c>
      <c r="M170" s="1246" t="s">
        <v>575</v>
      </c>
      <c r="N170" s="1246">
        <v>20</v>
      </c>
      <c r="O170" s="1334"/>
      <c r="P170" s="1290" t="str">
        <f t="shared" ref="P170" si="39">IF(O170=0, "Included", IF(ISERROR(N170*O170), O170, N170*O170))</f>
        <v>Included</v>
      </c>
      <c r="Q170" s="1290">
        <f t="shared" ref="Q170" si="40">S170</f>
        <v>0</v>
      </c>
      <c r="R170" s="786">
        <f t="shared" ref="R170" si="41">IF(P170="Included",0,P170)</f>
        <v>0</v>
      </c>
      <c r="S170" s="786">
        <f t="shared" si="35"/>
        <v>0</v>
      </c>
      <c r="T170" s="787"/>
      <c r="U170" s="787"/>
      <c r="AD170" s="931"/>
    </row>
    <row r="171" spans="1:30" s="786" customFormat="1" ht="16.5">
      <c r="A171" s="954">
        <v>166</v>
      </c>
      <c r="B171" s="1246">
        <v>7000020892</v>
      </c>
      <c r="C171" s="1246">
        <v>2620</v>
      </c>
      <c r="D171" s="1246">
        <v>1620</v>
      </c>
      <c r="E171" s="1246">
        <v>60</v>
      </c>
      <c r="F171" s="1243" t="s">
        <v>574</v>
      </c>
      <c r="G171" s="1246">
        <v>100004934</v>
      </c>
      <c r="H171" s="1246">
        <v>998731</v>
      </c>
      <c r="I171" s="1350"/>
      <c r="J171" s="1246">
        <v>18</v>
      </c>
      <c r="K171" s="1349"/>
      <c r="L171" s="1243" t="s">
        <v>1018</v>
      </c>
      <c r="M171" s="1246" t="s">
        <v>575</v>
      </c>
      <c r="N171" s="1246">
        <v>100</v>
      </c>
      <c r="O171" s="1334"/>
      <c r="P171" s="1290" t="str">
        <f t="shared" si="36"/>
        <v>Included</v>
      </c>
      <c r="Q171" s="1290">
        <f t="shared" si="37"/>
        <v>0</v>
      </c>
      <c r="R171" s="786">
        <f t="shared" si="38"/>
        <v>0</v>
      </c>
      <c r="S171" s="786">
        <f t="shared" si="35"/>
        <v>0</v>
      </c>
      <c r="T171" s="787"/>
      <c r="U171" s="787"/>
      <c r="AD171" s="931"/>
    </row>
    <row r="172" spans="1:30" s="786" customFormat="1" ht="16.5">
      <c r="A172" s="954">
        <v>167</v>
      </c>
      <c r="B172" s="1246">
        <v>7000020892</v>
      </c>
      <c r="C172" s="1246">
        <v>2620</v>
      </c>
      <c r="D172" s="1246">
        <v>1620</v>
      </c>
      <c r="E172" s="1246">
        <v>70</v>
      </c>
      <c r="F172" s="1243" t="s">
        <v>574</v>
      </c>
      <c r="G172" s="1246">
        <v>100004850</v>
      </c>
      <c r="H172" s="1246">
        <v>998731</v>
      </c>
      <c r="I172" s="1350"/>
      <c r="J172" s="1246">
        <v>18</v>
      </c>
      <c r="K172" s="1349"/>
      <c r="L172" s="1243" t="s">
        <v>1019</v>
      </c>
      <c r="M172" s="1246" t="s">
        <v>575</v>
      </c>
      <c r="N172" s="1246">
        <v>100</v>
      </c>
      <c r="O172" s="1334"/>
      <c r="P172" s="1290" t="str">
        <f>IF(O172=0, "Included", IF(ISERROR(N172*O172), O172, N172*O172))</f>
        <v>Included</v>
      </c>
      <c r="Q172" s="1290">
        <f>S172</f>
        <v>0</v>
      </c>
      <c r="R172" s="786">
        <f>IF(P172="Included",0,P172)</f>
        <v>0</v>
      </c>
      <c r="S172" s="786">
        <f t="shared" si="35"/>
        <v>0</v>
      </c>
      <c r="T172" s="787"/>
      <c r="U172" s="787"/>
      <c r="AD172" s="931"/>
    </row>
    <row r="173" spans="1:30" s="786" customFormat="1" ht="16.5">
      <c r="A173" s="954">
        <v>168</v>
      </c>
      <c r="B173" s="1246">
        <v>7000020892</v>
      </c>
      <c r="C173" s="1246">
        <v>2620</v>
      </c>
      <c r="D173" s="1246">
        <v>1620</v>
      </c>
      <c r="E173" s="1246">
        <v>80</v>
      </c>
      <c r="F173" s="1243" t="s">
        <v>574</v>
      </c>
      <c r="G173" s="1246">
        <v>100004937</v>
      </c>
      <c r="H173" s="1246">
        <v>998731</v>
      </c>
      <c r="I173" s="1350"/>
      <c r="J173" s="1246">
        <v>18</v>
      </c>
      <c r="K173" s="1349"/>
      <c r="L173" s="1243" t="s">
        <v>1020</v>
      </c>
      <c r="M173" s="1246" t="s">
        <v>575</v>
      </c>
      <c r="N173" s="1246">
        <v>200</v>
      </c>
      <c r="O173" s="1334"/>
      <c r="P173" s="1290" t="str">
        <f>IF(O173=0, "Included", IF(ISERROR(N173*O173), O173, N173*O173))</f>
        <v>Included</v>
      </c>
      <c r="Q173" s="1290">
        <f>S173</f>
        <v>0</v>
      </c>
      <c r="R173" s="786">
        <f>IF(P173="Included",0,P173)</f>
        <v>0</v>
      </c>
      <c r="S173" s="786">
        <f t="shared" si="35"/>
        <v>0</v>
      </c>
      <c r="T173" s="787"/>
      <c r="U173" s="787"/>
      <c r="AD173" s="931"/>
    </row>
    <row r="174" spans="1:30" s="786" customFormat="1" ht="16.5">
      <c r="A174" s="954">
        <v>169</v>
      </c>
      <c r="B174" s="1246">
        <v>7000020892</v>
      </c>
      <c r="C174" s="1246">
        <v>2620</v>
      </c>
      <c r="D174" s="1246">
        <v>1620</v>
      </c>
      <c r="E174" s="1246">
        <v>90</v>
      </c>
      <c r="F174" s="1243" t="s">
        <v>574</v>
      </c>
      <c r="G174" s="1246">
        <v>100004926</v>
      </c>
      <c r="H174" s="1246">
        <v>998731</v>
      </c>
      <c r="I174" s="1350"/>
      <c r="J174" s="1246">
        <v>18</v>
      </c>
      <c r="K174" s="1349"/>
      <c r="L174" s="1243" t="s">
        <v>644</v>
      </c>
      <c r="M174" s="1246" t="s">
        <v>575</v>
      </c>
      <c r="N174" s="1246">
        <v>200</v>
      </c>
      <c r="O174" s="1334"/>
      <c r="P174" s="1290" t="str">
        <f>IF(O174=0, "Included", IF(ISERROR(N174*O174), O174, N174*O174))</f>
        <v>Included</v>
      </c>
      <c r="Q174" s="1290">
        <f>S174</f>
        <v>0</v>
      </c>
      <c r="R174" s="786">
        <f>IF(P174="Included",0,P174)</f>
        <v>0</v>
      </c>
      <c r="S174" s="786">
        <f t="shared" si="35"/>
        <v>0</v>
      </c>
      <c r="T174" s="787"/>
      <c r="U174" s="787"/>
      <c r="AD174" s="931"/>
    </row>
    <row r="175" spans="1:30" s="786" customFormat="1" ht="16.5">
      <c r="A175" s="954">
        <v>170</v>
      </c>
      <c r="B175" s="1246">
        <v>7000020892</v>
      </c>
      <c r="C175" s="1246">
        <v>2620</v>
      </c>
      <c r="D175" s="1246">
        <v>1620</v>
      </c>
      <c r="E175" s="1246">
        <v>100</v>
      </c>
      <c r="F175" s="1243" t="s">
        <v>574</v>
      </c>
      <c r="G175" s="1246">
        <v>100004852</v>
      </c>
      <c r="H175" s="1246">
        <v>998731</v>
      </c>
      <c r="I175" s="1350"/>
      <c r="J175" s="1246">
        <v>18</v>
      </c>
      <c r="K175" s="1349"/>
      <c r="L175" s="1243" t="s">
        <v>643</v>
      </c>
      <c r="M175" s="1246" t="s">
        <v>575</v>
      </c>
      <c r="N175" s="1246">
        <v>200</v>
      </c>
      <c r="O175" s="1334"/>
      <c r="P175" s="1290" t="str">
        <f t="shared" ref="P175:P181" si="42">IF(O175=0, "Included", IF(ISERROR(N175*O175), O175, N175*O175))</f>
        <v>Included</v>
      </c>
      <c r="Q175" s="1290">
        <f t="shared" ref="Q175:Q181" si="43">S175</f>
        <v>0</v>
      </c>
      <c r="R175" s="786">
        <f t="shared" ref="R175:R181" si="44">IF(P175="Included",0,P175)</f>
        <v>0</v>
      </c>
      <c r="S175" s="786">
        <f t="shared" si="35"/>
        <v>0</v>
      </c>
      <c r="T175" s="787"/>
      <c r="U175" s="787"/>
      <c r="AD175" s="931"/>
    </row>
    <row r="176" spans="1:30" s="786" customFormat="1" ht="16.5">
      <c r="A176" s="954">
        <v>171</v>
      </c>
      <c r="B176" s="1246">
        <v>7000020892</v>
      </c>
      <c r="C176" s="1246">
        <v>2620</v>
      </c>
      <c r="D176" s="1246">
        <v>1620</v>
      </c>
      <c r="E176" s="1246">
        <v>110</v>
      </c>
      <c r="F176" s="1243" t="s">
        <v>574</v>
      </c>
      <c r="G176" s="1246">
        <v>100001885</v>
      </c>
      <c r="H176" s="1246">
        <v>998739</v>
      </c>
      <c r="I176" s="1350"/>
      <c r="J176" s="1246">
        <v>18</v>
      </c>
      <c r="K176" s="1349"/>
      <c r="L176" s="1243" t="s">
        <v>587</v>
      </c>
      <c r="M176" s="1246" t="s">
        <v>575</v>
      </c>
      <c r="N176" s="1246">
        <v>12</v>
      </c>
      <c r="O176" s="1334"/>
      <c r="P176" s="1290" t="str">
        <f t="shared" si="42"/>
        <v>Included</v>
      </c>
      <c r="Q176" s="1290">
        <f t="shared" si="43"/>
        <v>0</v>
      </c>
      <c r="R176" s="786">
        <f t="shared" si="44"/>
        <v>0</v>
      </c>
      <c r="S176" s="786">
        <f t="shared" si="35"/>
        <v>0</v>
      </c>
      <c r="T176" s="787"/>
      <c r="U176" s="787"/>
      <c r="AD176" s="931"/>
    </row>
    <row r="177" spans="1:30" s="786" customFormat="1" ht="33">
      <c r="A177" s="954">
        <v>172</v>
      </c>
      <c r="B177" s="1246">
        <v>7000020892</v>
      </c>
      <c r="C177" s="1246">
        <v>2620</v>
      </c>
      <c r="D177" s="1246">
        <v>1620</v>
      </c>
      <c r="E177" s="1246">
        <v>120</v>
      </c>
      <c r="F177" s="1243" t="s">
        <v>574</v>
      </c>
      <c r="G177" s="1246">
        <v>100001052</v>
      </c>
      <c r="H177" s="1246">
        <v>998731</v>
      </c>
      <c r="I177" s="1350"/>
      <c r="J177" s="1246">
        <v>18</v>
      </c>
      <c r="K177" s="1349"/>
      <c r="L177" s="1243" t="s">
        <v>1021</v>
      </c>
      <c r="M177" s="1246" t="s">
        <v>575</v>
      </c>
      <c r="N177" s="1246">
        <v>10</v>
      </c>
      <c r="O177" s="1334"/>
      <c r="P177" s="1290" t="str">
        <f t="shared" si="42"/>
        <v>Included</v>
      </c>
      <c r="Q177" s="1290">
        <f t="shared" si="43"/>
        <v>0</v>
      </c>
      <c r="R177" s="786">
        <f t="shared" si="44"/>
        <v>0</v>
      </c>
      <c r="S177" s="786">
        <f t="shared" si="35"/>
        <v>0</v>
      </c>
      <c r="T177" s="787"/>
      <c r="U177" s="787"/>
      <c r="AD177" s="931"/>
    </row>
    <row r="178" spans="1:30" s="786" customFormat="1" ht="16.5">
      <c r="A178" s="954">
        <v>173</v>
      </c>
      <c r="B178" s="1246">
        <v>7000020892</v>
      </c>
      <c r="C178" s="1246">
        <v>2620</v>
      </c>
      <c r="D178" s="1246">
        <v>1620</v>
      </c>
      <c r="E178" s="1246">
        <v>130</v>
      </c>
      <c r="F178" s="1243" t="s">
        <v>574</v>
      </c>
      <c r="G178" s="1246">
        <v>100001024</v>
      </c>
      <c r="H178" s="1246">
        <v>998731</v>
      </c>
      <c r="I178" s="1350"/>
      <c r="J178" s="1246">
        <v>18</v>
      </c>
      <c r="K178" s="1349"/>
      <c r="L178" s="1243" t="s">
        <v>1022</v>
      </c>
      <c r="M178" s="1246" t="s">
        <v>575</v>
      </c>
      <c r="N178" s="1246">
        <v>10</v>
      </c>
      <c r="O178" s="1334"/>
      <c r="P178" s="1290" t="str">
        <f t="shared" si="42"/>
        <v>Included</v>
      </c>
      <c r="Q178" s="1290">
        <f t="shared" si="43"/>
        <v>0</v>
      </c>
      <c r="R178" s="786">
        <f t="shared" si="44"/>
        <v>0</v>
      </c>
      <c r="S178" s="786">
        <f t="shared" si="35"/>
        <v>0</v>
      </c>
      <c r="T178" s="787"/>
      <c r="U178" s="787"/>
      <c r="AD178" s="931"/>
    </row>
    <row r="179" spans="1:30" s="786" customFormat="1" ht="16.5">
      <c r="A179" s="954">
        <v>174</v>
      </c>
      <c r="B179" s="1246">
        <v>7000020892</v>
      </c>
      <c r="C179" s="1246">
        <v>2620</v>
      </c>
      <c r="D179" s="1246">
        <v>1620</v>
      </c>
      <c r="E179" s="1246">
        <v>140</v>
      </c>
      <c r="F179" s="1243" t="s">
        <v>574</v>
      </c>
      <c r="G179" s="1246">
        <v>100001023</v>
      </c>
      <c r="H179" s="1246">
        <v>998731</v>
      </c>
      <c r="I179" s="1350"/>
      <c r="J179" s="1246">
        <v>18</v>
      </c>
      <c r="K179" s="1349"/>
      <c r="L179" s="1243" t="s">
        <v>912</v>
      </c>
      <c r="M179" s="1246" t="s">
        <v>575</v>
      </c>
      <c r="N179" s="1246">
        <v>2</v>
      </c>
      <c r="O179" s="1334"/>
      <c r="P179" s="1290" t="str">
        <f t="shared" si="42"/>
        <v>Included</v>
      </c>
      <c r="Q179" s="1290">
        <f t="shared" si="43"/>
        <v>0</v>
      </c>
      <c r="R179" s="786">
        <f t="shared" si="44"/>
        <v>0</v>
      </c>
      <c r="S179" s="786">
        <f t="shared" si="35"/>
        <v>0</v>
      </c>
      <c r="T179" s="787"/>
      <c r="U179" s="787"/>
      <c r="AD179" s="931"/>
    </row>
    <row r="180" spans="1:30" s="786" customFormat="1" ht="16.5">
      <c r="A180" s="954">
        <v>175</v>
      </c>
      <c r="B180" s="1246">
        <v>7000020892</v>
      </c>
      <c r="C180" s="1246">
        <v>2620</v>
      </c>
      <c r="D180" s="1246">
        <v>1620</v>
      </c>
      <c r="E180" s="1246">
        <v>150</v>
      </c>
      <c r="F180" s="1243" t="s">
        <v>574</v>
      </c>
      <c r="G180" s="1246">
        <v>100001022</v>
      </c>
      <c r="H180" s="1246">
        <v>998731</v>
      </c>
      <c r="I180" s="1350"/>
      <c r="J180" s="1246">
        <v>18</v>
      </c>
      <c r="K180" s="1349"/>
      <c r="L180" s="1243" t="s">
        <v>913</v>
      </c>
      <c r="M180" s="1246" t="s">
        <v>575</v>
      </c>
      <c r="N180" s="1246">
        <v>12</v>
      </c>
      <c r="O180" s="1334"/>
      <c r="P180" s="1290" t="str">
        <f t="shared" si="42"/>
        <v>Included</v>
      </c>
      <c r="Q180" s="1290">
        <f t="shared" si="43"/>
        <v>0</v>
      </c>
      <c r="R180" s="786">
        <f t="shared" si="44"/>
        <v>0</v>
      </c>
      <c r="S180" s="786">
        <f t="shared" si="35"/>
        <v>0</v>
      </c>
      <c r="T180" s="787"/>
      <c r="U180" s="787"/>
      <c r="AD180" s="931"/>
    </row>
    <row r="181" spans="1:30" s="786" customFormat="1" ht="16.5">
      <c r="A181" s="954">
        <v>176</v>
      </c>
      <c r="B181" s="1246">
        <v>7000020892</v>
      </c>
      <c r="C181" s="1246">
        <v>2620</v>
      </c>
      <c r="D181" s="1246">
        <v>1620</v>
      </c>
      <c r="E181" s="1246">
        <v>160</v>
      </c>
      <c r="F181" s="1243" t="s">
        <v>574</v>
      </c>
      <c r="G181" s="1246">
        <v>100001021</v>
      </c>
      <c r="H181" s="1246">
        <v>995461</v>
      </c>
      <c r="I181" s="1350"/>
      <c r="J181" s="1246">
        <v>18</v>
      </c>
      <c r="K181" s="1349"/>
      <c r="L181" s="1243" t="s">
        <v>586</v>
      </c>
      <c r="M181" s="1246" t="s">
        <v>575</v>
      </c>
      <c r="N181" s="1246">
        <v>9</v>
      </c>
      <c r="O181" s="1334"/>
      <c r="P181" s="1290" t="str">
        <f t="shared" si="42"/>
        <v>Included</v>
      </c>
      <c r="Q181" s="1290">
        <f t="shared" si="43"/>
        <v>0</v>
      </c>
      <c r="R181" s="786">
        <f t="shared" si="44"/>
        <v>0</v>
      </c>
      <c r="S181" s="786">
        <f t="shared" si="35"/>
        <v>0</v>
      </c>
      <c r="T181" s="787"/>
      <c r="U181" s="787"/>
      <c r="AD181" s="931"/>
    </row>
    <row r="182" spans="1:30" s="786" customFormat="1" ht="33">
      <c r="A182" s="954">
        <v>177</v>
      </c>
      <c r="B182" s="1246">
        <v>7000020892</v>
      </c>
      <c r="C182" s="1246">
        <v>2620</v>
      </c>
      <c r="D182" s="1246">
        <v>1620</v>
      </c>
      <c r="E182" s="1246">
        <v>170</v>
      </c>
      <c r="F182" s="1243" t="s">
        <v>574</v>
      </c>
      <c r="G182" s="1246">
        <v>100002750</v>
      </c>
      <c r="H182" s="1246">
        <v>998739</v>
      </c>
      <c r="I182" s="1350"/>
      <c r="J182" s="1246">
        <v>18</v>
      </c>
      <c r="K182" s="1349"/>
      <c r="L182" s="1243" t="s">
        <v>1023</v>
      </c>
      <c r="M182" s="1246" t="s">
        <v>581</v>
      </c>
      <c r="N182" s="1246">
        <v>1</v>
      </c>
      <c r="O182" s="1334"/>
      <c r="P182" s="1290" t="str">
        <f>IF(O182=0, "Included", IF(ISERROR(N182*O182), O182, N182*O182))</f>
        <v>Included</v>
      </c>
      <c r="Q182" s="1290">
        <f>S182</f>
        <v>0</v>
      </c>
      <c r="R182" s="786">
        <f>IF(P182="Included",0,P182)</f>
        <v>0</v>
      </c>
      <c r="S182" s="786">
        <f t="shared" si="35"/>
        <v>0</v>
      </c>
      <c r="T182" s="787"/>
      <c r="U182" s="787"/>
      <c r="AD182" s="931"/>
    </row>
    <row r="183" spans="1:30" s="786" customFormat="1" ht="16.5">
      <c r="A183" s="954">
        <v>178</v>
      </c>
      <c r="B183" s="1246">
        <v>7000020892</v>
      </c>
      <c r="C183" s="1246">
        <v>2620</v>
      </c>
      <c r="D183" s="1246">
        <v>1620</v>
      </c>
      <c r="E183" s="1246">
        <v>180</v>
      </c>
      <c r="F183" s="1243" t="s">
        <v>574</v>
      </c>
      <c r="G183" s="1246">
        <v>100001086</v>
      </c>
      <c r="H183" s="1246">
        <v>998739</v>
      </c>
      <c r="I183" s="1350"/>
      <c r="J183" s="1246">
        <v>18</v>
      </c>
      <c r="K183" s="1349"/>
      <c r="L183" s="1243" t="s">
        <v>915</v>
      </c>
      <c r="M183" s="1246" t="s">
        <v>578</v>
      </c>
      <c r="N183" s="1246">
        <v>1</v>
      </c>
      <c r="O183" s="1334"/>
      <c r="P183" s="1290" t="str">
        <f>IF(O183=0, "Included", IF(ISERROR(N183*O183), O183, N183*O183))</f>
        <v>Included</v>
      </c>
      <c r="Q183" s="1290">
        <f>S183</f>
        <v>0</v>
      </c>
      <c r="R183" s="786">
        <f>IF(P183="Included",0,P183)</f>
        <v>0</v>
      </c>
      <c r="S183" s="786">
        <f t="shared" si="35"/>
        <v>0</v>
      </c>
      <c r="T183" s="787"/>
      <c r="U183" s="787"/>
      <c r="AD183" s="931"/>
    </row>
    <row r="184" spans="1:30" s="786" customFormat="1" ht="33">
      <c r="A184" s="954">
        <v>179</v>
      </c>
      <c r="B184" s="1246">
        <v>7000020892</v>
      </c>
      <c r="C184" s="1246">
        <v>2630</v>
      </c>
      <c r="D184" s="1246">
        <v>1630</v>
      </c>
      <c r="E184" s="1246">
        <v>10</v>
      </c>
      <c r="F184" s="1243" t="s">
        <v>789</v>
      </c>
      <c r="G184" s="1246">
        <v>100008593</v>
      </c>
      <c r="H184" s="1246">
        <v>998731</v>
      </c>
      <c r="I184" s="1350"/>
      <c r="J184" s="1246">
        <v>18</v>
      </c>
      <c r="K184" s="1349"/>
      <c r="L184" s="1243" t="s">
        <v>916</v>
      </c>
      <c r="M184" s="1246" t="s">
        <v>581</v>
      </c>
      <c r="N184" s="1246">
        <v>4</v>
      </c>
      <c r="O184" s="1334"/>
      <c r="P184" s="1290" t="str">
        <f>IF(O184=0, "Included", IF(ISERROR(N184*O184), O184, N184*O184))</f>
        <v>Included</v>
      </c>
      <c r="Q184" s="1290">
        <f>S184</f>
        <v>0</v>
      </c>
      <c r="R184" s="786">
        <f>IF(P184="Included",0,P184)</f>
        <v>0</v>
      </c>
      <c r="S184" s="786">
        <f t="shared" si="35"/>
        <v>0</v>
      </c>
      <c r="T184" s="787"/>
      <c r="U184" s="787"/>
      <c r="AD184" s="931"/>
    </row>
    <row r="185" spans="1:30" s="786" customFormat="1" ht="49.5">
      <c r="A185" s="954">
        <v>180</v>
      </c>
      <c r="B185" s="1246">
        <v>7000020892</v>
      </c>
      <c r="C185" s="1246">
        <v>2640</v>
      </c>
      <c r="D185" s="1246">
        <v>1640</v>
      </c>
      <c r="E185" s="1246">
        <v>10</v>
      </c>
      <c r="F185" s="1243" t="s">
        <v>704</v>
      </c>
      <c r="G185" s="1246">
        <v>100001663</v>
      </c>
      <c r="H185" s="1246">
        <v>995455</v>
      </c>
      <c r="I185" s="1350"/>
      <c r="J185" s="1246">
        <v>18</v>
      </c>
      <c r="K185" s="1349"/>
      <c r="L185" s="1243" t="s">
        <v>1024</v>
      </c>
      <c r="M185" s="1246" t="s">
        <v>575</v>
      </c>
      <c r="N185" s="1246">
        <v>33</v>
      </c>
      <c r="O185" s="1334"/>
      <c r="P185" s="1290" t="str">
        <f t="shared" ref="P185:P191" si="45">IF(O185=0, "Included", IF(ISERROR(N185*O185), O185, N185*O185))</f>
        <v>Included</v>
      </c>
      <c r="Q185" s="1290">
        <f t="shared" ref="Q185:Q191" si="46">S185</f>
        <v>0</v>
      </c>
      <c r="R185" s="786">
        <f t="shared" ref="R185:R191" si="47">IF(P185="Included",0,P185)</f>
        <v>0</v>
      </c>
      <c r="S185" s="786">
        <f t="shared" si="35"/>
        <v>0</v>
      </c>
      <c r="T185" s="787"/>
      <c r="U185" s="787"/>
      <c r="AD185" s="931"/>
    </row>
    <row r="186" spans="1:30" s="786" customFormat="1" ht="49.5">
      <c r="A186" s="954">
        <v>181</v>
      </c>
      <c r="B186" s="1246">
        <v>7000020892</v>
      </c>
      <c r="C186" s="1246">
        <v>2640</v>
      </c>
      <c r="D186" s="1246">
        <v>1640</v>
      </c>
      <c r="E186" s="1246">
        <v>20</v>
      </c>
      <c r="F186" s="1243" t="s">
        <v>704</v>
      </c>
      <c r="G186" s="1246">
        <v>100001662</v>
      </c>
      <c r="H186" s="1246">
        <v>995455</v>
      </c>
      <c r="I186" s="1350"/>
      <c r="J186" s="1246">
        <v>18</v>
      </c>
      <c r="K186" s="1349"/>
      <c r="L186" s="1243" t="s">
        <v>1025</v>
      </c>
      <c r="M186" s="1246" t="s">
        <v>575</v>
      </c>
      <c r="N186" s="1246">
        <v>28</v>
      </c>
      <c r="O186" s="1334"/>
      <c r="P186" s="1290" t="str">
        <f t="shared" si="45"/>
        <v>Included</v>
      </c>
      <c r="Q186" s="1290">
        <f t="shared" si="46"/>
        <v>0</v>
      </c>
      <c r="R186" s="786">
        <f t="shared" si="47"/>
        <v>0</v>
      </c>
      <c r="S186" s="786">
        <f t="shared" si="35"/>
        <v>0</v>
      </c>
      <c r="T186" s="787"/>
      <c r="U186" s="787"/>
      <c r="AD186" s="931"/>
    </row>
    <row r="187" spans="1:30" s="786" customFormat="1" ht="49.5">
      <c r="A187" s="954">
        <v>182</v>
      </c>
      <c r="B187" s="1246">
        <v>7000020892</v>
      </c>
      <c r="C187" s="1246">
        <v>2640</v>
      </c>
      <c r="D187" s="1246">
        <v>1640</v>
      </c>
      <c r="E187" s="1246">
        <v>30</v>
      </c>
      <c r="F187" s="1243" t="s">
        <v>704</v>
      </c>
      <c r="G187" s="1246">
        <v>100001661</v>
      </c>
      <c r="H187" s="1246">
        <v>995455</v>
      </c>
      <c r="I187" s="1350"/>
      <c r="J187" s="1246">
        <v>18</v>
      </c>
      <c r="K187" s="1349"/>
      <c r="L187" s="1243" t="s">
        <v>1026</v>
      </c>
      <c r="M187" s="1246" t="s">
        <v>575</v>
      </c>
      <c r="N187" s="1246">
        <v>18</v>
      </c>
      <c r="O187" s="1334"/>
      <c r="P187" s="1290" t="str">
        <f t="shared" si="45"/>
        <v>Included</v>
      </c>
      <c r="Q187" s="1290">
        <f t="shared" si="46"/>
        <v>0</v>
      </c>
      <c r="R187" s="786">
        <f t="shared" si="47"/>
        <v>0</v>
      </c>
      <c r="S187" s="786">
        <f t="shared" si="35"/>
        <v>0</v>
      </c>
      <c r="T187" s="787"/>
      <c r="U187" s="787"/>
      <c r="AD187" s="931"/>
    </row>
    <row r="188" spans="1:30" s="786" customFormat="1" ht="49.5">
      <c r="A188" s="954">
        <v>183</v>
      </c>
      <c r="B188" s="1246">
        <v>7000020892</v>
      </c>
      <c r="C188" s="1246">
        <v>2640</v>
      </c>
      <c r="D188" s="1246">
        <v>1640</v>
      </c>
      <c r="E188" s="1246">
        <v>40</v>
      </c>
      <c r="F188" s="1243" t="s">
        <v>704</v>
      </c>
      <c r="G188" s="1246">
        <v>100001660</v>
      </c>
      <c r="H188" s="1246">
        <v>995455</v>
      </c>
      <c r="I188" s="1350"/>
      <c r="J188" s="1246">
        <v>18</v>
      </c>
      <c r="K188" s="1349"/>
      <c r="L188" s="1243" t="s">
        <v>1027</v>
      </c>
      <c r="M188" s="1246" t="s">
        <v>575</v>
      </c>
      <c r="N188" s="1246">
        <v>36</v>
      </c>
      <c r="O188" s="1334"/>
      <c r="P188" s="1290" t="str">
        <f t="shared" si="45"/>
        <v>Included</v>
      </c>
      <c r="Q188" s="1290">
        <f t="shared" si="46"/>
        <v>0</v>
      </c>
      <c r="R188" s="786">
        <f t="shared" si="47"/>
        <v>0</v>
      </c>
      <c r="S188" s="786">
        <f t="shared" si="35"/>
        <v>0</v>
      </c>
      <c r="T188" s="787"/>
      <c r="U188" s="787"/>
      <c r="AD188" s="931"/>
    </row>
    <row r="189" spans="1:30" s="786" customFormat="1" ht="49.5">
      <c r="A189" s="954">
        <v>184</v>
      </c>
      <c r="B189" s="1246">
        <v>7000020892</v>
      </c>
      <c r="C189" s="1246">
        <v>2640</v>
      </c>
      <c r="D189" s="1246">
        <v>1640</v>
      </c>
      <c r="E189" s="1246">
        <v>50</v>
      </c>
      <c r="F189" s="1243" t="s">
        <v>704</v>
      </c>
      <c r="G189" s="1246">
        <v>100001659</v>
      </c>
      <c r="H189" s="1246">
        <v>995455</v>
      </c>
      <c r="I189" s="1350"/>
      <c r="J189" s="1246">
        <v>18</v>
      </c>
      <c r="K189" s="1349"/>
      <c r="L189" s="1243" t="s">
        <v>1028</v>
      </c>
      <c r="M189" s="1246" t="s">
        <v>575</v>
      </c>
      <c r="N189" s="1246">
        <v>90</v>
      </c>
      <c r="O189" s="1334"/>
      <c r="P189" s="1290" t="str">
        <f t="shared" si="45"/>
        <v>Included</v>
      </c>
      <c r="Q189" s="1290">
        <f t="shared" si="46"/>
        <v>0</v>
      </c>
      <c r="R189" s="786">
        <f t="shared" si="47"/>
        <v>0</v>
      </c>
      <c r="S189" s="786">
        <f t="shared" si="35"/>
        <v>0</v>
      </c>
      <c r="T189" s="787"/>
      <c r="U189" s="787"/>
      <c r="AD189" s="931"/>
    </row>
    <row r="190" spans="1:30" s="786" customFormat="1" ht="49.5">
      <c r="A190" s="954">
        <v>185</v>
      </c>
      <c r="B190" s="1246">
        <v>7000020892</v>
      </c>
      <c r="C190" s="1246">
        <v>2640</v>
      </c>
      <c r="D190" s="1246">
        <v>1640</v>
      </c>
      <c r="E190" s="1246">
        <v>60</v>
      </c>
      <c r="F190" s="1243" t="s">
        <v>704</v>
      </c>
      <c r="G190" s="1246">
        <v>100002573</v>
      </c>
      <c r="H190" s="1246">
        <v>995455</v>
      </c>
      <c r="I190" s="1350"/>
      <c r="J190" s="1246">
        <v>18</v>
      </c>
      <c r="K190" s="1349"/>
      <c r="L190" s="1243" t="s">
        <v>1029</v>
      </c>
      <c r="M190" s="1246" t="s">
        <v>575</v>
      </c>
      <c r="N190" s="1246">
        <v>54</v>
      </c>
      <c r="O190" s="1334"/>
      <c r="P190" s="1290" t="str">
        <f t="shared" si="45"/>
        <v>Included</v>
      </c>
      <c r="Q190" s="1290">
        <f t="shared" si="46"/>
        <v>0</v>
      </c>
      <c r="R190" s="786">
        <f t="shared" si="47"/>
        <v>0</v>
      </c>
      <c r="S190" s="786">
        <f t="shared" si="35"/>
        <v>0</v>
      </c>
      <c r="T190" s="787"/>
      <c r="U190" s="787"/>
      <c r="AD190" s="931"/>
    </row>
    <row r="191" spans="1:30" s="786" customFormat="1" ht="16.5">
      <c r="A191" s="954">
        <v>186</v>
      </c>
      <c r="B191" s="1246">
        <v>7000020892</v>
      </c>
      <c r="C191" s="1246">
        <v>2650</v>
      </c>
      <c r="D191" s="1246">
        <v>1650</v>
      </c>
      <c r="E191" s="1246">
        <v>10</v>
      </c>
      <c r="F191" s="1243" t="s">
        <v>790</v>
      </c>
      <c r="G191" s="1246">
        <v>100007634</v>
      </c>
      <c r="H191" s="1246">
        <v>998731</v>
      </c>
      <c r="I191" s="1350"/>
      <c r="J191" s="1246">
        <v>18</v>
      </c>
      <c r="K191" s="1349"/>
      <c r="L191" s="1243" t="s">
        <v>1030</v>
      </c>
      <c r="M191" s="1246" t="s">
        <v>581</v>
      </c>
      <c r="N191" s="1246">
        <v>9</v>
      </c>
      <c r="O191" s="1334"/>
      <c r="P191" s="1290" t="str">
        <f t="shared" si="45"/>
        <v>Included</v>
      </c>
      <c r="Q191" s="1290">
        <f t="shared" si="46"/>
        <v>0</v>
      </c>
      <c r="R191" s="786">
        <f t="shared" si="47"/>
        <v>0</v>
      </c>
      <c r="S191" s="786">
        <f t="shared" si="35"/>
        <v>0</v>
      </c>
      <c r="T191" s="787"/>
      <c r="U191" s="787"/>
      <c r="AD191" s="931"/>
    </row>
    <row r="192" spans="1:30" s="786" customFormat="1" ht="49.5">
      <c r="A192" s="954">
        <v>187</v>
      </c>
      <c r="B192" s="1246">
        <v>7000020892</v>
      </c>
      <c r="C192" s="1246">
        <v>2660</v>
      </c>
      <c r="D192" s="1246">
        <v>1660</v>
      </c>
      <c r="E192" s="1246">
        <v>10</v>
      </c>
      <c r="F192" s="1243" t="s">
        <v>705</v>
      </c>
      <c r="G192" s="1246">
        <v>100001217</v>
      </c>
      <c r="H192" s="1246">
        <v>995455</v>
      </c>
      <c r="I192" s="1350"/>
      <c r="J192" s="1246">
        <v>18</v>
      </c>
      <c r="K192" s="1349"/>
      <c r="L192" s="1243" t="s">
        <v>1031</v>
      </c>
      <c r="M192" s="1246" t="s">
        <v>575</v>
      </c>
      <c r="N192" s="1246">
        <v>175</v>
      </c>
      <c r="O192" s="1334"/>
      <c r="P192" s="1290" t="str">
        <f t="shared" ref="P192:P204" si="48">IF(O192=0, "Included", IF(ISERROR(N192*O192), O192, N192*O192))</f>
        <v>Included</v>
      </c>
      <c r="Q192" s="1290">
        <f t="shared" ref="Q192:Q204" si="49">S192</f>
        <v>0</v>
      </c>
      <c r="R192" s="786">
        <f t="shared" ref="R192:R204" si="50">IF(P192="Included",0,P192)</f>
        <v>0</v>
      </c>
      <c r="S192" s="786">
        <f t="shared" si="35"/>
        <v>0</v>
      </c>
      <c r="T192" s="787"/>
      <c r="U192" s="787"/>
      <c r="AD192" s="931"/>
    </row>
    <row r="193" spans="1:30" s="786" customFormat="1" ht="49.5">
      <c r="A193" s="954">
        <v>188</v>
      </c>
      <c r="B193" s="1246">
        <v>7000020892</v>
      </c>
      <c r="C193" s="1246">
        <v>2660</v>
      </c>
      <c r="D193" s="1246">
        <v>1660</v>
      </c>
      <c r="E193" s="1246">
        <v>20</v>
      </c>
      <c r="F193" s="1243" t="s">
        <v>705</v>
      </c>
      <c r="G193" s="1246">
        <v>100001218</v>
      </c>
      <c r="H193" s="1246">
        <v>995455</v>
      </c>
      <c r="I193" s="1350"/>
      <c r="J193" s="1246">
        <v>18</v>
      </c>
      <c r="K193" s="1349"/>
      <c r="L193" s="1243" t="s">
        <v>1032</v>
      </c>
      <c r="M193" s="1246" t="s">
        <v>575</v>
      </c>
      <c r="N193" s="1246">
        <v>20</v>
      </c>
      <c r="O193" s="1334"/>
      <c r="P193" s="1290" t="str">
        <f t="shared" si="48"/>
        <v>Included</v>
      </c>
      <c r="Q193" s="1290">
        <f t="shared" si="49"/>
        <v>0</v>
      </c>
      <c r="R193" s="786">
        <f t="shared" si="50"/>
        <v>0</v>
      </c>
      <c r="S193" s="786">
        <f t="shared" si="35"/>
        <v>0</v>
      </c>
      <c r="T193" s="787"/>
      <c r="U193" s="787"/>
      <c r="AD193" s="931"/>
    </row>
    <row r="194" spans="1:30" s="786" customFormat="1" ht="49.5">
      <c r="A194" s="954">
        <v>189</v>
      </c>
      <c r="B194" s="1246">
        <v>7000020892</v>
      </c>
      <c r="C194" s="1246">
        <v>2660</v>
      </c>
      <c r="D194" s="1246">
        <v>1660</v>
      </c>
      <c r="E194" s="1246">
        <v>30</v>
      </c>
      <c r="F194" s="1243" t="s">
        <v>705</v>
      </c>
      <c r="G194" s="1246">
        <v>100001212</v>
      </c>
      <c r="H194" s="1246">
        <v>995455</v>
      </c>
      <c r="I194" s="1350"/>
      <c r="J194" s="1246">
        <v>18</v>
      </c>
      <c r="K194" s="1349"/>
      <c r="L194" s="1243" t="s">
        <v>1033</v>
      </c>
      <c r="M194" s="1246" t="s">
        <v>575</v>
      </c>
      <c r="N194" s="1246">
        <v>66</v>
      </c>
      <c r="O194" s="1334"/>
      <c r="P194" s="1290" t="str">
        <f t="shared" si="48"/>
        <v>Included</v>
      </c>
      <c r="Q194" s="1290">
        <f t="shared" si="49"/>
        <v>0</v>
      </c>
      <c r="R194" s="786">
        <f t="shared" si="50"/>
        <v>0</v>
      </c>
      <c r="S194" s="786">
        <f t="shared" si="35"/>
        <v>0</v>
      </c>
      <c r="T194" s="787"/>
      <c r="U194" s="787"/>
      <c r="AD194" s="931"/>
    </row>
    <row r="195" spans="1:30" s="786" customFormat="1" ht="49.5">
      <c r="A195" s="954">
        <v>190</v>
      </c>
      <c r="B195" s="1246">
        <v>7000020892</v>
      </c>
      <c r="C195" s="1246">
        <v>2660</v>
      </c>
      <c r="D195" s="1246">
        <v>1660</v>
      </c>
      <c r="E195" s="1246">
        <v>40</v>
      </c>
      <c r="F195" s="1243" t="s">
        <v>705</v>
      </c>
      <c r="G195" s="1246">
        <v>100001213</v>
      </c>
      <c r="H195" s="1246">
        <v>995455</v>
      </c>
      <c r="I195" s="1350"/>
      <c r="J195" s="1246">
        <v>18</v>
      </c>
      <c r="K195" s="1349"/>
      <c r="L195" s="1243" t="s">
        <v>1034</v>
      </c>
      <c r="M195" s="1246" t="s">
        <v>575</v>
      </c>
      <c r="N195" s="1246">
        <v>6</v>
      </c>
      <c r="O195" s="1334"/>
      <c r="P195" s="1290" t="str">
        <f t="shared" si="48"/>
        <v>Included</v>
      </c>
      <c r="Q195" s="1290">
        <f t="shared" si="49"/>
        <v>0</v>
      </c>
      <c r="R195" s="786">
        <f t="shared" si="50"/>
        <v>0</v>
      </c>
      <c r="S195" s="786">
        <f t="shared" si="35"/>
        <v>0</v>
      </c>
      <c r="T195" s="787"/>
      <c r="U195" s="787"/>
      <c r="AD195" s="931"/>
    </row>
    <row r="196" spans="1:30" s="786" customFormat="1" ht="49.5">
      <c r="A196" s="954">
        <v>191</v>
      </c>
      <c r="B196" s="1246">
        <v>7000020892</v>
      </c>
      <c r="C196" s="1246">
        <v>2660</v>
      </c>
      <c r="D196" s="1246">
        <v>1660</v>
      </c>
      <c r="E196" s="1246">
        <v>50</v>
      </c>
      <c r="F196" s="1243" t="s">
        <v>705</v>
      </c>
      <c r="G196" s="1246">
        <v>100001214</v>
      </c>
      <c r="H196" s="1246">
        <v>995455</v>
      </c>
      <c r="I196" s="1350"/>
      <c r="J196" s="1246">
        <v>18</v>
      </c>
      <c r="K196" s="1349"/>
      <c r="L196" s="1243" t="s">
        <v>1035</v>
      </c>
      <c r="M196" s="1246" t="s">
        <v>575</v>
      </c>
      <c r="N196" s="1246">
        <v>59</v>
      </c>
      <c r="O196" s="1334"/>
      <c r="P196" s="1290" t="str">
        <f t="shared" si="48"/>
        <v>Included</v>
      </c>
      <c r="Q196" s="1290">
        <f t="shared" si="49"/>
        <v>0</v>
      </c>
      <c r="R196" s="786">
        <f t="shared" si="50"/>
        <v>0</v>
      </c>
      <c r="S196" s="786">
        <f t="shared" si="35"/>
        <v>0</v>
      </c>
      <c r="T196" s="787"/>
      <c r="U196" s="787"/>
      <c r="AD196" s="931"/>
    </row>
    <row r="197" spans="1:30" s="786" customFormat="1" ht="49.5">
      <c r="A197" s="954">
        <v>192</v>
      </c>
      <c r="B197" s="1246">
        <v>7000020892</v>
      </c>
      <c r="C197" s="1246">
        <v>2660</v>
      </c>
      <c r="D197" s="1246">
        <v>1660</v>
      </c>
      <c r="E197" s="1246">
        <v>60</v>
      </c>
      <c r="F197" s="1243" t="s">
        <v>705</v>
      </c>
      <c r="G197" s="1246">
        <v>100001216</v>
      </c>
      <c r="H197" s="1246">
        <v>995455</v>
      </c>
      <c r="I197" s="1350"/>
      <c r="J197" s="1246">
        <v>18</v>
      </c>
      <c r="K197" s="1349"/>
      <c r="L197" s="1243" t="s">
        <v>1036</v>
      </c>
      <c r="M197" s="1246" t="s">
        <v>575</v>
      </c>
      <c r="N197" s="1246">
        <v>30</v>
      </c>
      <c r="O197" s="1334"/>
      <c r="P197" s="1290" t="str">
        <f t="shared" si="48"/>
        <v>Included</v>
      </c>
      <c r="Q197" s="1290">
        <f t="shared" si="49"/>
        <v>0</v>
      </c>
      <c r="R197" s="786">
        <f t="shared" si="50"/>
        <v>0</v>
      </c>
      <c r="S197" s="786">
        <f t="shared" si="35"/>
        <v>0</v>
      </c>
      <c r="T197" s="787"/>
      <c r="U197" s="787"/>
      <c r="AD197" s="931"/>
    </row>
    <row r="198" spans="1:30" s="786" customFormat="1" ht="49.5">
      <c r="A198" s="954">
        <v>193</v>
      </c>
      <c r="B198" s="1246">
        <v>7000020892</v>
      </c>
      <c r="C198" s="1246">
        <v>2660</v>
      </c>
      <c r="D198" s="1246">
        <v>1660</v>
      </c>
      <c r="E198" s="1246">
        <v>70</v>
      </c>
      <c r="F198" s="1243" t="s">
        <v>705</v>
      </c>
      <c r="G198" s="1246">
        <v>100002589</v>
      </c>
      <c r="H198" s="1246">
        <v>995455</v>
      </c>
      <c r="I198" s="1350"/>
      <c r="J198" s="1246">
        <v>18</v>
      </c>
      <c r="K198" s="1349"/>
      <c r="L198" s="1243" t="s">
        <v>1037</v>
      </c>
      <c r="M198" s="1246" t="s">
        <v>575</v>
      </c>
      <c r="N198" s="1246">
        <v>18</v>
      </c>
      <c r="O198" s="1334"/>
      <c r="P198" s="1290" t="str">
        <f t="shared" si="48"/>
        <v>Included</v>
      </c>
      <c r="Q198" s="1290">
        <f t="shared" si="49"/>
        <v>0</v>
      </c>
      <c r="R198" s="786">
        <f t="shared" si="50"/>
        <v>0</v>
      </c>
      <c r="S198" s="786">
        <f t="shared" si="35"/>
        <v>0</v>
      </c>
      <c r="T198" s="787"/>
      <c r="U198" s="787"/>
      <c r="AD198" s="931"/>
    </row>
    <row r="199" spans="1:30" s="786" customFormat="1" ht="49.5">
      <c r="A199" s="954">
        <v>194</v>
      </c>
      <c r="B199" s="1246">
        <v>7000020892</v>
      </c>
      <c r="C199" s="1246">
        <v>2660</v>
      </c>
      <c r="D199" s="1246">
        <v>1660</v>
      </c>
      <c r="E199" s="1246">
        <v>80</v>
      </c>
      <c r="F199" s="1243" t="s">
        <v>705</v>
      </c>
      <c r="G199" s="1246">
        <v>100004780</v>
      </c>
      <c r="H199" s="1246">
        <v>995455</v>
      </c>
      <c r="I199" s="1350"/>
      <c r="J199" s="1246">
        <v>18</v>
      </c>
      <c r="K199" s="1349"/>
      <c r="L199" s="1243" t="s">
        <v>1038</v>
      </c>
      <c r="M199" s="1246" t="s">
        <v>575</v>
      </c>
      <c r="N199" s="1246">
        <v>10</v>
      </c>
      <c r="O199" s="1334"/>
      <c r="P199" s="1290" t="str">
        <f t="shared" si="48"/>
        <v>Included</v>
      </c>
      <c r="Q199" s="1290">
        <f t="shared" si="49"/>
        <v>0</v>
      </c>
      <c r="R199" s="786">
        <f t="shared" si="50"/>
        <v>0</v>
      </c>
      <c r="S199" s="786">
        <f t="shared" si="35"/>
        <v>0</v>
      </c>
      <c r="T199" s="787"/>
      <c r="U199" s="787"/>
      <c r="AD199" s="931"/>
    </row>
    <row r="200" spans="1:30" s="786" customFormat="1" ht="33">
      <c r="A200" s="954">
        <v>195</v>
      </c>
      <c r="B200" s="1246">
        <v>7000020892</v>
      </c>
      <c r="C200" s="1246">
        <v>2670</v>
      </c>
      <c r="D200" s="1246">
        <v>1671</v>
      </c>
      <c r="E200" s="1246">
        <v>10</v>
      </c>
      <c r="F200" s="1243" t="s">
        <v>791</v>
      </c>
      <c r="G200" s="1246">
        <v>100007638</v>
      </c>
      <c r="H200" s="1246">
        <v>998731</v>
      </c>
      <c r="I200" s="1350"/>
      <c r="J200" s="1246">
        <v>18</v>
      </c>
      <c r="K200" s="1349"/>
      <c r="L200" s="1243" t="s">
        <v>1039</v>
      </c>
      <c r="M200" s="1246" t="s">
        <v>581</v>
      </c>
      <c r="N200" s="1246">
        <v>3</v>
      </c>
      <c r="O200" s="1334"/>
      <c r="P200" s="1290" t="str">
        <f t="shared" si="48"/>
        <v>Included</v>
      </c>
      <c r="Q200" s="1290">
        <f t="shared" si="49"/>
        <v>0</v>
      </c>
      <c r="R200" s="786">
        <f t="shared" si="50"/>
        <v>0</v>
      </c>
      <c r="S200" s="786">
        <f t="shared" ref="S200:S204" si="51">IF(K200="",(R200*J200/100),(R200*K200))</f>
        <v>0</v>
      </c>
      <c r="T200" s="787"/>
      <c r="U200" s="787"/>
      <c r="AD200" s="931"/>
    </row>
    <row r="201" spans="1:30" s="786" customFormat="1" ht="33">
      <c r="A201" s="954">
        <v>196</v>
      </c>
      <c r="B201" s="1246">
        <v>7000020892</v>
      </c>
      <c r="C201" s="1246">
        <v>2670</v>
      </c>
      <c r="D201" s="1246">
        <v>1671</v>
      </c>
      <c r="E201" s="1246">
        <v>20</v>
      </c>
      <c r="F201" s="1243" t="s">
        <v>791</v>
      </c>
      <c r="G201" s="1246">
        <v>100007637</v>
      </c>
      <c r="H201" s="1246">
        <v>998731</v>
      </c>
      <c r="I201" s="1350"/>
      <c r="J201" s="1246">
        <v>18</v>
      </c>
      <c r="K201" s="1349"/>
      <c r="L201" s="1243" t="s">
        <v>1040</v>
      </c>
      <c r="M201" s="1246" t="s">
        <v>581</v>
      </c>
      <c r="N201" s="1246">
        <v>3</v>
      </c>
      <c r="O201" s="1334"/>
      <c r="P201" s="1290" t="str">
        <f t="shared" si="48"/>
        <v>Included</v>
      </c>
      <c r="Q201" s="1290">
        <f t="shared" si="49"/>
        <v>0</v>
      </c>
      <c r="R201" s="786">
        <f t="shared" si="50"/>
        <v>0</v>
      </c>
      <c r="S201" s="786">
        <f t="shared" si="51"/>
        <v>0</v>
      </c>
      <c r="T201" s="787"/>
      <c r="U201" s="787"/>
      <c r="AD201" s="931"/>
    </row>
    <row r="202" spans="1:30" s="786" customFormat="1" ht="33">
      <c r="A202" s="954">
        <v>197</v>
      </c>
      <c r="B202" s="1246">
        <v>7000020892</v>
      </c>
      <c r="C202" s="1246">
        <v>2670</v>
      </c>
      <c r="D202" s="1246">
        <v>1671</v>
      </c>
      <c r="E202" s="1246">
        <v>30</v>
      </c>
      <c r="F202" s="1243" t="s">
        <v>791</v>
      </c>
      <c r="G202" s="1246">
        <v>100007636</v>
      </c>
      <c r="H202" s="1246">
        <v>998731</v>
      </c>
      <c r="I202" s="1350"/>
      <c r="J202" s="1246">
        <v>18</v>
      </c>
      <c r="K202" s="1349"/>
      <c r="L202" s="1243" t="s">
        <v>1041</v>
      </c>
      <c r="M202" s="1246" t="s">
        <v>581</v>
      </c>
      <c r="N202" s="1246">
        <v>9</v>
      </c>
      <c r="O202" s="1334"/>
      <c r="P202" s="1290" t="str">
        <f t="shared" si="48"/>
        <v>Included</v>
      </c>
      <c r="Q202" s="1290">
        <f t="shared" si="49"/>
        <v>0</v>
      </c>
      <c r="R202" s="786">
        <f t="shared" si="50"/>
        <v>0</v>
      </c>
      <c r="S202" s="786">
        <f t="shared" si="51"/>
        <v>0</v>
      </c>
      <c r="T202" s="787"/>
      <c r="U202" s="787"/>
      <c r="AD202" s="931"/>
    </row>
    <row r="203" spans="1:30" s="786" customFormat="1" ht="16.5">
      <c r="A203" s="954">
        <v>198</v>
      </c>
      <c r="B203" s="1246">
        <v>7000020892</v>
      </c>
      <c r="C203" s="1246">
        <v>2670</v>
      </c>
      <c r="D203" s="1246">
        <v>1671</v>
      </c>
      <c r="E203" s="1246">
        <v>40</v>
      </c>
      <c r="F203" s="1243" t="s">
        <v>791</v>
      </c>
      <c r="G203" s="1246">
        <v>100007635</v>
      </c>
      <c r="H203" s="1246">
        <v>998731</v>
      </c>
      <c r="I203" s="1350"/>
      <c r="J203" s="1246">
        <v>18</v>
      </c>
      <c r="K203" s="1349"/>
      <c r="L203" s="1243" t="s">
        <v>1042</v>
      </c>
      <c r="M203" s="1246" t="s">
        <v>581</v>
      </c>
      <c r="N203" s="1246">
        <v>15</v>
      </c>
      <c r="O203" s="1334"/>
      <c r="P203" s="1290" t="str">
        <f t="shared" si="48"/>
        <v>Included</v>
      </c>
      <c r="Q203" s="1290">
        <f t="shared" si="49"/>
        <v>0</v>
      </c>
      <c r="R203" s="786">
        <f t="shared" si="50"/>
        <v>0</v>
      </c>
      <c r="S203" s="786">
        <f t="shared" si="51"/>
        <v>0</v>
      </c>
      <c r="T203" s="787"/>
      <c r="U203" s="787"/>
      <c r="AD203" s="931"/>
    </row>
    <row r="204" spans="1:30" s="786" customFormat="1" ht="49.5">
      <c r="A204" s="954">
        <v>199</v>
      </c>
      <c r="B204" s="1246">
        <v>7000020892</v>
      </c>
      <c r="C204" s="1246">
        <v>2680</v>
      </c>
      <c r="D204" s="1246">
        <v>1680</v>
      </c>
      <c r="E204" s="1246">
        <v>10</v>
      </c>
      <c r="F204" s="1243" t="s">
        <v>625</v>
      </c>
      <c r="G204" s="1246">
        <v>100001226</v>
      </c>
      <c r="H204" s="1246">
        <v>995455</v>
      </c>
      <c r="I204" s="1350"/>
      <c r="J204" s="1246">
        <v>18</v>
      </c>
      <c r="K204" s="1349"/>
      <c r="L204" s="1243" t="s">
        <v>1043</v>
      </c>
      <c r="M204" s="1246" t="s">
        <v>575</v>
      </c>
      <c r="N204" s="1246">
        <v>72</v>
      </c>
      <c r="O204" s="1334"/>
      <c r="P204" s="1290" t="str">
        <f t="shared" si="48"/>
        <v>Included</v>
      </c>
      <c r="Q204" s="1290">
        <f t="shared" si="49"/>
        <v>0</v>
      </c>
      <c r="R204" s="786">
        <f t="shared" si="50"/>
        <v>0</v>
      </c>
      <c r="S204" s="786">
        <f t="shared" si="51"/>
        <v>0</v>
      </c>
      <c r="T204" s="787"/>
      <c r="U204" s="787"/>
      <c r="AD204" s="931"/>
    </row>
    <row r="205" spans="1:30" s="786" customFormat="1" ht="49.5">
      <c r="A205" s="954">
        <v>200</v>
      </c>
      <c r="B205" s="1246">
        <v>7000020892</v>
      </c>
      <c r="C205" s="1246">
        <v>2680</v>
      </c>
      <c r="D205" s="1246">
        <v>1680</v>
      </c>
      <c r="E205" s="1246">
        <v>20</v>
      </c>
      <c r="F205" s="1243" t="s">
        <v>625</v>
      </c>
      <c r="G205" s="1246">
        <v>100001225</v>
      </c>
      <c r="H205" s="1246">
        <v>995455</v>
      </c>
      <c r="I205" s="1350"/>
      <c r="J205" s="1246">
        <v>18</v>
      </c>
      <c r="K205" s="1349"/>
      <c r="L205" s="1243" t="s">
        <v>1044</v>
      </c>
      <c r="M205" s="1246" t="s">
        <v>575</v>
      </c>
      <c r="N205" s="1246">
        <v>220</v>
      </c>
      <c r="O205" s="1334"/>
      <c r="P205" s="1290" t="str">
        <f>IF(O205=0, "Included", IF(ISERROR(N205*O205), O205, N205*O205))</f>
        <v>Included</v>
      </c>
      <c r="Q205" s="1290">
        <f>S205</f>
        <v>0</v>
      </c>
      <c r="R205" s="786">
        <f>IF(P205="Included",0,P205)</f>
        <v>0</v>
      </c>
      <c r="S205" s="786">
        <f>IF(K205="",(R205*J205/100),(R205*K205))</f>
        <v>0</v>
      </c>
      <c r="T205" s="787"/>
      <c r="U205" s="787"/>
      <c r="AD205" s="931"/>
    </row>
    <row r="206" spans="1:30" s="786" customFormat="1" ht="49.5">
      <c r="A206" s="954">
        <v>201</v>
      </c>
      <c r="B206" s="1246">
        <v>7000020892</v>
      </c>
      <c r="C206" s="1246">
        <v>2680</v>
      </c>
      <c r="D206" s="1246">
        <v>1680</v>
      </c>
      <c r="E206" s="1246">
        <v>30</v>
      </c>
      <c r="F206" s="1243" t="s">
        <v>625</v>
      </c>
      <c r="G206" s="1246">
        <v>100001220</v>
      </c>
      <c r="H206" s="1246">
        <v>995455</v>
      </c>
      <c r="I206" s="1350"/>
      <c r="J206" s="1246">
        <v>18</v>
      </c>
      <c r="K206" s="1349"/>
      <c r="L206" s="1243" t="s">
        <v>1045</v>
      </c>
      <c r="M206" s="1246" t="s">
        <v>575</v>
      </c>
      <c r="N206" s="1246">
        <v>102</v>
      </c>
      <c r="O206" s="1334"/>
      <c r="P206" s="1290" t="str">
        <f>IF(O206=0, "Included", IF(ISERROR(N206*O206), O206, N206*O206))</f>
        <v>Included</v>
      </c>
      <c r="Q206" s="1290">
        <f>S206</f>
        <v>0</v>
      </c>
      <c r="R206" s="786">
        <f>IF(P206="Included",0,P206)</f>
        <v>0</v>
      </c>
      <c r="S206" s="786">
        <f t="shared" ref="S206:S269" si="52">IF(K206="",(R206*J206/100),(R206*K206))</f>
        <v>0</v>
      </c>
      <c r="T206" s="787"/>
      <c r="U206" s="787"/>
      <c r="AD206" s="931"/>
    </row>
    <row r="207" spans="1:30" s="786" customFormat="1" ht="49.5">
      <c r="A207" s="954">
        <v>202</v>
      </c>
      <c r="B207" s="1246">
        <v>7000020892</v>
      </c>
      <c r="C207" s="1246">
        <v>2680</v>
      </c>
      <c r="D207" s="1246">
        <v>1680</v>
      </c>
      <c r="E207" s="1246">
        <v>40</v>
      </c>
      <c r="F207" s="1243" t="s">
        <v>625</v>
      </c>
      <c r="G207" s="1246">
        <v>100001221</v>
      </c>
      <c r="H207" s="1246">
        <v>995455</v>
      </c>
      <c r="I207" s="1350"/>
      <c r="J207" s="1246">
        <v>18</v>
      </c>
      <c r="K207" s="1349"/>
      <c r="L207" s="1243" t="s">
        <v>1046</v>
      </c>
      <c r="M207" s="1246" t="s">
        <v>575</v>
      </c>
      <c r="N207" s="1246">
        <v>63</v>
      </c>
      <c r="O207" s="1334"/>
      <c r="P207" s="1290" t="str">
        <f>IF(O207=0, "Included", IF(ISERROR(N207*O207), O207, N207*O207))</f>
        <v>Included</v>
      </c>
      <c r="Q207" s="1290">
        <f>S207</f>
        <v>0</v>
      </c>
      <c r="R207" s="786">
        <f>IF(P207="Included",0,P207)</f>
        <v>0</v>
      </c>
      <c r="S207" s="786">
        <f t="shared" si="52"/>
        <v>0</v>
      </c>
      <c r="T207" s="787"/>
      <c r="U207" s="787"/>
      <c r="AD207" s="931"/>
    </row>
    <row r="208" spans="1:30" s="786" customFormat="1" ht="49.5">
      <c r="A208" s="954">
        <v>203</v>
      </c>
      <c r="B208" s="1246">
        <v>7000020892</v>
      </c>
      <c r="C208" s="1246">
        <v>2680</v>
      </c>
      <c r="D208" s="1246">
        <v>1680</v>
      </c>
      <c r="E208" s="1246">
        <v>50</v>
      </c>
      <c r="F208" s="1243" t="s">
        <v>625</v>
      </c>
      <c r="G208" s="1246">
        <v>100001222</v>
      </c>
      <c r="H208" s="1246">
        <v>995455</v>
      </c>
      <c r="I208" s="1350"/>
      <c r="J208" s="1246">
        <v>18</v>
      </c>
      <c r="K208" s="1349"/>
      <c r="L208" s="1243" t="s">
        <v>1047</v>
      </c>
      <c r="M208" s="1246" t="s">
        <v>575</v>
      </c>
      <c r="N208" s="1246">
        <v>119</v>
      </c>
      <c r="O208" s="1334"/>
      <c r="P208" s="1290" t="str">
        <f>IF(O208=0, "Included", IF(ISERROR(N208*O208), O208, N208*O208))</f>
        <v>Included</v>
      </c>
      <c r="Q208" s="1290">
        <f>S208</f>
        <v>0</v>
      </c>
      <c r="R208" s="786">
        <f>IF(P208="Included",0,P208)</f>
        <v>0</v>
      </c>
      <c r="S208" s="786">
        <f t="shared" si="52"/>
        <v>0</v>
      </c>
      <c r="T208" s="787"/>
      <c r="U208" s="787"/>
      <c r="AD208" s="931"/>
    </row>
    <row r="209" spans="1:30" s="786" customFormat="1" ht="49.5">
      <c r="A209" s="954">
        <v>204</v>
      </c>
      <c r="B209" s="1246">
        <v>7000020892</v>
      </c>
      <c r="C209" s="1246">
        <v>2680</v>
      </c>
      <c r="D209" s="1246">
        <v>1680</v>
      </c>
      <c r="E209" s="1246">
        <v>60</v>
      </c>
      <c r="F209" s="1243" t="s">
        <v>625</v>
      </c>
      <c r="G209" s="1246">
        <v>100001224</v>
      </c>
      <c r="H209" s="1246">
        <v>995455</v>
      </c>
      <c r="I209" s="1350"/>
      <c r="J209" s="1246">
        <v>18</v>
      </c>
      <c r="K209" s="1349"/>
      <c r="L209" s="1243" t="s">
        <v>1048</v>
      </c>
      <c r="M209" s="1246" t="s">
        <v>575</v>
      </c>
      <c r="N209" s="1246">
        <v>72</v>
      </c>
      <c r="O209" s="1334"/>
      <c r="P209" s="1290" t="str">
        <f t="shared" ref="P209:P215" si="53">IF(O209=0, "Included", IF(ISERROR(N209*O209), O209, N209*O209))</f>
        <v>Included</v>
      </c>
      <c r="Q209" s="1290">
        <f t="shared" ref="Q209:Q215" si="54">S209</f>
        <v>0</v>
      </c>
      <c r="R209" s="786">
        <f t="shared" ref="R209:R215" si="55">IF(P209="Included",0,P209)</f>
        <v>0</v>
      </c>
      <c r="S209" s="786">
        <f t="shared" si="52"/>
        <v>0</v>
      </c>
      <c r="T209" s="787"/>
      <c r="U209" s="787"/>
      <c r="AD209" s="931"/>
    </row>
    <row r="210" spans="1:30" s="786" customFormat="1" ht="49.5">
      <c r="A210" s="954">
        <v>205</v>
      </c>
      <c r="B210" s="1246">
        <v>7000020892</v>
      </c>
      <c r="C210" s="1246">
        <v>2680</v>
      </c>
      <c r="D210" s="1246">
        <v>1680</v>
      </c>
      <c r="E210" s="1246">
        <v>70</v>
      </c>
      <c r="F210" s="1243" t="s">
        <v>625</v>
      </c>
      <c r="G210" s="1246">
        <v>100003521</v>
      </c>
      <c r="H210" s="1246">
        <v>995455</v>
      </c>
      <c r="I210" s="1350"/>
      <c r="J210" s="1246">
        <v>18</v>
      </c>
      <c r="K210" s="1349"/>
      <c r="L210" s="1243" t="s">
        <v>1049</v>
      </c>
      <c r="M210" s="1246" t="s">
        <v>581</v>
      </c>
      <c r="N210" s="1246">
        <v>90</v>
      </c>
      <c r="O210" s="1334"/>
      <c r="P210" s="1290" t="str">
        <f t="shared" si="53"/>
        <v>Included</v>
      </c>
      <c r="Q210" s="1290">
        <f t="shared" si="54"/>
        <v>0</v>
      </c>
      <c r="R210" s="786">
        <f t="shared" si="55"/>
        <v>0</v>
      </c>
      <c r="S210" s="786">
        <f t="shared" si="52"/>
        <v>0</v>
      </c>
      <c r="T210" s="787"/>
      <c r="U210" s="787"/>
      <c r="AD210" s="931"/>
    </row>
    <row r="211" spans="1:30" s="786" customFormat="1" ht="33">
      <c r="A211" s="954">
        <v>206</v>
      </c>
      <c r="B211" s="1246">
        <v>7000020892</v>
      </c>
      <c r="C211" s="1246">
        <v>2690</v>
      </c>
      <c r="D211" s="1246">
        <v>1700</v>
      </c>
      <c r="E211" s="1246">
        <v>10</v>
      </c>
      <c r="F211" s="1243" t="s">
        <v>792</v>
      </c>
      <c r="G211" s="1246">
        <v>100001233</v>
      </c>
      <c r="H211" s="1246">
        <v>995455</v>
      </c>
      <c r="I211" s="1350"/>
      <c r="J211" s="1246">
        <v>18</v>
      </c>
      <c r="K211" s="1349"/>
      <c r="L211" s="1243" t="s">
        <v>1050</v>
      </c>
      <c r="M211" s="1246" t="s">
        <v>575</v>
      </c>
      <c r="N211" s="1246">
        <v>4</v>
      </c>
      <c r="O211" s="1334"/>
      <c r="P211" s="1290" t="str">
        <f t="shared" si="53"/>
        <v>Included</v>
      </c>
      <c r="Q211" s="1290">
        <f t="shared" si="54"/>
        <v>0</v>
      </c>
      <c r="R211" s="786">
        <f t="shared" si="55"/>
        <v>0</v>
      </c>
      <c r="S211" s="786">
        <f t="shared" si="52"/>
        <v>0</v>
      </c>
      <c r="T211" s="787"/>
      <c r="U211" s="787"/>
      <c r="AD211" s="931"/>
    </row>
    <row r="212" spans="1:30" s="786" customFormat="1" ht="49.5">
      <c r="A212" s="954">
        <v>207</v>
      </c>
      <c r="B212" s="1246">
        <v>7000020892</v>
      </c>
      <c r="C212" s="1246">
        <v>2700</v>
      </c>
      <c r="D212" s="1246">
        <v>1701</v>
      </c>
      <c r="E212" s="1246">
        <v>10</v>
      </c>
      <c r="F212" s="1243" t="s">
        <v>793</v>
      </c>
      <c r="G212" s="1246">
        <v>100002262</v>
      </c>
      <c r="H212" s="1246">
        <v>995455</v>
      </c>
      <c r="I212" s="1350"/>
      <c r="J212" s="1246">
        <v>18</v>
      </c>
      <c r="K212" s="1349"/>
      <c r="L212" s="1243" t="s">
        <v>1051</v>
      </c>
      <c r="M212" s="1246" t="s">
        <v>575</v>
      </c>
      <c r="N212" s="1246">
        <v>1</v>
      </c>
      <c r="O212" s="1334"/>
      <c r="P212" s="1290" t="str">
        <f t="shared" si="53"/>
        <v>Included</v>
      </c>
      <c r="Q212" s="1290">
        <f t="shared" si="54"/>
        <v>0</v>
      </c>
      <c r="R212" s="786">
        <f t="shared" si="55"/>
        <v>0</v>
      </c>
      <c r="S212" s="786">
        <f t="shared" si="52"/>
        <v>0</v>
      </c>
      <c r="T212" s="787"/>
      <c r="U212" s="787"/>
      <c r="AD212" s="931"/>
    </row>
    <row r="213" spans="1:30" s="786" customFormat="1" ht="49.5">
      <c r="A213" s="954">
        <v>208</v>
      </c>
      <c r="B213" s="1246">
        <v>7000020892</v>
      </c>
      <c r="C213" s="1246">
        <v>2700</v>
      </c>
      <c r="D213" s="1246">
        <v>1701</v>
      </c>
      <c r="E213" s="1246">
        <v>20</v>
      </c>
      <c r="F213" s="1243" t="s">
        <v>793</v>
      </c>
      <c r="G213" s="1246">
        <v>100002261</v>
      </c>
      <c r="H213" s="1246">
        <v>995455</v>
      </c>
      <c r="I213" s="1350"/>
      <c r="J213" s="1246">
        <v>18</v>
      </c>
      <c r="K213" s="1349"/>
      <c r="L213" s="1243" t="s">
        <v>1052</v>
      </c>
      <c r="M213" s="1246" t="s">
        <v>575</v>
      </c>
      <c r="N213" s="1246">
        <v>3</v>
      </c>
      <c r="O213" s="1334"/>
      <c r="P213" s="1290" t="str">
        <f t="shared" si="53"/>
        <v>Included</v>
      </c>
      <c r="Q213" s="1290">
        <f t="shared" si="54"/>
        <v>0</v>
      </c>
      <c r="R213" s="786">
        <f t="shared" si="55"/>
        <v>0</v>
      </c>
      <c r="S213" s="786">
        <f t="shared" si="52"/>
        <v>0</v>
      </c>
      <c r="T213" s="787"/>
      <c r="U213" s="787"/>
      <c r="AD213" s="931"/>
    </row>
    <row r="214" spans="1:30" s="786" customFormat="1" ht="49.5">
      <c r="A214" s="954">
        <v>209</v>
      </c>
      <c r="B214" s="1246">
        <v>7000020892</v>
      </c>
      <c r="C214" s="1246">
        <v>2700</v>
      </c>
      <c r="D214" s="1246">
        <v>1701</v>
      </c>
      <c r="E214" s="1246">
        <v>30</v>
      </c>
      <c r="F214" s="1243" t="s">
        <v>793</v>
      </c>
      <c r="G214" s="1246">
        <v>100004503</v>
      </c>
      <c r="H214" s="1246">
        <v>995455</v>
      </c>
      <c r="I214" s="1350"/>
      <c r="J214" s="1246">
        <v>18</v>
      </c>
      <c r="K214" s="1349"/>
      <c r="L214" s="1243" t="s">
        <v>1053</v>
      </c>
      <c r="M214" s="1246" t="s">
        <v>575</v>
      </c>
      <c r="N214" s="1246">
        <v>3</v>
      </c>
      <c r="O214" s="1334"/>
      <c r="P214" s="1290" t="str">
        <f t="shared" si="53"/>
        <v>Included</v>
      </c>
      <c r="Q214" s="1290">
        <f t="shared" si="54"/>
        <v>0</v>
      </c>
      <c r="R214" s="786">
        <f t="shared" si="55"/>
        <v>0</v>
      </c>
      <c r="S214" s="786">
        <f t="shared" si="52"/>
        <v>0</v>
      </c>
      <c r="T214" s="787"/>
      <c r="U214" s="787"/>
      <c r="AD214" s="931"/>
    </row>
    <row r="215" spans="1:30" s="786" customFormat="1" ht="49.5">
      <c r="A215" s="954">
        <v>210</v>
      </c>
      <c r="B215" s="1246">
        <v>7000020892</v>
      </c>
      <c r="C215" s="1246">
        <v>2700</v>
      </c>
      <c r="D215" s="1246">
        <v>1701</v>
      </c>
      <c r="E215" s="1246">
        <v>40</v>
      </c>
      <c r="F215" s="1243" t="s">
        <v>793</v>
      </c>
      <c r="G215" s="1246">
        <v>100002258</v>
      </c>
      <c r="H215" s="1246">
        <v>995455</v>
      </c>
      <c r="I215" s="1350"/>
      <c r="J215" s="1246">
        <v>18</v>
      </c>
      <c r="K215" s="1349"/>
      <c r="L215" s="1243" t="s">
        <v>1054</v>
      </c>
      <c r="M215" s="1246" t="s">
        <v>575</v>
      </c>
      <c r="N215" s="1246">
        <v>6</v>
      </c>
      <c r="O215" s="1334"/>
      <c r="P215" s="1290" t="str">
        <f t="shared" si="53"/>
        <v>Included</v>
      </c>
      <c r="Q215" s="1290">
        <f t="shared" si="54"/>
        <v>0</v>
      </c>
      <c r="R215" s="786">
        <f t="shared" si="55"/>
        <v>0</v>
      </c>
      <c r="S215" s="786">
        <f t="shared" si="52"/>
        <v>0</v>
      </c>
      <c r="T215" s="787"/>
      <c r="U215" s="787"/>
      <c r="AD215" s="931"/>
    </row>
    <row r="216" spans="1:30" s="786" customFormat="1" ht="33">
      <c r="A216" s="954">
        <v>211</v>
      </c>
      <c r="B216" s="1246">
        <v>7000020892</v>
      </c>
      <c r="C216" s="1246">
        <v>2710</v>
      </c>
      <c r="D216" s="1246">
        <v>1730</v>
      </c>
      <c r="E216" s="1246">
        <v>10</v>
      </c>
      <c r="F216" s="1243" t="s">
        <v>794</v>
      </c>
      <c r="G216" s="1246">
        <v>100001672</v>
      </c>
      <c r="H216" s="1246">
        <v>995455</v>
      </c>
      <c r="I216" s="1350"/>
      <c r="J216" s="1246">
        <v>18</v>
      </c>
      <c r="K216" s="1349"/>
      <c r="L216" s="1243" t="s">
        <v>975</v>
      </c>
      <c r="M216" s="1246" t="s">
        <v>575</v>
      </c>
      <c r="N216" s="1246">
        <v>1</v>
      </c>
      <c r="O216" s="1334"/>
      <c r="P216" s="1290" t="str">
        <f>IF(O216=0, "Included", IF(ISERROR(N216*O216), O216, N216*O216))</f>
        <v>Included</v>
      </c>
      <c r="Q216" s="1290">
        <f>S216</f>
        <v>0</v>
      </c>
      <c r="R216" s="786">
        <f>IF(P216="Included",0,P216)</f>
        <v>0</v>
      </c>
      <c r="S216" s="786">
        <f t="shared" si="52"/>
        <v>0</v>
      </c>
      <c r="T216" s="787"/>
      <c r="U216" s="787"/>
      <c r="AD216" s="931"/>
    </row>
    <row r="217" spans="1:30" s="786" customFormat="1" ht="82.5">
      <c r="A217" s="954">
        <v>212</v>
      </c>
      <c r="B217" s="1246">
        <v>7000020892</v>
      </c>
      <c r="C217" s="1246">
        <v>2820</v>
      </c>
      <c r="D217" s="1246">
        <v>1750</v>
      </c>
      <c r="E217" s="1246">
        <v>10</v>
      </c>
      <c r="F217" s="1243" t="s">
        <v>963</v>
      </c>
      <c r="G217" s="1246">
        <v>100002812</v>
      </c>
      <c r="H217" s="1246">
        <v>998734</v>
      </c>
      <c r="I217" s="1350"/>
      <c r="J217" s="1246">
        <v>18</v>
      </c>
      <c r="K217" s="1349"/>
      <c r="L217" s="1243" t="s">
        <v>679</v>
      </c>
      <c r="M217" s="1246" t="s">
        <v>575</v>
      </c>
      <c r="N217" s="1246">
        <v>1</v>
      </c>
      <c r="O217" s="1334"/>
      <c r="P217" s="1290" t="str">
        <f>IF(O217=0, "Included", IF(ISERROR(N217*O217), O217, N217*O217))</f>
        <v>Included</v>
      </c>
      <c r="Q217" s="1290">
        <f>S217</f>
        <v>0</v>
      </c>
      <c r="R217" s="786">
        <f>IF(P217="Included",0,P217)</f>
        <v>0</v>
      </c>
      <c r="S217" s="786">
        <f t="shared" si="52"/>
        <v>0</v>
      </c>
      <c r="T217" s="787"/>
      <c r="U217" s="787"/>
      <c r="AD217" s="931"/>
    </row>
    <row r="218" spans="1:30" s="786" customFormat="1" ht="33">
      <c r="A218" s="954">
        <v>213</v>
      </c>
      <c r="B218" s="1246">
        <v>7000020892</v>
      </c>
      <c r="C218" s="1246">
        <v>2820</v>
      </c>
      <c r="D218" s="1246">
        <v>1750</v>
      </c>
      <c r="E218" s="1246">
        <v>20</v>
      </c>
      <c r="F218" s="1243" t="s">
        <v>963</v>
      </c>
      <c r="G218" s="1246">
        <v>170000374</v>
      </c>
      <c r="H218" s="1246">
        <v>998734</v>
      </c>
      <c r="I218" s="1350"/>
      <c r="J218" s="1246">
        <v>18</v>
      </c>
      <c r="K218" s="1349"/>
      <c r="L218" s="1243" t="s">
        <v>1055</v>
      </c>
      <c r="M218" s="1246" t="s">
        <v>575</v>
      </c>
      <c r="N218" s="1246">
        <v>6</v>
      </c>
      <c r="O218" s="1334"/>
      <c r="P218" s="1290" t="str">
        <f>IF(O218=0, "Included", IF(ISERROR(N218*O218), O218, N218*O218))</f>
        <v>Included</v>
      </c>
      <c r="Q218" s="1290">
        <f>S218</f>
        <v>0</v>
      </c>
      <c r="R218" s="786">
        <f>IF(P218="Included",0,P218)</f>
        <v>0</v>
      </c>
      <c r="S218" s="786">
        <f t="shared" si="52"/>
        <v>0</v>
      </c>
      <c r="T218" s="787"/>
      <c r="U218" s="787"/>
      <c r="AD218" s="931"/>
    </row>
    <row r="219" spans="1:30" s="786" customFormat="1" ht="33">
      <c r="A219" s="954">
        <v>214</v>
      </c>
      <c r="B219" s="1246">
        <v>7000020892</v>
      </c>
      <c r="C219" s="1246">
        <v>2820</v>
      </c>
      <c r="D219" s="1246">
        <v>1750</v>
      </c>
      <c r="E219" s="1246">
        <v>30</v>
      </c>
      <c r="F219" s="1243" t="s">
        <v>963</v>
      </c>
      <c r="G219" s="1246">
        <v>100003449</v>
      </c>
      <c r="H219" s="1246">
        <v>998734</v>
      </c>
      <c r="I219" s="1350"/>
      <c r="J219" s="1246">
        <v>18</v>
      </c>
      <c r="K219" s="1349"/>
      <c r="L219" s="1243" t="s">
        <v>1056</v>
      </c>
      <c r="M219" s="1246" t="s">
        <v>575</v>
      </c>
      <c r="N219" s="1246">
        <v>2</v>
      </c>
      <c r="O219" s="1334"/>
      <c r="P219" s="1290" t="str">
        <f t="shared" ref="P219:P230" si="56">IF(O219=0, "Included", IF(ISERROR(N219*O219), O219, N219*O219))</f>
        <v>Included</v>
      </c>
      <c r="Q219" s="1290">
        <f t="shared" ref="Q219:Q230" si="57">S219</f>
        <v>0</v>
      </c>
      <c r="R219" s="786">
        <f t="shared" ref="R219:R230" si="58">IF(P219="Included",0,P219)</f>
        <v>0</v>
      </c>
      <c r="S219" s="786">
        <f t="shared" si="52"/>
        <v>0</v>
      </c>
      <c r="T219" s="787"/>
      <c r="U219" s="787"/>
      <c r="AD219" s="931"/>
    </row>
    <row r="220" spans="1:30" s="786" customFormat="1" ht="33">
      <c r="A220" s="954">
        <v>215</v>
      </c>
      <c r="B220" s="1246">
        <v>7000020892</v>
      </c>
      <c r="C220" s="1246">
        <v>2820</v>
      </c>
      <c r="D220" s="1246">
        <v>1750</v>
      </c>
      <c r="E220" s="1246">
        <v>40</v>
      </c>
      <c r="F220" s="1243" t="s">
        <v>963</v>
      </c>
      <c r="G220" s="1246">
        <v>100002825</v>
      </c>
      <c r="H220" s="1246">
        <v>998734</v>
      </c>
      <c r="I220" s="1350"/>
      <c r="J220" s="1246">
        <v>18</v>
      </c>
      <c r="K220" s="1349"/>
      <c r="L220" s="1243" t="s">
        <v>680</v>
      </c>
      <c r="M220" s="1246" t="s">
        <v>581</v>
      </c>
      <c r="N220" s="1246">
        <v>2</v>
      </c>
      <c r="O220" s="1334"/>
      <c r="P220" s="1290" t="str">
        <f t="shared" si="56"/>
        <v>Included</v>
      </c>
      <c r="Q220" s="1290">
        <f t="shared" si="57"/>
        <v>0</v>
      </c>
      <c r="R220" s="786">
        <f t="shared" si="58"/>
        <v>0</v>
      </c>
      <c r="S220" s="786">
        <f t="shared" si="52"/>
        <v>0</v>
      </c>
      <c r="T220" s="787"/>
      <c r="U220" s="787"/>
      <c r="AD220" s="931"/>
    </row>
    <row r="221" spans="1:30" s="786" customFormat="1" ht="33">
      <c r="A221" s="954">
        <v>216</v>
      </c>
      <c r="B221" s="1246">
        <v>7000020892</v>
      </c>
      <c r="C221" s="1246">
        <v>2820</v>
      </c>
      <c r="D221" s="1246">
        <v>1750</v>
      </c>
      <c r="E221" s="1246">
        <v>50</v>
      </c>
      <c r="F221" s="1243" t="s">
        <v>963</v>
      </c>
      <c r="G221" s="1246">
        <v>170000550</v>
      </c>
      <c r="H221" s="1246">
        <v>998336</v>
      </c>
      <c r="I221" s="1350"/>
      <c r="J221" s="1246">
        <v>18</v>
      </c>
      <c r="K221" s="1349"/>
      <c r="L221" s="1243" t="s">
        <v>681</v>
      </c>
      <c r="M221" s="1246" t="s">
        <v>575</v>
      </c>
      <c r="N221" s="1246">
        <v>2</v>
      </c>
      <c r="O221" s="1334"/>
      <c r="P221" s="1290" t="str">
        <f t="shared" si="56"/>
        <v>Included</v>
      </c>
      <c r="Q221" s="1290">
        <f t="shared" si="57"/>
        <v>0</v>
      </c>
      <c r="R221" s="786">
        <f t="shared" si="58"/>
        <v>0</v>
      </c>
      <c r="S221" s="786">
        <f t="shared" si="52"/>
        <v>0</v>
      </c>
      <c r="T221" s="787"/>
      <c r="U221" s="787"/>
      <c r="AD221" s="931"/>
    </row>
    <row r="222" spans="1:30" s="786" customFormat="1" ht="33">
      <c r="A222" s="954">
        <v>217</v>
      </c>
      <c r="B222" s="1246">
        <v>7000020892</v>
      </c>
      <c r="C222" s="1246">
        <v>2820</v>
      </c>
      <c r="D222" s="1246">
        <v>1750</v>
      </c>
      <c r="E222" s="1246">
        <v>60</v>
      </c>
      <c r="F222" s="1243" t="s">
        <v>963</v>
      </c>
      <c r="G222" s="1246">
        <v>100002829</v>
      </c>
      <c r="H222" s="1246">
        <v>998734</v>
      </c>
      <c r="I222" s="1350"/>
      <c r="J222" s="1246">
        <v>18</v>
      </c>
      <c r="K222" s="1349"/>
      <c r="L222" s="1243" t="s">
        <v>682</v>
      </c>
      <c r="M222" s="1246" t="s">
        <v>581</v>
      </c>
      <c r="N222" s="1246">
        <v>1</v>
      </c>
      <c r="O222" s="1334"/>
      <c r="P222" s="1290" t="str">
        <f t="shared" si="56"/>
        <v>Included</v>
      </c>
      <c r="Q222" s="1290">
        <f t="shared" si="57"/>
        <v>0</v>
      </c>
      <c r="R222" s="786">
        <f t="shared" si="58"/>
        <v>0</v>
      </c>
      <c r="S222" s="786">
        <f t="shared" si="52"/>
        <v>0</v>
      </c>
      <c r="T222" s="787"/>
      <c r="U222" s="787"/>
      <c r="AD222" s="931"/>
    </row>
    <row r="223" spans="1:30" s="786" customFormat="1" ht="33">
      <c r="A223" s="954">
        <v>218</v>
      </c>
      <c r="B223" s="1246">
        <v>7000020892</v>
      </c>
      <c r="C223" s="1246">
        <v>2820</v>
      </c>
      <c r="D223" s="1246">
        <v>1750</v>
      </c>
      <c r="E223" s="1246">
        <v>70</v>
      </c>
      <c r="F223" s="1243" t="s">
        <v>963</v>
      </c>
      <c r="G223" s="1246">
        <v>170000375</v>
      </c>
      <c r="H223" s="1246">
        <v>998734</v>
      </c>
      <c r="I223" s="1350"/>
      <c r="J223" s="1246">
        <v>18</v>
      </c>
      <c r="K223" s="1349"/>
      <c r="L223" s="1243" t="s">
        <v>683</v>
      </c>
      <c r="M223" s="1246" t="s">
        <v>575</v>
      </c>
      <c r="N223" s="1246">
        <v>1</v>
      </c>
      <c r="O223" s="1334"/>
      <c r="P223" s="1290" t="str">
        <f t="shared" si="56"/>
        <v>Included</v>
      </c>
      <c r="Q223" s="1290">
        <f t="shared" si="57"/>
        <v>0</v>
      </c>
      <c r="R223" s="786">
        <f t="shared" si="58"/>
        <v>0</v>
      </c>
      <c r="S223" s="786">
        <f t="shared" si="52"/>
        <v>0</v>
      </c>
      <c r="T223" s="787"/>
      <c r="U223" s="787"/>
      <c r="AD223" s="931"/>
    </row>
    <row r="224" spans="1:30" s="786" customFormat="1" ht="33">
      <c r="A224" s="954">
        <v>219</v>
      </c>
      <c r="B224" s="1246">
        <v>7000020892</v>
      </c>
      <c r="C224" s="1246">
        <v>2820</v>
      </c>
      <c r="D224" s="1246">
        <v>1750</v>
      </c>
      <c r="E224" s="1246">
        <v>80</v>
      </c>
      <c r="F224" s="1243" t="s">
        <v>963</v>
      </c>
      <c r="G224" s="1246">
        <v>170000376</v>
      </c>
      <c r="H224" s="1246">
        <v>998734</v>
      </c>
      <c r="I224" s="1350"/>
      <c r="J224" s="1246">
        <v>18</v>
      </c>
      <c r="K224" s="1349"/>
      <c r="L224" s="1243" t="s">
        <v>1057</v>
      </c>
      <c r="M224" s="1246" t="s">
        <v>575</v>
      </c>
      <c r="N224" s="1246">
        <v>1</v>
      </c>
      <c r="O224" s="1334"/>
      <c r="P224" s="1290" t="str">
        <f t="shared" si="56"/>
        <v>Included</v>
      </c>
      <c r="Q224" s="1290">
        <f t="shared" si="57"/>
        <v>0</v>
      </c>
      <c r="R224" s="786">
        <f t="shared" si="58"/>
        <v>0</v>
      </c>
      <c r="S224" s="786">
        <f t="shared" si="52"/>
        <v>0</v>
      </c>
      <c r="T224" s="787"/>
      <c r="U224" s="787"/>
      <c r="AD224" s="931"/>
    </row>
    <row r="225" spans="1:30" s="786" customFormat="1" ht="33">
      <c r="A225" s="954">
        <v>220</v>
      </c>
      <c r="B225" s="1246">
        <v>7000020892</v>
      </c>
      <c r="C225" s="1246">
        <v>2820</v>
      </c>
      <c r="D225" s="1246">
        <v>1750</v>
      </c>
      <c r="E225" s="1246">
        <v>90</v>
      </c>
      <c r="F225" s="1243" t="s">
        <v>963</v>
      </c>
      <c r="G225" s="1246">
        <v>170000377</v>
      </c>
      <c r="H225" s="1246">
        <v>998734</v>
      </c>
      <c r="I225" s="1350"/>
      <c r="J225" s="1246">
        <v>18</v>
      </c>
      <c r="K225" s="1349"/>
      <c r="L225" s="1243" t="s">
        <v>1058</v>
      </c>
      <c r="M225" s="1246" t="s">
        <v>575</v>
      </c>
      <c r="N225" s="1246">
        <v>1</v>
      </c>
      <c r="O225" s="1334"/>
      <c r="P225" s="1290" t="str">
        <f t="shared" si="56"/>
        <v>Included</v>
      </c>
      <c r="Q225" s="1290">
        <f t="shared" si="57"/>
        <v>0</v>
      </c>
      <c r="R225" s="786">
        <f t="shared" si="58"/>
        <v>0</v>
      </c>
      <c r="S225" s="786">
        <f t="shared" si="52"/>
        <v>0</v>
      </c>
      <c r="T225" s="787"/>
      <c r="U225" s="787"/>
      <c r="AD225" s="931"/>
    </row>
    <row r="226" spans="1:30" s="786" customFormat="1" ht="33">
      <c r="A226" s="954">
        <v>221</v>
      </c>
      <c r="B226" s="1246">
        <v>7000020892</v>
      </c>
      <c r="C226" s="1246">
        <v>2820</v>
      </c>
      <c r="D226" s="1246">
        <v>1750</v>
      </c>
      <c r="E226" s="1246">
        <v>100</v>
      </c>
      <c r="F226" s="1243" t="s">
        <v>963</v>
      </c>
      <c r="G226" s="1246">
        <v>170000551</v>
      </c>
      <c r="H226" s="1246">
        <v>998336</v>
      </c>
      <c r="I226" s="1350"/>
      <c r="J226" s="1246">
        <v>18</v>
      </c>
      <c r="K226" s="1349"/>
      <c r="L226" s="1243" t="s">
        <v>684</v>
      </c>
      <c r="M226" s="1246" t="s">
        <v>575</v>
      </c>
      <c r="N226" s="1246">
        <v>4</v>
      </c>
      <c r="O226" s="1334"/>
      <c r="P226" s="1290" t="str">
        <f t="shared" si="56"/>
        <v>Included</v>
      </c>
      <c r="Q226" s="1290">
        <f t="shared" si="57"/>
        <v>0</v>
      </c>
      <c r="R226" s="786">
        <f t="shared" si="58"/>
        <v>0</v>
      </c>
      <c r="S226" s="786">
        <f t="shared" si="52"/>
        <v>0</v>
      </c>
      <c r="T226" s="787"/>
      <c r="U226" s="787"/>
      <c r="AD226" s="931"/>
    </row>
    <row r="227" spans="1:30" s="786" customFormat="1" ht="82.5">
      <c r="A227" s="954">
        <v>222</v>
      </c>
      <c r="B227" s="1246">
        <v>7000020892</v>
      </c>
      <c r="C227" s="1246">
        <v>2990</v>
      </c>
      <c r="D227" s="1246">
        <v>1780</v>
      </c>
      <c r="E227" s="1246">
        <v>10</v>
      </c>
      <c r="F227" s="1243" t="s">
        <v>964</v>
      </c>
      <c r="G227" s="1246">
        <v>100002812</v>
      </c>
      <c r="H227" s="1246">
        <v>998734</v>
      </c>
      <c r="I227" s="1350"/>
      <c r="J227" s="1246">
        <v>18</v>
      </c>
      <c r="K227" s="1349"/>
      <c r="L227" s="1243" t="s">
        <v>679</v>
      </c>
      <c r="M227" s="1246" t="s">
        <v>575</v>
      </c>
      <c r="N227" s="1246">
        <v>1</v>
      </c>
      <c r="O227" s="1334"/>
      <c r="P227" s="1290" t="str">
        <f t="shared" si="56"/>
        <v>Included</v>
      </c>
      <c r="Q227" s="1290">
        <f t="shared" si="57"/>
        <v>0</v>
      </c>
      <c r="R227" s="786">
        <f t="shared" si="58"/>
        <v>0</v>
      </c>
      <c r="S227" s="786">
        <f t="shared" si="52"/>
        <v>0</v>
      </c>
      <c r="T227" s="787"/>
      <c r="U227" s="787"/>
      <c r="AD227" s="931"/>
    </row>
    <row r="228" spans="1:30" s="786" customFormat="1" ht="33">
      <c r="A228" s="954">
        <v>223</v>
      </c>
      <c r="B228" s="1246">
        <v>7000020892</v>
      </c>
      <c r="C228" s="1246">
        <v>2990</v>
      </c>
      <c r="D228" s="1246">
        <v>1780</v>
      </c>
      <c r="E228" s="1246">
        <v>20</v>
      </c>
      <c r="F228" s="1243" t="s">
        <v>964</v>
      </c>
      <c r="G228" s="1246">
        <v>170000374</v>
      </c>
      <c r="H228" s="1246">
        <v>998734</v>
      </c>
      <c r="I228" s="1350"/>
      <c r="J228" s="1246">
        <v>18</v>
      </c>
      <c r="K228" s="1349"/>
      <c r="L228" s="1243" t="s">
        <v>1055</v>
      </c>
      <c r="M228" s="1246" t="s">
        <v>575</v>
      </c>
      <c r="N228" s="1246">
        <v>2</v>
      </c>
      <c r="O228" s="1334"/>
      <c r="P228" s="1290" t="str">
        <f t="shared" si="56"/>
        <v>Included</v>
      </c>
      <c r="Q228" s="1290">
        <f t="shared" si="57"/>
        <v>0</v>
      </c>
      <c r="R228" s="786">
        <f t="shared" si="58"/>
        <v>0</v>
      </c>
      <c r="S228" s="786">
        <f t="shared" si="52"/>
        <v>0</v>
      </c>
      <c r="T228" s="787"/>
      <c r="U228" s="787"/>
      <c r="AD228" s="931"/>
    </row>
    <row r="229" spans="1:30" s="786" customFormat="1" ht="33">
      <c r="A229" s="954">
        <v>224</v>
      </c>
      <c r="B229" s="1246">
        <v>7000020892</v>
      </c>
      <c r="C229" s="1246">
        <v>2990</v>
      </c>
      <c r="D229" s="1246">
        <v>1780</v>
      </c>
      <c r="E229" s="1246">
        <v>30</v>
      </c>
      <c r="F229" s="1243" t="s">
        <v>964</v>
      </c>
      <c r="G229" s="1246">
        <v>100003449</v>
      </c>
      <c r="H229" s="1246">
        <v>998734</v>
      </c>
      <c r="I229" s="1350"/>
      <c r="J229" s="1246">
        <v>18</v>
      </c>
      <c r="K229" s="1349"/>
      <c r="L229" s="1243" t="s">
        <v>1056</v>
      </c>
      <c r="M229" s="1246" t="s">
        <v>575</v>
      </c>
      <c r="N229" s="1246">
        <v>2</v>
      </c>
      <c r="O229" s="1334"/>
      <c r="P229" s="1290" t="str">
        <f t="shared" si="56"/>
        <v>Included</v>
      </c>
      <c r="Q229" s="1290">
        <f t="shared" si="57"/>
        <v>0</v>
      </c>
      <c r="R229" s="786">
        <f t="shared" si="58"/>
        <v>0</v>
      </c>
      <c r="S229" s="786">
        <f t="shared" si="52"/>
        <v>0</v>
      </c>
      <c r="T229" s="787"/>
      <c r="U229" s="787"/>
      <c r="AD229" s="931"/>
    </row>
    <row r="230" spans="1:30" s="786" customFormat="1" ht="33">
      <c r="A230" s="954">
        <v>225</v>
      </c>
      <c r="B230" s="1246">
        <v>7000020892</v>
      </c>
      <c r="C230" s="1246">
        <v>2990</v>
      </c>
      <c r="D230" s="1246">
        <v>1780</v>
      </c>
      <c r="E230" s="1246">
        <v>40</v>
      </c>
      <c r="F230" s="1243" t="s">
        <v>964</v>
      </c>
      <c r="G230" s="1246">
        <v>100002825</v>
      </c>
      <c r="H230" s="1246">
        <v>998734</v>
      </c>
      <c r="I230" s="1350"/>
      <c r="J230" s="1246">
        <v>18</v>
      </c>
      <c r="K230" s="1349"/>
      <c r="L230" s="1243" t="s">
        <v>680</v>
      </c>
      <c r="M230" s="1246" t="s">
        <v>581</v>
      </c>
      <c r="N230" s="1246">
        <v>2</v>
      </c>
      <c r="O230" s="1334"/>
      <c r="P230" s="1290" t="str">
        <f t="shared" si="56"/>
        <v>Included</v>
      </c>
      <c r="Q230" s="1290">
        <f t="shared" si="57"/>
        <v>0</v>
      </c>
      <c r="R230" s="786">
        <f t="shared" si="58"/>
        <v>0</v>
      </c>
      <c r="S230" s="786">
        <f t="shared" si="52"/>
        <v>0</v>
      </c>
      <c r="T230" s="787"/>
      <c r="U230" s="787"/>
      <c r="AD230" s="931"/>
    </row>
    <row r="231" spans="1:30" s="786" customFormat="1" ht="33">
      <c r="A231" s="954">
        <v>226</v>
      </c>
      <c r="B231" s="1246">
        <v>7000020892</v>
      </c>
      <c r="C231" s="1246">
        <v>2990</v>
      </c>
      <c r="D231" s="1246">
        <v>1780</v>
      </c>
      <c r="E231" s="1246">
        <v>50</v>
      </c>
      <c r="F231" s="1243" t="s">
        <v>964</v>
      </c>
      <c r="G231" s="1246">
        <v>170000550</v>
      </c>
      <c r="H231" s="1246">
        <v>998336</v>
      </c>
      <c r="I231" s="1350"/>
      <c r="J231" s="1246">
        <v>18</v>
      </c>
      <c r="K231" s="1349"/>
      <c r="L231" s="1243" t="s">
        <v>681</v>
      </c>
      <c r="M231" s="1246" t="s">
        <v>575</v>
      </c>
      <c r="N231" s="1246">
        <v>2</v>
      </c>
      <c r="O231" s="1334"/>
      <c r="P231" s="1290" t="str">
        <f>IF(O231=0, "Included", IF(ISERROR(N231*O231), O231, N231*O231))</f>
        <v>Included</v>
      </c>
      <c r="Q231" s="1290">
        <f>S231</f>
        <v>0</v>
      </c>
      <c r="R231" s="786">
        <f>IF(P231="Included",0,P231)</f>
        <v>0</v>
      </c>
      <c r="S231" s="786">
        <f t="shared" si="52"/>
        <v>0</v>
      </c>
      <c r="T231" s="787"/>
      <c r="U231" s="787"/>
      <c r="AD231" s="931"/>
    </row>
    <row r="232" spans="1:30" s="786" customFormat="1" ht="33">
      <c r="A232" s="954">
        <v>227</v>
      </c>
      <c r="B232" s="1246">
        <v>7000020892</v>
      </c>
      <c r="C232" s="1246">
        <v>2990</v>
      </c>
      <c r="D232" s="1246">
        <v>1780</v>
      </c>
      <c r="E232" s="1246">
        <v>60</v>
      </c>
      <c r="F232" s="1243" t="s">
        <v>964</v>
      </c>
      <c r="G232" s="1246">
        <v>100002829</v>
      </c>
      <c r="H232" s="1246">
        <v>998734</v>
      </c>
      <c r="I232" s="1350"/>
      <c r="J232" s="1246">
        <v>18</v>
      </c>
      <c r="K232" s="1349"/>
      <c r="L232" s="1243" t="s">
        <v>682</v>
      </c>
      <c r="M232" s="1246" t="s">
        <v>581</v>
      </c>
      <c r="N232" s="1246">
        <v>1</v>
      </c>
      <c r="O232" s="1334"/>
      <c r="P232" s="1290" t="str">
        <f>IF(O232=0, "Included", IF(ISERROR(N232*O232), O232, N232*O232))</f>
        <v>Included</v>
      </c>
      <c r="Q232" s="1290">
        <f>S232</f>
        <v>0</v>
      </c>
      <c r="R232" s="786">
        <f>IF(P232="Included",0,P232)</f>
        <v>0</v>
      </c>
      <c r="S232" s="786">
        <f t="shared" si="52"/>
        <v>0</v>
      </c>
      <c r="T232" s="787"/>
      <c r="U232" s="787"/>
      <c r="AD232" s="931"/>
    </row>
    <row r="233" spans="1:30" s="786" customFormat="1" ht="33">
      <c r="A233" s="954">
        <v>228</v>
      </c>
      <c r="B233" s="1246">
        <v>7000020892</v>
      </c>
      <c r="C233" s="1246">
        <v>2990</v>
      </c>
      <c r="D233" s="1246">
        <v>1780</v>
      </c>
      <c r="E233" s="1246">
        <v>70</v>
      </c>
      <c r="F233" s="1243" t="s">
        <v>964</v>
      </c>
      <c r="G233" s="1246">
        <v>170000375</v>
      </c>
      <c r="H233" s="1246">
        <v>998734</v>
      </c>
      <c r="I233" s="1350"/>
      <c r="J233" s="1246">
        <v>18</v>
      </c>
      <c r="K233" s="1349"/>
      <c r="L233" s="1243" t="s">
        <v>683</v>
      </c>
      <c r="M233" s="1246" t="s">
        <v>575</v>
      </c>
      <c r="N233" s="1246">
        <v>1</v>
      </c>
      <c r="O233" s="1334"/>
      <c r="P233" s="1290" t="str">
        <f>IF(O233=0, "Included", IF(ISERROR(N233*O233), O233, N233*O233))</f>
        <v>Included</v>
      </c>
      <c r="Q233" s="1290">
        <f>S233</f>
        <v>0</v>
      </c>
      <c r="R233" s="786">
        <f>IF(P233="Included",0,P233)</f>
        <v>0</v>
      </c>
      <c r="S233" s="786">
        <f t="shared" si="52"/>
        <v>0</v>
      </c>
      <c r="T233" s="787"/>
      <c r="U233" s="787"/>
      <c r="AD233" s="931"/>
    </row>
    <row r="234" spans="1:30" s="786" customFormat="1" ht="66">
      <c r="A234" s="954">
        <v>229</v>
      </c>
      <c r="B234" s="1246">
        <v>7000020892</v>
      </c>
      <c r="C234" s="1246">
        <v>2990</v>
      </c>
      <c r="D234" s="1246">
        <v>1780</v>
      </c>
      <c r="E234" s="1246">
        <v>80</v>
      </c>
      <c r="F234" s="1243" t="s">
        <v>964</v>
      </c>
      <c r="G234" s="1246">
        <v>100002861</v>
      </c>
      <c r="H234" s="1246">
        <v>998734</v>
      </c>
      <c r="I234" s="1350"/>
      <c r="J234" s="1246">
        <v>18</v>
      </c>
      <c r="K234" s="1349"/>
      <c r="L234" s="1243" t="s">
        <v>1059</v>
      </c>
      <c r="M234" s="1246" t="s">
        <v>581</v>
      </c>
      <c r="N234" s="1246">
        <v>1</v>
      </c>
      <c r="O234" s="1334"/>
      <c r="P234" s="1290" t="str">
        <f t="shared" ref="P234:P238" si="59">IF(O234=0, "Included", IF(ISERROR(N234*O234), O234, N234*O234))</f>
        <v>Included</v>
      </c>
      <c r="Q234" s="1290">
        <f t="shared" ref="Q234:Q238" si="60">S234</f>
        <v>0</v>
      </c>
      <c r="R234" s="786">
        <f t="shared" ref="R234:R238" si="61">IF(P234="Included",0,P234)</f>
        <v>0</v>
      </c>
      <c r="S234" s="786">
        <f t="shared" si="52"/>
        <v>0</v>
      </c>
      <c r="T234" s="787"/>
      <c r="U234" s="787"/>
      <c r="AD234" s="931"/>
    </row>
    <row r="235" spans="1:30" s="786" customFormat="1" ht="33">
      <c r="A235" s="954">
        <v>230</v>
      </c>
      <c r="B235" s="1246">
        <v>7000020892</v>
      </c>
      <c r="C235" s="1246">
        <v>3040</v>
      </c>
      <c r="D235" s="1246">
        <v>1800</v>
      </c>
      <c r="E235" s="1246">
        <v>10</v>
      </c>
      <c r="F235" s="1243" t="s">
        <v>798</v>
      </c>
      <c r="G235" s="1246">
        <v>170000502</v>
      </c>
      <c r="H235" s="1246">
        <v>998713</v>
      </c>
      <c r="I235" s="1350"/>
      <c r="J235" s="1246">
        <v>18</v>
      </c>
      <c r="K235" s="1349"/>
      <c r="L235" s="1243" t="s">
        <v>772</v>
      </c>
      <c r="M235" s="1246" t="s">
        <v>575</v>
      </c>
      <c r="N235" s="1246">
        <v>4</v>
      </c>
      <c r="O235" s="1334"/>
      <c r="P235" s="1290" t="str">
        <f t="shared" si="59"/>
        <v>Included</v>
      </c>
      <c r="Q235" s="1290">
        <f t="shared" si="60"/>
        <v>0</v>
      </c>
      <c r="R235" s="786">
        <f t="shared" si="61"/>
        <v>0</v>
      </c>
      <c r="S235" s="786">
        <f t="shared" si="52"/>
        <v>0</v>
      </c>
      <c r="T235" s="787"/>
      <c r="U235" s="787"/>
      <c r="AD235" s="931"/>
    </row>
    <row r="236" spans="1:30" s="786" customFormat="1" ht="33">
      <c r="A236" s="954">
        <v>231</v>
      </c>
      <c r="B236" s="1246">
        <v>7000020892</v>
      </c>
      <c r="C236" s="1246">
        <v>3040</v>
      </c>
      <c r="D236" s="1246">
        <v>1800</v>
      </c>
      <c r="E236" s="1246">
        <v>20</v>
      </c>
      <c r="F236" s="1243" t="s">
        <v>798</v>
      </c>
      <c r="G236" s="1246">
        <v>170000530</v>
      </c>
      <c r="H236" s="1246">
        <v>998734</v>
      </c>
      <c r="I236" s="1350"/>
      <c r="J236" s="1246">
        <v>18</v>
      </c>
      <c r="K236" s="1349"/>
      <c r="L236" s="1243" t="s">
        <v>773</v>
      </c>
      <c r="M236" s="1246" t="s">
        <v>575</v>
      </c>
      <c r="N236" s="1246">
        <v>4</v>
      </c>
      <c r="O236" s="1334"/>
      <c r="P236" s="1290" t="str">
        <f t="shared" si="59"/>
        <v>Included</v>
      </c>
      <c r="Q236" s="1290">
        <f t="shared" si="60"/>
        <v>0</v>
      </c>
      <c r="R236" s="786">
        <f t="shared" si="61"/>
        <v>0</v>
      </c>
      <c r="S236" s="786">
        <f t="shared" si="52"/>
        <v>0</v>
      </c>
      <c r="T236" s="787"/>
      <c r="U236" s="787"/>
      <c r="AD236" s="931"/>
    </row>
    <row r="237" spans="1:30" s="786" customFormat="1" ht="33">
      <c r="A237" s="954">
        <v>232</v>
      </c>
      <c r="B237" s="1246">
        <v>7000020892</v>
      </c>
      <c r="C237" s="1246">
        <v>3040</v>
      </c>
      <c r="D237" s="1246">
        <v>1800</v>
      </c>
      <c r="E237" s="1246">
        <v>30</v>
      </c>
      <c r="F237" s="1243" t="s">
        <v>798</v>
      </c>
      <c r="G237" s="1246">
        <v>170000503</v>
      </c>
      <c r="H237" s="1246">
        <v>998713</v>
      </c>
      <c r="I237" s="1350"/>
      <c r="J237" s="1246">
        <v>18</v>
      </c>
      <c r="K237" s="1349"/>
      <c r="L237" s="1243" t="s">
        <v>774</v>
      </c>
      <c r="M237" s="1246" t="s">
        <v>575</v>
      </c>
      <c r="N237" s="1246">
        <v>5</v>
      </c>
      <c r="O237" s="1334"/>
      <c r="P237" s="1290" t="str">
        <f t="shared" si="59"/>
        <v>Included</v>
      </c>
      <c r="Q237" s="1290">
        <f t="shared" si="60"/>
        <v>0</v>
      </c>
      <c r="R237" s="786">
        <f t="shared" si="61"/>
        <v>0</v>
      </c>
      <c r="S237" s="786">
        <f t="shared" si="52"/>
        <v>0</v>
      </c>
      <c r="T237" s="787"/>
      <c r="U237" s="787"/>
      <c r="AD237" s="931"/>
    </row>
    <row r="238" spans="1:30" s="786" customFormat="1" ht="33">
      <c r="A238" s="954">
        <v>233</v>
      </c>
      <c r="B238" s="1246">
        <v>7000020892</v>
      </c>
      <c r="C238" s="1246">
        <v>3040</v>
      </c>
      <c r="D238" s="1246">
        <v>1800</v>
      </c>
      <c r="E238" s="1246">
        <v>40</v>
      </c>
      <c r="F238" s="1243" t="s">
        <v>798</v>
      </c>
      <c r="G238" s="1246">
        <v>170000504</v>
      </c>
      <c r="H238" s="1246">
        <v>998713</v>
      </c>
      <c r="I238" s="1350"/>
      <c r="J238" s="1246">
        <v>18</v>
      </c>
      <c r="K238" s="1349"/>
      <c r="L238" s="1243" t="s">
        <v>775</v>
      </c>
      <c r="M238" s="1246" t="s">
        <v>650</v>
      </c>
      <c r="N238" s="1246">
        <v>1</v>
      </c>
      <c r="O238" s="1334"/>
      <c r="P238" s="1290" t="str">
        <f t="shared" si="59"/>
        <v>Included</v>
      </c>
      <c r="Q238" s="1290">
        <f t="shared" si="60"/>
        <v>0</v>
      </c>
      <c r="R238" s="786">
        <f t="shared" si="61"/>
        <v>0</v>
      </c>
      <c r="S238" s="786">
        <f t="shared" si="52"/>
        <v>0</v>
      </c>
      <c r="T238" s="787"/>
      <c r="U238" s="787"/>
      <c r="AD238" s="931"/>
    </row>
    <row r="239" spans="1:30" s="786" customFormat="1" ht="33">
      <c r="A239" s="954">
        <v>234</v>
      </c>
      <c r="B239" s="1246">
        <v>7000020892</v>
      </c>
      <c r="C239" s="1246">
        <v>3040</v>
      </c>
      <c r="D239" s="1246">
        <v>1800</v>
      </c>
      <c r="E239" s="1246">
        <v>50</v>
      </c>
      <c r="F239" s="1243" t="s">
        <v>798</v>
      </c>
      <c r="G239" s="1246">
        <v>170000501</v>
      </c>
      <c r="H239" s="1246">
        <v>998734</v>
      </c>
      <c r="I239" s="1350"/>
      <c r="J239" s="1246">
        <v>18</v>
      </c>
      <c r="K239" s="1349"/>
      <c r="L239" s="1243" t="s">
        <v>776</v>
      </c>
      <c r="M239" s="1246" t="s">
        <v>650</v>
      </c>
      <c r="N239" s="1246">
        <v>1</v>
      </c>
      <c r="O239" s="1334"/>
      <c r="P239" s="1290" t="str">
        <f>IF(O239=0, "Included", IF(ISERROR(N239*O239), O239, N239*O239))</f>
        <v>Included</v>
      </c>
      <c r="Q239" s="1290">
        <f>S239</f>
        <v>0</v>
      </c>
      <c r="R239" s="786">
        <f>IF(P239="Included",0,P239)</f>
        <v>0</v>
      </c>
      <c r="S239" s="786">
        <f t="shared" si="52"/>
        <v>0</v>
      </c>
      <c r="T239" s="787"/>
      <c r="U239" s="787"/>
      <c r="AD239" s="931"/>
    </row>
    <row r="240" spans="1:30" s="786" customFormat="1" ht="33">
      <c r="A240" s="954">
        <v>235</v>
      </c>
      <c r="B240" s="1246">
        <v>7000020892</v>
      </c>
      <c r="C240" s="1246">
        <v>3080</v>
      </c>
      <c r="D240" s="1246">
        <v>1820</v>
      </c>
      <c r="E240" s="1246">
        <v>10</v>
      </c>
      <c r="F240" s="1243" t="s">
        <v>965</v>
      </c>
      <c r="G240" s="1246">
        <v>100002255</v>
      </c>
      <c r="H240" s="1246">
        <v>995455</v>
      </c>
      <c r="I240" s="1350"/>
      <c r="J240" s="1246">
        <v>18</v>
      </c>
      <c r="K240" s="1349"/>
      <c r="L240" s="1243" t="s">
        <v>1060</v>
      </c>
      <c r="M240" s="1246" t="s">
        <v>575</v>
      </c>
      <c r="N240" s="1246">
        <v>52</v>
      </c>
      <c r="O240" s="1334"/>
      <c r="P240" s="1290" t="str">
        <f>IF(O240=0, "Included", IF(ISERROR(N240*O240), O240, N240*O240))</f>
        <v>Included</v>
      </c>
      <c r="Q240" s="1290">
        <f>S240</f>
        <v>0</v>
      </c>
      <c r="R240" s="786">
        <f>IF(P240="Included",0,P240)</f>
        <v>0</v>
      </c>
      <c r="S240" s="786">
        <f t="shared" si="52"/>
        <v>0</v>
      </c>
      <c r="T240" s="787"/>
      <c r="U240" s="787"/>
      <c r="AD240" s="931"/>
    </row>
    <row r="241" spans="1:30" s="786" customFormat="1" ht="33">
      <c r="A241" s="954">
        <v>236</v>
      </c>
      <c r="B241" s="1246">
        <v>7000020892</v>
      </c>
      <c r="C241" s="1246">
        <v>3080</v>
      </c>
      <c r="D241" s="1246">
        <v>1820</v>
      </c>
      <c r="E241" s="1246">
        <v>20</v>
      </c>
      <c r="F241" s="1243" t="s">
        <v>965</v>
      </c>
      <c r="G241" s="1246">
        <v>100001674</v>
      </c>
      <c r="H241" s="1246">
        <v>995455</v>
      </c>
      <c r="I241" s="1350"/>
      <c r="J241" s="1246">
        <v>18</v>
      </c>
      <c r="K241" s="1349"/>
      <c r="L241" s="1243" t="s">
        <v>1061</v>
      </c>
      <c r="M241" s="1246" t="s">
        <v>575</v>
      </c>
      <c r="N241" s="1246">
        <v>7900</v>
      </c>
      <c r="O241" s="1334"/>
      <c r="P241" s="1290" t="str">
        <f>IF(O241=0, "Included", IF(ISERROR(N241*O241), O241, N241*O241))</f>
        <v>Included</v>
      </c>
      <c r="Q241" s="1290">
        <f>S241</f>
        <v>0</v>
      </c>
      <c r="R241" s="786">
        <f>IF(P241="Included",0,P241)</f>
        <v>0</v>
      </c>
      <c r="S241" s="786">
        <f t="shared" si="52"/>
        <v>0</v>
      </c>
      <c r="T241" s="787"/>
      <c r="U241" s="787"/>
      <c r="AD241" s="931"/>
    </row>
    <row r="242" spans="1:30" s="786" customFormat="1" ht="33">
      <c r="A242" s="954">
        <v>237</v>
      </c>
      <c r="B242" s="1246">
        <v>7000020892</v>
      </c>
      <c r="C242" s="1246">
        <v>3080</v>
      </c>
      <c r="D242" s="1246">
        <v>1820</v>
      </c>
      <c r="E242" s="1246">
        <v>30</v>
      </c>
      <c r="F242" s="1243" t="s">
        <v>965</v>
      </c>
      <c r="G242" s="1246">
        <v>100001675</v>
      </c>
      <c r="H242" s="1246">
        <v>995455</v>
      </c>
      <c r="I242" s="1350"/>
      <c r="J242" s="1246">
        <v>18</v>
      </c>
      <c r="K242" s="1349"/>
      <c r="L242" s="1243" t="s">
        <v>1062</v>
      </c>
      <c r="M242" s="1246" t="s">
        <v>575</v>
      </c>
      <c r="N242" s="1246">
        <v>5556</v>
      </c>
      <c r="O242" s="1334"/>
      <c r="P242" s="1290" t="str">
        <f t="shared" ref="P242:P267" si="62">IF(O242=0, "Included", IF(ISERROR(N242*O242), O242, N242*O242))</f>
        <v>Included</v>
      </c>
      <c r="Q242" s="1290">
        <f t="shared" ref="Q242:Q267" si="63">S242</f>
        <v>0</v>
      </c>
      <c r="R242" s="786">
        <f t="shared" ref="R242:R267" si="64">IF(P242="Included",0,P242)</f>
        <v>0</v>
      </c>
      <c r="S242" s="786">
        <f t="shared" si="52"/>
        <v>0</v>
      </c>
      <c r="T242" s="787"/>
      <c r="U242" s="787"/>
      <c r="AD242" s="931"/>
    </row>
    <row r="243" spans="1:30" s="786" customFormat="1" ht="49.5">
      <c r="A243" s="954">
        <v>238</v>
      </c>
      <c r="B243" s="1246">
        <v>7000020892</v>
      </c>
      <c r="C243" s="1246">
        <v>3090</v>
      </c>
      <c r="D243" s="1246">
        <v>1830</v>
      </c>
      <c r="E243" s="1246">
        <v>10</v>
      </c>
      <c r="F243" s="1243" t="s">
        <v>751</v>
      </c>
      <c r="G243" s="1246">
        <v>100004518</v>
      </c>
      <c r="H243" s="1246">
        <v>995433</v>
      </c>
      <c r="I243" s="1350"/>
      <c r="J243" s="1246">
        <v>18</v>
      </c>
      <c r="K243" s="1349"/>
      <c r="L243" s="1243" t="s">
        <v>596</v>
      </c>
      <c r="M243" s="1246" t="s">
        <v>597</v>
      </c>
      <c r="N243" s="1246">
        <v>88858</v>
      </c>
      <c r="O243" s="1334"/>
      <c r="P243" s="1290" t="str">
        <f t="shared" si="62"/>
        <v>Included</v>
      </c>
      <c r="Q243" s="1290">
        <f t="shared" si="63"/>
        <v>0</v>
      </c>
      <c r="R243" s="786">
        <f t="shared" si="64"/>
        <v>0</v>
      </c>
      <c r="S243" s="786">
        <f t="shared" si="52"/>
        <v>0</v>
      </c>
      <c r="T243" s="787"/>
      <c r="U243" s="787"/>
      <c r="AD243" s="931"/>
    </row>
    <row r="244" spans="1:30" s="786" customFormat="1" ht="66">
      <c r="A244" s="954">
        <v>239</v>
      </c>
      <c r="B244" s="1246">
        <v>7000020892</v>
      </c>
      <c r="C244" s="1246">
        <v>3090</v>
      </c>
      <c r="D244" s="1246">
        <v>1830</v>
      </c>
      <c r="E244" s="1246">
        <v>20</v>
      </c>
      <c r="F244" s="1243" t="s">
        <v>751</v>
      </c>
      <c r="G244" s="1246">
        <v>100011662</v>
      </c>
      <c r="H244" s="1246">
        <v>995433</v>
      </c>
      <c r="I244" s="1350"/>
      <c r="J244" s="1246">
        <v>18</v>
      </c>
      <c r="K244" s="1349"/>
      <c r="L244" s="1243" t="s">
        <v>1063</v>
      </c>
      <c r="M244" s="1246" t="s">
        <v>597</v>
      </c>
      <c r="N244" s="1246">
        <v>38082</v>
      </c>
      <c r="O244" s="1334"/>
      <c r="P244" s="1290" t="str">
        <f t="shared" si="62"/>
        <v>Included</v>
      </c>
      <c r="Q244" s="1290">
        <f t="shared" si="63"/>
        <v>0</v>
      </c>
      <c r="R244" s="786">
        <f t="shared" si="64"/>
        <v>0</v>
      </c>
      <c r="S244" s="786">
        <f t="shared" si="52"/>
        <v>0</v>
      </c>
      <c r="T244" s="787"/>
      <c r="U244" s="787"/>
      <c r="AD244" s="931"/>
    </row>
    <row r="245" spans="1:30" s="786" customFormat="1" ht="16.5">
      <c r="A245" s="954">
        <v>240</v>
      </c>
      <c r="B245" s="1246">
        <v>7000020892</v>
      </c>
      <c r="C245" s="1246">
        <v>3090</v>
      </c>
      <c r="D245" s="1246">
        <v>1830</v>
      </c>
      <c r="E245" s="1246">
        <v>30</v>
      </c>
      <c r="F245" s="1243" t="s">
        <v>751</v>
      </c>
      <c r="G245" s="1246">
        <v>100001325</v>
      </c>
      <c r="H245" s="1246">
        <v>995454</v>
      </c>
      <c r="I245" s="1350"/>
      <c r="J245" s="1246">
        <v>18</v>
      </c>
      <c r="K245" s="1349"/>
      <c r="L245" s="1243" t="s">
        <v>598</v>
      </c>
      <c r="M245" s="1246" t="s">
        <v>597</v>
      </c>
      <c r="N245" s="1246">
        <v>5648</v>
      </c>
      <c r="O245" s="1334"/>
      <c r="P245" s="1290" t="str">
        <f t="shared" si="62"/>
        <v>Included</v>
      </c>
      <c r="Q245" s="1290">
        <f t="shared" si="63"/>
        <v>0</v>
      </c>
      <c r="R245" s="786">
        <f t="shared" si="64"/>
        <v>0</v>
      </c>
      <c r="S245" s="786">
        <f t="shared" si="52"/>
        <v>0</v>
      </c>
      <c r="T245" s="787"/>
      <c r="U245" s="787"/>
      <c r="AD245" s="931"/>
    </row>
    <row r="246" spans="1:30" s="786" customFormat="1" ht="16.5">
      <c r="A246" s="954">
        <v>241</v>
      </c>
      <c r="B246" s="1246">
        <v>7000020892</v>
      </c>
      <c r="C246" s="1246">
        <v>3090</v>
      </c>
      <c r="D246" s="1246">
        <v>1830</v>
      </c>
      <c r="E246" s="1246">
        <v>40</v>
      </c>
      <c r="F246" s="1243" t="s">
        <v>751</v>
      </c>
      <c r="G246" s="1246">
        <v>100001326</v>
      </c>
      <c r="H246" s="1246">
        <v>995454</v>
      </c>
      <c r="I246" s="1350"/>
      <c r="J246" s="1246">
        <v>18</v>
      </c>
      <c r="K246" s="1349"/>
      <c r="L246" s="1243" t="s">
        <v>606</v>
      </c>
      <c r="M246" s="1246" t="s">
        <v>597</v>
      </c>
      <c r="N246" s="1246">
        <v>873</v>
      </c>
      <c r="O246" s="1334"/>
      <c r="P246" s="1290" t="str">
        <f t="shared" si="62"/>
        <v>Included</v>
      </c>
      <c r="Q246" s="1290">
        <f t="shared" si="63"/>
        <v>0</v>
      </c>
      <c r="R246" s="786">
        <f t="shared" si="64"/>
        <v>0</v>
      </c>
      <c r="S246" s="786">
        <f t="shared" si="52"/>
        <v>0</v>
      </c>
      <c r="T246" s="787"/>
      <c r="U246" s="787"/>
      <c r="AD246" s="931"/>
    </row>
    <row r="247" spans="1:30" s="786" customFormat="1" ht="33">
      <c r="A247" s="954">
        <v>242</v>
      </c>
      <c r="B247" s="1246">
        <v>7000020892</v>
      </c>
      <c r="C247" s="1246">
        <v>3090</v>
      </c>
      <c r="D247" s="1246">
        <v>1830</v>
      </c>
      <c r="E247" s="1246">
        <v>50</v>
      </c>
      <c r="F247" s="1243" t="s">
        <v>751</v>
      </c>
      <c r="G247" s="1246">
        <v>100001328</v>
      </c>
      <c r="H247" s="1246">
        <v>995454</v>
      </c>
      <c r="I247" s="1350"/>
      <c r="J247" s="1246">
        <v>18</v>
      </c>
      <c r="K247" s="1349"/>
      <c r="L247" s="1243" t="s">
        <v>1064</v>
      </c>
      <c r="M247" s="1246" t="s">
        <v>597</v>
      </c>
      <c r="N247" s="1246">
        <v>30000</v>
      </c>
      <c r="O247" s="1334"/>
      <c r="P247" s="1290" t="str">
        <f t="shared" si="62"/>
        <v>Included</v>
      </c>
      <c r="Q247" s="1290">
        <f t="shared" si="63"/>
        <v>0</v>
      </c>
      <c r="R247" s="786">
        <f t="shared" si="64"/>
        <v>0</v>
      </c>
      <c r="S247" s="786">
        <f t="shared" si="52"/>
        <v>0</v>
      </c>
      <c r="T247" s="787"/>
      <c r="U247" s="787"/>
      <c r="AD247" s="931"/>
    </row>
    <row r="248" spans="1:30" s="786" customFormat="1" ht="49.5">
      <c r="A248" s="954">
        <v>243</v>
      </c>
      <c r="B248" s="1246">
        <v>7000020892</v>
      </c>
      <c r="C248" s="1246">
        <v>3090</v>
      </c>
      <c r="D248" s="1246">
        <v>1830</v>
      </c>
      <c r="E248" s="1246">
        <v>60</v>
      </c>
      <c r="F248" s="1243" t="s">
        <v>751</v>
      </c>
      <c r="G248" s="1246">
        <v>100001327</v>
      </c>
      <c r="H248" s="1246">
        <v>995454</v>
      </c>
      <c r="I248" s="1350"/>
      <c r="J248" s="1246">
        <v>18</v>
      </c>
      <c r="K248" s="1349"/>
      <c r="L248" s="1243" t="s">
        <v>607</v>
      </c>
      <c r="M248" s="1246" t="s">
        <v>597</v>
      </c>
      <c r="N248" s="1246">
        <v>31040</v>
      </c>
      <c r="O248" s="1334"/>
      <c r="P248" s="1290" t="str">
        <f t="shared" si="62"/>
        <v>Included</v>
      </c>
      <c r="Q248" s="1290">
        <f t="shared" si="63"/>
        <v>0</v>
      </c>
      <c r="R248" s="786">
        <f t="shared" si="64"/>
        <v>0</v>
      </c>
      <c r="S248" s="786">
        <f t="shared" si="52"/>
        <v>0</v>
      </c>
      <c r="T248" s="787"/>
      <c r="U248" s="787"/>
      <c r="AD248" s="931"/>
    </row>
    <row r="249" spans="1:30" s="786" customFormat="1" ht="16.5">
      <c r="A249" s="954">
        <v>244</v>
      </c>
      <c r="B249" s="1246">
        <v>7000020892</v>
      </c>
      <c r="C249" s="1246">
        <v>3090</v>
      </c>
      <c r="D249" s="1246">
        <v>1830</v>
      </c>
      <c r="E249" s="1246">
        <v>70</v>
      </c>
      <c r="F249" s="1243" t="s">
        <v>751</v>
      </c>
      <c r="G249" s="1246">
        <v>100001329</v>
      </c>
      <c r="H249" s="1246">
        <v>995454</v>
      </c>
      <c r="I249" s="1350"/>
      <c r="J249" s="1246">
        <v>18</v>
      </c>
      <c r="K249" s="1349"/>
      <c r="L249" s="1243" t="s">
        <v>599</v>
      </c>
      <c r="M249" s="1246" t="s">
        <v>593</v>
      </c>
      <c r="N249" s="1246">
        <v>2611</v>
      </c>
      <c r="O249" s="1334"/>
      <c r="P249" s="1290" t="str">
        <f t="shared" si="62"/>
        <v>Included</v>
      </c>
      <c r="Q249" s="1290">
        <f t="shared" si="63"/>
        <v>0</v>
      </c>
      <c r="R249" s="786">
        <f t="shared" si="64"/>
        <v>0</v>
      </c>
      <c r="S249" s="786">
        <f t="shared" si="52"/>
        <v>0</v>
      </c>
      <c r="T249" s="787"/>
      <c r="U249" s="787"/>
      <c r="AD249" s="931"/>
    </row>
    <row r="250" spans="1:30" s="786" customFormat="1" ht="49.5">
      <c r="A250" s="954">
        <v>245</v>
      </c>
      <c r="B250" s="1246">
        <v>7000020892</v>
      </c>
      <c r="C250" s="1246">
        <v>3090</v>
      </c>
      <c r="D250" s="1246">
        <v>1830</v>
      </c>
      <c r="E250" s="1246">
        <v>80</v>
      </c>
      <c r="F250" s="1243" t="s">
        <v>751</v>
      </c>
      <c r="G250" s="1246">
        <v>100001331</v>
      </c>
      <c r="H250" s="1246">
        <v>995455</v>
      </c>
      <c r="I250" s="1350"/>
      <c r="J250" s="1246">
        <v>18</v>
      </c>
      <c r="K250" s="1349"/>
      <c r="L250" s="1243" t="s">
        <v>601</v>
      </c>
      <c r="M250" s="1246" t="s">
        <v>593</v>
      </c>
      <c r="N250" s="1246">
        <v>742</v>
      </c>
      <c r="O250" s="1334"/>
      <c r="P250" s="1290" t="str">
        <f t="shared" si="62"/>
        <v>Included</v>
      </c>
      <c r="Q250" s="1290">
        <f t="shared" si="63"/>
        <v>0</v>
      </c>
      <c r="R250" s="786">
        <f t="shared" si="64"/>
        <v>0</v>
      </c>
      <c r="S250" s="786">
        <f t="shared" si="52"/>
        <v>0</v>
      </c>
      <c r="T250" s="787"/>
      <c r="U250" s="787"/>
      <c r="AD250" s="931"/>
    </row>
    <row r="251" spans="1:30" s="786" customFormat="1" ht="16.5">
      <c r="A251" s="954">
        <v>246</v>
      </c>
      <c r="B251" s="1246">
        <v>7000020892</v>
      </c>
      <c r="C251" s="1246">
        <v>3090</v>
      </c>
      <c r="D251" s="1246">
        <v>1830</v>
      </c>
      <c r="E251" s="1246">
        <v>90</v>
      </c>
      <c r="F251" s="1243" t="s">
        <v>751</v>
      </c>
      <c r="G251" s="1246">
        <v>100001714</v>
      </c>
      <c r="H251" s="1246">
        <v>995428</v>
      </c>
      <c r="I251" s="1350"/>
      <c r="J251" s="1246">
        <v>18</v>
      </c>
      <c r="K251" s="1349"/>
      <c r="L251" s="1243" t="s">
        <v>614</v>
      </c>
      <c r="M251" s="1246" t="s">
        <v>603</v>
      </c>
      <c r="N251" s="1246">
        <v>400000</v>
      </c>
      <c r="O251" s="1334"/>
      <c r="P251" s="1290" t="str">
        <f t="shared" si="62"/>
        <v>Included</v>
      </c>
      <c r="Q251" s="1290">
        <f t="shared" si="63"/>
        <v>0</v>
      </c>
      <c r="R251" s="786">
        <f t="shared" si="64"/>
        <v>0</v>
      </c>
      <c r="S251" s="786">
        <f t="shared" si="52"/>
        <v>0</v>
      </c>
      <c r="T251" s="787"/>
      <c r="U251" s="787"/>
      <c r="AD251" s="931"/>
    </row>
    <row r="252" spans="1:30" s="786" customFormat="1" ht="16.5">
      <c r="A252" s="954">
        <v>247</v>
      </c>
      <c r="B252" s="1246">
        <v>7000020892</v>
      </c>
      <c r="C252" s="1246">
        <v>3090</v>
      </c>
      <c r="D252" s="1246">
        <v>1830</v>
      </c>
      <c r="E252" s="1246">
        <v>100</v>
      </c>
      <c r="F252" s="1243" t="s">
        <v>751</v>
      </c>
      <c r="G252" s="1246">
        <v>100001713</v>
      </c>
      <c r="H252" s="1246">
        <v>995424</v>
      </c>
      <c r="I252" s="1350"/>
      <c r="J252" s="1246">
        <v>18</v>
      </c>
      <c r="K252" s="1349"/>
      <c r="L252" s="1243" t="s">
        <v>602</v>
      </c>
      <c r="M252" s="1246" t="s">
        <v>603</v>
      </c>
      <c r="N252" s="1246">
        <v>400000</v>
      </c>
      <c r="O252" s="1334"/>
      <c r="P252" s="1290" t="str">
        <f t="shared" si="62"/>
        <v>Included</v>
      </c>
      <c r="Q252" s="1290">
        <f t="shared" si="63"/>
        <v>0</v>
      </c>
      <c r="R252" s="786">
        <f t="shared" si="64"/>
        <v>0</v>
      </c>
      <c r="S252" s="786">
        <f t="shared" si="52"/>
        <v>0</v>
      </c>
      <c r="T252" s="787"/>
      <c r="U252" s="787"/>
      <c r="AD252" s="931"/>
    </row>
    <row r="253" spans="1:30" s="786" customFormat="1" ht="16.5">
      <c r="A253" s="954">
        <v>248</v>
      </c>
      <c r="B253" s="1246">
        <v>7000020892</v>
      </c>
      <c r="C253" s="1246">
        <v>3090</v>
      </c>
      <c r="D253" s="1246">
        <v>1830</v>
      </c>
      <c r="E253" s="1246">
        <v>110</v>
      </c>
      <c r="F253" s="1243" t="s">
        <v>751</v>
      </c>
      <c r="G253" s="1246">
        <v>100001330</v>
      </c>
      <c r="H253" s="1246">
        <v>995428</v>
      </c>
      <c r="I253" s="1350"/>
      <c r="J253" s="1246">
        <v>18</v>
      </c>
      <c r="K253" s="1349"/>
      <c r="L253" s="1243" t="s">
        <v>600</v>
      </c>
      <c r="M253" s="1246" t="s">
        <v>597</v>
      </c>
      <c r="N253" s="1246">
        <v>560</v>
      </c>
      <c r="O253" s="1334"/>
      <c r="P253" s="1290" t="str">
        <f t="shared" si="62"/>
        <v>Included</v>
      </c>
      <c r="Q253" s="1290">
        <f t="shared" si="63"/>
        <v>0</v>
      </c>
      <c r="R253" s="786">
        <f t="shared" si="64"/>
        <v>0</v>
      </c>
      <c r="S253" s="786">
        <f t="shared" si="52"/>
        <v>0</v>
      </c>
      <c r="T253" s="787"/>
      <c r="U253" s="787"/>
      <c r="AD253" s="931"/>
    </row>
    <row r="254" spans="1:30" s="786" customFormat="1" ht="49.5">
      <c r="A254" s="954">
        <v>249</v>
      </c>
      <c r="B254" s="1246">
        <v>7000020892</v>
      </c>
      <c r="C254" s="1246">
        <v>3090</v>
      </c>
      <c r="D254" s="1246">
        <v>1830</v>
      </c>
      <c r="E254" s="1246">
        <v>120</v>
      </c>
      <c r="F254" s="1243" t="s">
        <v>751</v>
      </c>
      <c r="G254" s="1246">
        <v>100002581</v>
      </c>
      <c r="H254" s="1246">
        <v>995421</v>
      </c>
      <c r="I254" s="1350"/>
      <c r="J254" s="1246">
        <v>18</v>
      </c>
      <c r="K254" s="1349"/>
      <c r="L254" s="1243" t="s">
        <v>1065</v>
      </c>
      <c r="M254" s="1246" t="s">
        <v>603</v>
      </c>
      <c r="N254" s="1246">
        <v>760</v>
      </c>
      <c r="O254" s="1334"/>
      <c r="P254" s="1290" t="str">
        <f t="shared" si="62"/>
        <v>Included</v>
      </c>
      <c r="Q254" s="1290">
        <f t="shared" si="63"/>
        <v>0</v>
      </c>
      <c r="R254" s="786">
        <f t="shared" si="64"/>
        <v>0</v>
      </c>
      <c r="S254" s="786">
        <f t="shared" si="52"/>
        <v>0</v>
      </c>
      <c r="T254" s="787"/>
      <c r="U254" s="787"/>
      <c r="AD254" s="931"/>
    </row>
    <row r="255" spans="1:30" s="786" customFormat="1" ht="49.5">
      <c r="A255" s="954">
        <v>250</v>
      </c>
      <c r="B255" s="1246">
        <v>7000020892</v>
      </c>
      <c r="C255" s="1246">
        <v>3090</v>
      </c>
      <c r="D255" s="1246">
        <v>1830</v>
      </c>
      <c r="E255" s="1246">
        <v>130</v>
      </c>
      <c r="F255" s="1243" t="s">
        <v>751</v>
      </c>
      <c r="G255" s="1246">
        <v>100002580</v>
      </c>
      <c r="H255" s="1246">
        <v>995421</v>
      </c>
      <c r="I255" s="1350"/>
      <c r="J255" s="1246">
        <v>18</v>
      </c>
      <c r="K255" s="1349"/>
      <c r="L255" s="1243" t="s">
        <v>1066</v>
      </c>
      <c r="M255" s="1246" t="s">
        <v>603</v>
      </c>
      <c r="N255" s="1246">
        <v>1660</v>
      </c>
      <c r="O255" s="1334"/>
      <c r="P255" s="1290" t="str">
        <f t="shared" si="62"/>
        <v>Included</v>
      </c>
      <c r="Q255" s="1290">
        <f t="shared" si="63"/>
        <v>0</v>
      </c>
      <c r="R255" s="786">
        <f t="shared" si="64"/>
        <v>0</v>
      </c>
      <c r="S255" s="786">
        <f t="shared" si="52"/>
        <v>0</v>
      </c>
      <c r="T255" s="787"/>
      <c r="U255" s="787"/>
      <c r="AD255" s="931"/>
    </row>
    <row r="256" spans="1:30" s="786" customFormat="1" ht="33">
      <c r="A256" s="954">
        <v>251</v>
      </c>
      <c r="B256" s="1246">
        <v>7000020892</v>
      </c>
      <c r="C256" s="1246">
        <v>3090</v>
      </c>
      <c r="D256" s="1246">
        <v>1830</v>
      </c>
      <c r="E256" s="1246">
        <v>140</v>
      </c>
      <c r="F256" s="1243" t="s">
        <v>751</v>
      </c>
      <c r="G256" s="1246">
        <v>100003114</v>
      </c>
      <c r="H256" s="1246">
        <v>995454</v>
      </c>
      <c r="I256" s="1350"/>
      <c r="J256" s="1246">
        <v>18</v>
      </c>
      <c r="K256" s="1349"/>
      <c r="L256" s="1243" t="s">
        <v>608</v>
      </c>
      <c r="M256" s="1246" t="s">
        <v>603</v>
      </c>
      <c r="N256" s="1246">
        <v>7500</v>
      </c>
      <c r="O256" s="1334"/>
      <c r="P256" s="1290" t="str">
        <f t="shared" si="62"/>
        <v>Included</v>
      </c>
      <c r="Q256" s="1290">
        <f t="shared" si="63"/>
        <v>0</v>
      </c>
      <c r="R256" s="786">
        <f t="shared" si="64"/>
        <v>0</v>
      </c>
      <c r="S256" s="786">
        <f t="shared" si="52"/>
        <v>0</v>
      </c>
      <c r="T256" s="787"/>
      <c r="U256" s="787"/>
      <c r="AD256" s="931"/>
    </row>
    <row r="257" spans="1:30" s="786" customFormat="1" ht="66">
      <c r="A257" s="954">
        <v>252</v>
      </c>
      <c r="B257" s="1246">
        <v>7000020892</v>
      </c>
      <c r="C257" s="1246">
        <v>3090</v>
      </c>
      <c r="D257" s="1246">
        <v>1830</v>
      </c>
      <c r="E257" s="1246">
        <v>150</v>
      </c>
      <c r="F257" s="1243" t="s">
        <v>751</v>
      </c>
      <c r="G257" s="1246">
        <v>130000761</v>
      </c>
      <c r="H257" s="1246">
        <v>995428</v>
      </c>
      <c r="I257" s="1350"/>
      <c r="J257" s="1246">
        <v>18</v>
      </c>
      <c r="K257" s="1349"/>
      <c r="L257" s="1243" t="s">
        <v>769</v>
      </c>
      <c r="M257" s="1246" t="s">
        <v>610</v>
      </c>
      <c r="N257" s="1246">
        <v>350</v>
      </c>
      <c r="O257" s="1334"/>
      <c r="P257" s="1290" t="str">
        <f t="shared" si="62"/>
        <v>Included</v>
      </c>
      <c r="Q257" s="1290">
        <f t="shared" si="63"/>
        <v>0</v>
      </c>
      <c r="R257" s="786">
        <f t="shared" si="64"/>
        <v>0</v>
      </c>
      <c r="S257" s="786">
        <f t="shared" si="52"/>
        <v>0</v>
      </c>
      <c r="T257" s="787"/>
      <c r="U257" s="787"/>
      <c r="AD257" s="931"/>
    </row>
    <row r="258" spans="1:30" s="786" customFormat="1" ht="66">
      <c r="A258" s="954">
        <v>253</v>
      </c>
      <c r="B258" s="1246">
        <v>7000020892</v>
      </c>
      <c r="C258" s="1246">
        <v>3090</v>
      </c>
      <c r="D258" s="1246">
        <v>1830</v>
      </c>
      <c r="E258" s="1246">
        <v>160</v>
      </c>
      <c r="F258" s="1243" t="s">
        <v>751</v>
      </c>
      <c r="G258" s="1246">
        <v>130000762</v>
      </c>
      <c r="H258" s="1246">
        <v>995428</v>
      </c>
      <c r="I258" s="1350"/>
      <c r="J258" s="1246">
        <v>18</v>
      </c>
      <c r="K258" s="1349"/>
      <c r="L258" s="1243" t="s">
        <v>770</v>
      </c>
      <c r="M258" s="1246" t="s">
        <v>610</v>
      </c>
      <c r="N258" s="1246">
        <v>1250</v>
      </c>
      <c r="O258" s="1334"/>
      <c r="P258" s="1290" t="str">
        <f t="shared" si="62"/>
        <v>Included</v>
      </c>
      <c r="Q258" s="1290">
        <f t="shared" si="63"/>
        <v>0</v>
      </c>
      <c r="R258" s="786">
        <f t="shared" si="64"/>
        <v>0</v>
      </c>
      <c r="S258" s="786">
        <f t="shared" si="52"/>
        <v>0</v>
      </c>
      <c r="T258" s="787"/>
      <c r="U258" s="787"/>
      <c r="AD258" s="931"/>
    </row>
    <row r="259" spans="1:30" s="786" customFormat="1" ht="66">
      <c r="A259" s="954">
        <v>254</v>
      </c>
      <c r="B259" s="1246">
        <v>7000020892</v>
      </c>
      <c r="C259" s="1246">
        <v>3090</v>
      </c>
      <c r="D259" s="1246">
        <v>1830</v>
      </c>
      <c r="E259" s="1246">
        <v>170</v>
      </c>
      <c r="F259" s="1243" t="s">
        <v>751</v>
      </c>
      <c r="G259" s="1246">
        <v>100008110</v>
      </c>
      <c r="H259" s="1246">
        <v>995421</v>
      </c>
      <c r="I259" s="1350"/>
      <c r="J259" s="1246">
        <v>18</v>
      </c>
      <c r="K259" s="1349"/>
      <c r="L259" s="1243" t="s">
        <v>768</v>
      </c>
      <c r="M259" s="1246" t="s">
        <v>603</v>
      </c>
      <c r="N259" s="1246">
        <v>33750</v>
      </c>
      <c r="O259" s="1334"/>
      <c r="P259" s="1290" t="str">
        <f t="shared" si="62"/>
        <v>Included</v>
      </c>
      <c r="Q259" s="1290">
        <f t="shared" si="63"/>
        <v>0</v>
      </c>
      <c r="R259" s="786">
        <f t="shared" si="64"/>
        <v>0</v>
      </c>
      <c r="S259" s="786">
        <f t="shared" si="52"/>
        <v>0</v>
      </c>
      <c r="T259" s="787"/>
      <c r="U259" s="787"/>
      <c r="AD259" s="931"/>
    </row>
    <row r="260" spans="1:30" s="786" customFormat="1" ht="82.5">
      <c r="A260" s="954">
        <v>255</v>
      </c>
      <c r="B260" s="1246">
        <v>7000020892</v>
      </c>
      <c r="C260" s="1246">
        <v>3090</v>
      </c>
      <c r="D260" s="1246">
        <v>1830</v>
      </c>
      <c r="E260" s="1246">
        <v>180</v>
      </c>
      <c r="F260" s="1243" t="s">
        <v>751</v>
      </c>
      <c r="G260" s="1246">
        <v>100008611</v>
      </c>
      <c r="H260" s="1246">
        <v>995477</v>
      </c>
      <c r="I260" s="1350"/>
      <c r="J260" s="1246">
        <v>18</v>
      </c>
      <c r="K260" s="1349"/>
      <c r="L260" s="1243" t="s">
        <v>1067</v>
      </c>
      <c r="M260" s="1246" t="s">
        <v>610</v>
      </c>
      <c r="N260" s="1246">
        <v>4000</v>
      </c>
      <c r="O260" s="1334"/>
      <c r="P260" s="1290" t="str">
        <f t="shared" si="62"/>
        <v>Included</v>
      </c>
      <c r="Q260" s="1290">
        <f t="shared" si="63"/>
        <v>0</v>
      </c>
      <c r="R260" s="786">
        <f t="shared" si="64"/>
        <v>0</v>
      </c>
      <c r="S260" s="786">
        <f t="shared" si="52"/>
        <v>0</v>
      </c>
      <c r="T260" s="787"/>
      <c r="U260" s="787"/>
      <c r="AD260" s="931"/>
    </row>
    <row r="261" spans="1:30" s="786" customFormat="1" ht="16.5">
      <c r="A261" s="954">
        <v>256</v>
      </c>
      <c r="B261" s="1246">
        <v>7000020892</v>
      </c>
      <c r="C261" s="1246">
        <v>3090</v>
      </c>
      <c r="D261" s="1246">
        <v>1830</v>
      </c>
      <c r="E261" s="1246">
        <v>190</v>
      </c>
      <c r="F261" s="1243" t="s">
        <v>751</v>
      </c>
      <c r="G261" s="1246">
        <v>100001392</v>
      </c>
      <c r="H261" s="1246">
        <v>995455</v>
      </c>
      <c r="I261" s="1350"/>
      <c r="J261" s="1246">
        <v>18</v>
      </c>
      <c r="K261" s="1349"/>
      <c r="L261" s="1243" t="s">
        <v>1068</v>
      </c>
      <c r="M261" s="1246" t="s">
        <v>575</v>
      </c>
      <c r="N261" s="1246">
        <v>4</v>
      </c>
      <c r="O261" s="1334"/>
      <c r="P261" s="1290" t="str">
        <f t="shared" si="62"/>
        <v>Included</v>
      </c>
      <c r="Q261" s="1290">
        <f t="shared" si="63"/>
        <v>0</v>
      </c>
      <c r="R261" s="786">
        <f t="shared" si="64"/>
        <v>0</v>
      </c>
      <c r="S261" s="786">
        <f t="shared" si="52"/>
        <v>0</v>
      </c>
      <c r="T261" s="787"/>
      <c r="U261" s="787"/>
      <c r="AD261" s="931"/>
    </row>
    <row r="262" spans="1:30" s="786" customFormat="1" ht="49.5">
      <c r="A262" s="954">
        <v>257</v>
      </c>
      <c r="B262" s="1246">
        <v>7000020892</v>
      </c>
      <c r="C262" s="1246">
        <v>3090</v>
      </c>
      <c r="D262" s="1246">
        <v>1830</v>
      </c>
      <c r="E262" s="1246">
        <v>200</v>
      </c>
      <c r="F262" s="1243" t="s">
        <v>751</v>
      </c>
      <c r="G262" s="1246">
        <v>100001735</v>
      </c>
      <c r="H262" s="1246">
        <v>995462</v>
      </c>
      <c r="I262" s="1350"/>
      <c r="J262" s="1246">
        <v>18</v>
      </c>
      <c r="K262" s="1349"/>
      <c r="L262" s="1243" t="s">
        <v>609</v>
      </c>
      <c r="M262" s="1246" t="s">
        <v>610</v>
      </c>
      <c r="N262" s="1246">
        <v>800</v>
      </c>
      <c r="O262" s="1334"/>
      <c r="P262" s="1290" t="str">
        <f t="shared" si="62"/>
        <v>Included</v>
      </c>
      <c r="Q262" s="1290">
        <f t="shared" si="63"/>
        <v>0</v>
      </c>
      <c r="R262" s="786">
        <f t="shared" si="64"/>
        <v>0</v>
      </c>
      <c r="S262" s="786">
        <f t="shared" si="52"/>
        <v>0</v>
      </c>
      <c r="T262" s="787"/>
      <c r="U262" s="787"/>
      <c r="AD262" s="931"/>
    </row>
    <row r="263" spans="1:30" s="786" customFormat="1" ht="49.5">
      <c r="A263" s="954">
        <v>258</v>
      </c>
      <c r="B263" s="1246">
        <v>7000020892</v>
      </c>
      <c r="C263" s="1246">
        <v>3090</v>
      </c>
      <c r="D263" s="1246">
        <v>1830</v>
      </c>
      <c r="E263" s="1246">
        <v>210</v>
      </c>
      <c r="F263" s="1243" t="s">
        <v>751</v>
      </c>
      <c r="G263" s="1246">
        <v>100001737</v>
      </c>
      <c r="H263" s="1246">
        <v>995462</v>
      </c>
      <c r="I263" s="1350"/>
      <c r="J263" s="1246">
        <v>18</v>
      </c>
      <c r="K263" s="1349"/>
      <c r="L263" s="1243" t="s">
        <v>611</v>
      </c>
      <c r="M263" s="1246" t="s">
        <v>610</v>
      </c>
      <c r="N263" s="1246">
        <v>800</v>
      </c>
      <c r="O263" s="1334"/>
      <c r="P263" s="1290" t="str">
        <f t="shared" si="62"/>
        <v>Included</v>
      </c>
      <c r="Q263" s="1290">
        <f t="shared" si="63"/>
        <v>0</v>
      </c>
      <c r="R263" s="786">
        <f t="shared" si="64"/>
        <v>0</v>
      </c>
      <c r="S263" s="786">
        <f t="shared" si="52"/>
        <v>0</v>
      </c>
      <c r="T263" s="787"/>
      <c r="U263" s="787"/>
      <c r="AD263" s="931"/>
    </row>
    <row r="264" spans="1:30" s="786" customFormat="1" ht="16.5">
      <c r="A264" s="954">
        <v>259</v>
      </c>
      <c r="B264" s="1246">
        <v>7000020892</v>
      </c>
      <c r="C264" s="1246">
        <v>3090</v>
      </c>
      <c r="D264" s="1246">
        <v>1830</v>
      </c>
      <c r="E264" s="1246">
        <v>220</v>
      </c>
      <c r="F264" s="1243" t="s">
        <v>751</v>
      </c>
      <c r="G264" s="1246">
        <v>100001409</v>
      </c>
      <c r="H264" s="1246">
        <v>995462</v>
      </c>
      <c r="I264" s="1350"/>
      <c r="J264" s="1246">
        <v>18</v>
      </c>
      <c r="K264" s="1349"/>
      <c r="L264" s="1243" t="s">
        <v>1069</v>
      </c>
      <c r="M264" s="1246" t="s">
        <v>575</v>
      </c>
      <c r="N264" s="1246">
        <v>5</v>
      </c>
      <c r="O264" s="1334"/>
      <c r="P264" s="1290" t="str">
        <f t="shared" si="62"/>
        <v>Included</v>
      </c>
      <c r="Q264" s="1290">
        <f t="shared" si="63"/>
        <v>0</v>
      </c>
      <c r="R264" s="786">
        <f t="shared" si="64"/>
        <v>0</v>
      </c>
      <c r="S264" s="786">
        <f t="shared" si="52"/>
        <v>0</v>
      </c>
      <c r="T264" s="787"/>
      <c r="U264" s="787"/>
      <c r="AD264" s="931"/>
    </row>
    <row r="265" spans="1:30" s="786" customFormat="1" ht="16.5">
      <c r="A265" s="954">
        <v>260</v>
      </c>
      <c r="B265" s="1246">
        <v>7000020892</v>
      </c>
      <c r="C265" s="1246">
        <v>3090</v>
      </c>
      <c r="D265" s="1246">
        <v>1830</v>
      </c>
      <c r="E265" s="1246">
        <v>230</v>
      </c>
      <c r="F265" s="1243" t="s">
        <v>751</v>
      </c>
      <c r="G265" s="1246">
        <v>100007701</v>
      </c>
      <c r="H265" s="1246">
        <v>995462</v>
      </c>
      <c r="I265" s="1350"/>
      <c r="J265" s="1246">
        <v>18</v>
      </c>
      <c r="K265" s="1349"/>
      <c r="L265" s="1243" t="s">
        <v>1070</v>
      </c>
      <c r="M265" s="1246" t="s">
        <v>575</v>
      </c>
      <c r="N265" s="1246">
        <v>4</v>
      </c>
      <c r="O265" s="1334"/>
      <c r="P265" s="1290" t="str">
        <f t="shared" si="62"/>
        <v>Included</v>
      </c>
      <c r="Q265" s="1290">
        <f t="shared" si="63"/>
        <v>0</v>
      </c>
      <c r="R265" s="786">
        <f t="shared" si="64"/>
        <v>0</v>
      </c>
      <c r="S265" s="786">
        <f t="shared" si="52"/>
        <v>0</v>
      </c>
      <c r="T265" s="787"/>
      <c r="U265" s="787"/>
      <c r="AD265" s="931"/>
    </row>
    <row r="266" spans="1:30" s="786" customFormat="1" ht="33">
      <c r="A266" s="954">
        <v>261</v>
      </c>
      <c r="B266" s="1246">
        <v>7000020892</v>
      </c>
      <c r="C266" s="1246">
        <v>3090</v>
      </c>
      <c r="D266" s="1246">
        <v>1830</v>
      </c>
      <c r="E266" s="1246">
        <v>240</v>
      </c>
      <c r="F266" s="1243" t="s">
        <v>751</v>
      </c>
      <c r="G266" s="1246">
        <v>100001761</v>
      </c>
      <c r="H266" s="1246">
        <v>995462</v>
      </c>
      <c r="I266" s="1350"/>
      <c r="J266" s="1246">
        <v>18</v>
      </c>
      <c r="K266" s="1349"/>
      <c r="L266" s="1243" t="s">
        <v>1071</v>
      </c>
      <c r="M266" s="1246" t="s">
        <v>610</v>
      </c>
      <c r="N266" s="1246">
        <v>9000</v>
      </c>
      <c r="O266" s="1334"/>
      <c r="P266" s="1290" t="str">
        <f t="shared" si="62"/>
        <v>Included</v>
      </c>
      <c r="Q266" s="1290">
        <f t="shared" si="63"/>
        <v>0</v>
      </c>
      <c r="R266" s="786">
        <f t="shared" si="64"/>
        <v>0</v>
      </c>
      <c r="S266" s="786">
        <f t="shared" si="52"/>
        <v>0</v>
      </c>
      <c r="T266" s="787"/>
      <c r="U266" s="787"/>
      <c r="AD266" s="931"/>
    </row>
    <row r="267" spans="1:30" s="786" customFormat="1" ht="33">
      <c r="A267" s="954">
        <v>262</v>
      </c>
      <c r="B267" s="1246">
        <v>7000020892</v>
      </c>
      <c r="C267" s="1246">
        <v>3090</v>
      </c>
      <c r="D267" s="1246">
        <v>1830</v>
      </c>
      <c r="E267" s="1246">
        <v>250</v>
      </c>
      <c r="F267" s="1243" t="s">
        <v>751</v>
      </c>
      <c r="G267" s="1246">
        <v>100001762</v>
      </c>
      <c r="H267" s="1246">
        <v>995462</v>
      </c>
      <c r="I267" s="1350"/>
      <c r="J267" s="1246">
        <v>18</v>
      </c>
      <c r="K267" s="1349"/>
      <c r="L267" s="1243" t="s">
        <v>1072</v>
      </c>
      <c r="M267" s="1246" t="s">
        <v>610</v>
      </c>
      <c r="N267" s="1246">
        <v>4500</v>
      </c>
      <c r="O267" s="1334"/>
      <c r="P267" s="1290" t="str">
        <f t="shared" si="62"/>
        <v>Included</v>
      </c>
      <c r="Q267" s="1290">
        <f t="shared" si="63"/>
        <v>0</v>
      </c>
      <c r="R267" s="786">
        <f t="shared" si="64"/>
        <v>0</v>
      </c>
      <c r="S267" s="786">
        <f t="shared" si="52"/>
        <v>0</v>
      </c>
      <c r="T267" s="787"/>
      <c r="U267" s="787"/>
      <c r="AD267" s="931"/>
    </row>
    <row r="268" spans="1:30" s="786" customFormat="1" ht="33">
      <c r="A268" s="954">
        <v>263</v>
      </c>
      <c r="B268" s="1246">
        <v>7000020892</v>
      </c>
      <c r="C268" s="1246">
        <v>3090</v>
      </c>
      <c r="D268" s="1246">
        <v>1830</v>
      </c>
      <c r="E268" s="1246">
        <v>260</v>
      </c>
      <c r="F268" s="1243" t="s">
        <v>751</v>
      </c>
      <c r="G268" s="1246">
        <v>100001763</v>
      </c>
      <c r="H268" s="1246">
        <v>995462</v>
      </c>
      <c r="I268" s="1350"/>
      <c r="J268" s="1246">
        <v>18</v>
      </c>
      <c r="K268" s="1349"/>
      <c r="L268" s="1243" t="s">
        <v>1073</v>
      </c>
      <c r="M268" s="1246" t="s">
        <v>610</v>
      </c>
      <c r="N268" s="1246">
        <v>2700</v>
      </c>
      <c r="O268" s="1334"/>
      <c r="P268" s="1290" t="str">
        <f>IF(O268=0, "Included", IF(ISERROR(N268*O268), O268, N268*O268))</f>
        <v>Included</v>
      </c>
      <c r="Q268" s="1290">
        <f>S268</f>
        <v>0</v>
      </c>
      <c r="R268" s="786">
        <f>IF(P268="Included",0,P268)</f>
        <v>0</v>
      </c>
      <c r="S268" s="786">
        <f t="shared" si="52"/>
        <v>0</v>
      </c>
      <c r="T268" s="787"/>
      <c r="U268" s="787"/>
      <c r="AD268" s="931"/>
    </row>
    <row r="269" spans="1:30" s="786" customFormat="1" ht="33">
      <c r="A269" s="954">
        <v>264</v>
      </c>
      <c r="B269" s="1246">
        <v>7000020892</v>
      </c>
      <c r="C269" s="1246">
        <v>3090</v>
      </c>
      <c r="D269" s="1246">
        <v>1830</v>
      </c>
      <c r="E269" s="1246">
        <v>270</v>
      </c>
      <c r="F269" s="1243" t="s">
        <v>751</v>
      </c>
      <c r="G269" s="1246">
        <v>100001764</v>
      </c>
      <c r="H269" s="1246">
        <v>995462</v>
      </c>
      <c r="I269" s="1350"/>
      <c r="J269" s="1246">
        <v>18</v>
      </c>
      <c r="K269" s="1349"/>
      <c r="L269" s="1243" t="s">
        <v>1074</v>
      </c>
      <c r="M269" s="1246" t="s">
        <v>610</v>
      </c>
      <c r="N269" s="1246">
        <v>1800</v>
      </c>
      <c r="O269" s="1334"/>
      <c r="P269" s="1290" t="str">
        <f>IF(O269=0, "Included", IF(ISERROR(N269*O269), O269, N269*O269))</f>
        <v>Included</v>
      </c>
      <c r="Q269" s="1290">
        <f>S269</f>
        <v>0</v>
      </c>
      <c r="R269" s="786">
        <f>IF(P269="Included",0,P269)</f>
        <v>0</v>
      </c>
      <c r="S269" s="786">
        <f t="shared" si="52"/>
        <v>0</v>
      </c>
      <c r="T269" s="787"/>
      <c r="U269" s="787"/>
      <c r="AD269" s="931"/>
    </row>
    <row r="270" spans="1:30" s="786" customFormat="1" ht="33">
      <c r="A270" s="954">
        <v>265</v>
      </c>
      <c r="B270" s="1246">
        <v>7000020892</v>
      </c>
      <c r="C270" s="1246">
        <v>3090</v>
      </c>
      <c r="D270" s="1246">
        <v>1830</v>
      </c>
      <c r="E270" s="1246">
        <v>280</v>
      </c>
      <c r="F270" s="1243" t="s">
        <v>751</v>
      </c>
      <c r="G270" s="1246">
        <v>100001755</v>
      </c>
      <c r="H270" s="1246">
        <v>995424</v>
      </c>
      <c r="I270" s="1350"/>
      <c r="J270" s="1246">
        <v>18</v>
      </c>
      <c r="K270" s="1349"/>
      <c r="L270" s="1243" t="s">
        <v>1075</v>
      </c>
      <c r="M270" s="1246" t="s">
        <v>610</v>
      </c>
      <c r="N270" s="1246">
        <v>150</v>
      </c>
      <c r="O270" s="1334"/>
      <c r="P270" s="1290" t="str">
        <f>IF(O270=0, "Included", IF(ISERROR(N270*O270), O270, N270*O270))</f>
        <v>Included</v>
      </c>
      <c r="Q270" s="1290">
        <f>S270</f>
        <v>0</v>
      </c>
      <c r="R270" s="786">
        <f>IF(P270="Included",0,P270)</f>
        <v>0</v>
      </c>
      <c r="S270" s="786">
        <f t="shared" ref="S270:S288" si="65">IF(K270="",(R270*J270/100),(R270*K270))</f>
        <v>0</v>
      </c>
      <c r="T270" s="787"/>
      <c r="U270" s="787"/>
      <c r="AD270" s="931"/>
    </row>
    <row r="271" spans="1:30" s="786" customFormat="1" ht="33">
      <c r="A271" s="954">
        <v>266</v>
      </c>
      <c r="B271" s="1246">
        <v>7000020892</v>
      </c>
      <c r="C271" s="1246">
        <v>3090</v>
      </c>
      <c r="D271" s="1246">
        <v>1830</v>
      </c>
      <c r="E271" s="1246">
        <v>290</v>
      </c>
      <c r="F271" s="1243" t="s">
        <v>751</v>
      </c>
      <c r="G271" s="1246">
        <v>100001756</v>
      </c>
      <c r="H271" s="1246">
        <v>995424</v>
      </c>
      <c r="I271" s="1350"/>
      <c r="J271" s="1246">
        <v>18</v>
      </c>
      <c r="K271" s="1349"/>
      <c r="L271" s="1243" t="s">
        <v>1076</v>
      </c>
      <c r="M271" s="1246" t="s">
        <v>610</v>
      </c>
      <c r="N271" s="1246">
        <v>100</v>
      </c>
      <c r="O271" s="1334"/>
      <c r="P271" s="1290" t="str">
        <f t="shared" ref="P271:P277" si="66">IF(O271=0, "Included", IF(ISERROR(N271*O271), O271, N271*O271))</f>
        <v>Included</v>
      </c>
      <c r="Q271" s="1290">
        <f t="shared" ref="Q271:Q277" si="67">S271</f>
        <v>0</v>
      </c>
      <c r="R271" s="786">
        <f t="shared" ref="R271:R277" si="68">IF(P271="Included",0,P271)</f>
        <v>0</v>
      </c>
      <c r="S271" s="786">
        <f t="shared" si="65"/>
        <v>0</v>
      </c>
      <c r="T271" s="787"/>
      <c r="U271" s="787"/>
      <c r="AD271" s="931"/>
    </row>
    <row r="272" spans="1:30" s="786" customFormat="1" ht="33">
      <c r="A272" s="954">
        <v>267</v>
      </c>
      <c r="B272" s="1246">
        <v>7000020892</v>
      </c>
      <c r="C272" s="1246">
        <v>3090</v>
      </c>
      <c r="D272" s="1246">
        <v>1830</v>
      </c>
      <c r="E272" s="1246">
        <v>300</v>
      </c>
      <c r="F272" s="1243" t="s">
        <v>751</v>
      </c>
      <c r="G272" s="1246">
        <v>100001757</v>
      </c>
      <c r="H272" s="1246">
        <v>995424</v>
      </c>
      <c r="I272" s="1350"/>
      <c r="J272" s="1246">
        <v>18</v>
      </c>
      <c r="K272" s="1349"/>
      <c r="L272" s="1243" t="s">
        <v>1077</v>
      </c>
      <c r="M272" s="1246" t="s">
        <v>610</v>
      </c>
      <c r="N272" s="1246">
        <v>80</v>
      </c>
      <c r="O272" s="1334"/>
      <c r="P272" s="1290" t="str">
        <f t="shared" si="66"/>
        <v>Included</v>
      </c>
      <c r="Q272" s="1290">
        <f t="shared" si="67"/>
        <v>0</v>
      </c>
      <c r="R272" s="786">
        <f t="shared" si="68"/>
        <v>0</v>
      </c>
      <c r="S272" s="786">
        <f t="shared" si="65"/>
        <v>0</v>
      </c>
      <c r="T272" s="787"/>
      <c r="U272" s="787"/>
      <c r="AD272" s="931"/>
    </row>
    <row r="273" spans="1:30" s="786" customFormat="1" ht="33">
      <c r="A273" s="954">
        <v>268</v>
      </c>
      <c r="B273" s="1246">
        <v>7000020892</v>
      </c>
      <c r="C273" s="1246">
        <v>3090</v>
      </c>
      <c r="D273" s="1246">
        <v>1830</v>
      </c>
      <c r="E273" s="1246">
        <v>310</v>
      </c>
      <c r="F273" s="1243" t="s">
        <v>751</v>
      </c>
      <c r="G273" s="1246">
        <v>100008638</v>
      </c>
      <c r="H273" s="1246">
        <v>995421</v>
      </c>
      <c r="I273" s="1350"/>
      <c r="J273" s="1246">
        <v>18</v>
      </c>
      <c r="K273" s="1349"/>
      <c r="L273" s="1243" t="s">
        <v>1078</v>
      </c>
      <c r="M273" s="1246" t="s">
        <v>610</v>
      </c>
      <c r="N273" s="1246">
        <v>240</v>
      </c>
      <c r="O273" s="1334"/>
      <c r="P273" s="1290" t="str">
        <f t="shared" si="66"/>
        <v>Included</v>
      </c>
      <c r="Q273" s="1290">
        <f t="shared" si="67"/>
        <v>0</v>
      </c>
      <c r="R273" s="786">
        <f t="shared" si="68"/>
        <v>0</v>
      </c>
      <c r="S273" s="786">
        <f t="shared" si="65"/>
        <v>0</v>
      </c>
      <c r="T273" s="787"/>
      <c r="U273" s="787"/>
      <c r="AD273" s="931"/>
    </row>
    <row r="274" spans="1:30" s="786" customFormat="1" ht="33">
      <c r="A274" s="954">
        <v>269</v>
      </c>
      <c r="B274" s="1246">
        <v>7000020892</v>
      </c>
      <c r="C274" s="1246">
        <v>3090</v>
      </c>
      <c r="D274" s="1246">
        <v>1830</v>
      </c>
      <c r="E274" s="1246">
        <v>320</v>
      </c>
      <c r="F274" s="1243" t="s">
        <v>751</v>
      </c>
      <c r="G274" s="1246">
        <v>100008639</v>
      </c>
      <c r="H274" s="1246">
        <v>995421</v>
      </c>
      <c r="I274" s="1350"/>
      <c r="J274" s="1246">
        <v>18</v>
      </c>
      <c r="K274" s="1349"/>
      <c r="L274" s="1243" t="s">
        <v>1079</v>
      </c>
      <c r="M274" s="1246" t="s">
        <v>610</v>
      </c>
      <c r="N274" s="1246">
        <v>150</v>
      </c>
      <c r="O274" s="1334"/>
      <c r="P274" s="1290" t="str">
        <f t="shared" si="66"/>
        <v>Included</v>
      </c>
      <c r="Q274" s="1290">
        <f t="shared" si="67"/>
        <v>0</v>
      </c>
      <c r="R274" s="786">
        <f t="shared" si="68"/>
        <v>0</v>
      </c>
      <c r="S274" s="786">
        <f t="shared" si="65"/>
        <v>0</v>
      </c>
      <c r="T274" s="787"/>
      <c r="U274" s="787"/>
      <c r="AD274" s="931"/>
    </row>
    <row r="275" spans="1:30" s="786" customFormat="1" ht="33">
      <c r="A275" s="954">
        <v>270</v>
      </c>
      <c r="B275" s="1246">
        <v>7000020892</v>
      </c>
      <c r="C275" s="1246">
        <v>3090</v>
      </c>
      <c r="D275" s="1246">
        <v>1830</v>
      </c>
      <c r="E275" s="1246">
        <v>330</v>
      </c>
      <c r="F275" s="1243" t="s">
        <v>751</v>
      </c>
      <c r="G275" s="1246">
        <v>100010100</v>
      </c>
      <c r="H275" s="1246">
        <v>995421</v>
      </c>
      <c r="I275" s="1350"/>
      <c r="J275" s="1246">
        <v>18</v>
      </c>
      <c r="K275" s="1349"/>
      <c r="L275" s="1243" t="s">
        <v>1080</v>
      </c>
      <c r="M275" s="1246" t="s">
        <v>610</v>
      </c>
      <c r="N275" s="1246">
        <v>150</v>
      </c>
      <c r="O275" s="1334"/>
      <c r="P275" s="1290" t="str">
        <f t="shared" si="66"/>
        <v>Included</v>
      </c>
      <c r="Q275" s="1290">
        <f t="shared" si="67"/>
        <v>0</v>
      </c>
      <c r="R275" s="786">
        <f t="shared" si="68"/>
        <v>0</v>
      </c>
      <c r="S275" s="786">
        <f t="shared" si="65"/>
        <v>0</v>
      </c>
      <c r="T275" s="787"/>
      <c r="U275" s="787"/>
      <c r="AD275" s="931"/>
    </row>
    <row r="276" spans="1:30" s="786" customFormat="1" ht="33">
      <c r="A276" s="954">
        <v>271</v>
      </c>
      <c r="B276" s="1246">
        <v>7000020892</v>
      </c>
      <c r="C276" s="1246">
        <v>3090</v>
      </c>
      <c r="D276" s="1246">
        <v>1830</v>
      </c>
      <c r="E276" s="1246">
        <v>340</v>
      </c>
      <c r="F276" s="1243" t="s">
        <v>751</v>
      </c>
      <c r="G276" s="1246">
        <v>100010101</v>
      </c>
      <c r="H276" s="1246">
        <v>995421</v>
      </c>
      <c r="I276" s="1350"/>
      <c r="J276" s="1246">
        <v>18</v>
      </c>
      <c r="K276" s="1349"/>
      <c r="L276" s="1243" t="s">
        <v>1081</v>
      </c>
      <c r="M276" s="1246" t="s">
        <v>610</v>
      </c>
      <c r="N276" s="1246">
        <v>150</v>
      </c>
      <c r="O276" s="1334"/>
      <c r="P276" s="1290" t="str">
        <f t="shared" si="66"/>
        <v>Included</v>
      </c>
      <c r="Q276" s="1290">
        <f t="shared" si="67"/>
        <v>0</v>
      </c>
      <c r="R276" s="786">
        <f t="shared" si="68"/>
        <v>0</v>
      </c>
      <c r="S276" s="786">
        <f t="shared" si="65"/>
        <v>0</v>
      </c>
      <c r="T276" s="787"/>
      <c r="U276" s="787"/>
      <c r="AD276" s="931"/>
    </row>
    <row r="277" spans="1:30" s="786" customFormat="1" ht="16.5">
      <c r="A277" s="954">
        <v>272</v>
      </c>
      <c r="B277" s="1246">
        <v>7000020892</v>
      </c>
      <c r="C277" s="1246">
        <v>3090</v>
      </c>
      <c r="D277" s="1246">
        <v>1830</v>
      </c>
      <c r="E277" s="1246">
        <v>350</v>
      </c>
      <c r="F277" s="1243" t="s">
        <v>751</v>
      </c>
      <c r="G277" s="1246">
        <v>100001740</v>
      </c>
      <c r="H277" s="1246">
        <v>995441</v>
      </c>
      <c r="I277" s="1350"/>
      <c r="J277" s="1246">
        <v>18</v>
      </c>
      <c r="K277" s="1349"/>
      <c r="L277" s="1243" t="s">
        <v>1082</v>
      </c>
      <c r="M277" s="1246" t="s">
        <v>575</v>
      </c>
      <c r="N277" s="1246">
        <v>1</v>
      </c>
      <c r="O277" s="1334"/>
      <c r="P277" s="1290" t="str">
        <f t="shared" si="66"/>
        <v>Included</v>
      </c>
      <c r="Q277" s="1290">
        <f t="shared" si="67"/>
        <v>0</v>
      </c>
      <c r="R277" s="786">
        <f t="shared" si="68"/>
        <v>0</v>
      </c>
      <c r="S277" s="786">
        <f t="shared" si="65"/>
        <v>0</v>
      </c>
      <c r="T277" s="787"/>
      <c r="U277" s="787"/>
      <c r="AD277" s="931"/>
    </row>
    <row r="278" spans="1:30" s="786" customFormat="1" ht="33">
      <c r="A278" s="954">
        <v>273</v>
      </c>
      <c r="B278" s="1246">
        <v>7000020892</v>
      </c>
      <c r="C278" s="1246">
        <v>3090</v>
      </c>
      <c r="D278" s="1246">
        <v>1830</v>
      </c>
      <c r="E278" s="1246">
        <v>360</v>
      </c>
      <c r="F278" s="1243" t="s">
        <v>751</v>
      </c>
      <c r="G278" s="1246">
        <v>100003477</v>
      </c>
      <c r="H278" s="1246">
        <v>995454</v>
      </c>
      <c r="I278" s="1350"/>
      <c r="J278" s="1246">
        <v>18</v>
      </c>
      <c r="K278" s="1349"/>
      <c r="L278" s="1243" t="s">
        <v>1083</v>
      </c>
      <c r="M278" s="1246" t="s">
        <v>575</v>
      </c>
      <c r="N278" s="1246">
        <v>1</v>
      </c>
      <c r="O278" s="1334"/>
      <c r="P278" s="1290" t="str">
        <f>IF(O278=0, "Included", IF(ISERROR(N278*O278), O278, N278*O278))</f>
        <v>Included</v>
      </c>
      <c r="Q278" s="1290">
        <f>S278</f>
        <v>0</v>
      </c>
      <c r="R278" s="786">
        <f>IF(P278="Included",0,P278)</f>
        <v>0</v>
      </c>
      <c r="S278" s="786">
        <f t="shared" si="65"/>
        <v>0</v>
      </c>
      <c r="T278" s="787"/>
      <c r="U278" s="787"/>
      <c r="AD278" s="931"/>
    </row>
    <row r="279" spans="1:30" s="786" customFormat="1" ht="66">
      <c r="A279" s="954">
        <v>274</v>
      </c>
      <c r="B279" s="1246">
        <v>7000020892</v>
      </c>
      <c r="C279" s="1246">
        <v>3090</v>
      </c>
      <c r="D279" s="1246">
        <v>1830</v>
      </c>
      <c r="E279" s="1246">
        <v>370</v>
      </c>
      <c r="F279" s="1243" t="s">
        <v>751</v>
      </c>
      <c r="G279" s="1246">
        <v>100001683</v>
      </c>
      <c r="H279" s="1246">
        <v>995414</v>
      </c>
      <c r="I279" s="1350"/>
      <c r="J279" s="1246">
        <v>18</v>
      </c>
      <c r="K279" s="1349"/>
      <c r="L279" s="1243" t="s">
        <v>1084</v>
      </c>
      <c r="M279" s="1246" t="s">
        <v>603</v>
      </c>
      <c r="N279" s="1246">
        <v>750</v>
      </c>
      <c r="O279" s="1334"/>
      <c r="P279" s="1290" t="str">
        <f>IF(O279=0, "Included", IF(ISERROR(N279*O279), O279, N279*O279))</f>
        <v>Included</v>
      </c>
      <c r="Q279" s="1290">
        <f>S279</f>
        <v>0</v>
      </c>
      <c r="R279" s="786">
        <f>IF(P279="Included",0,P279)</f>
        <v>0</v>
      </c>
      <c r="S279" s="786">
        <f t="shared" si="65"/>
        <v>0</v>
      </c>
      <c r="T279" s="787"/>
      <c r="U279" s="787"/>
      <c r="AD279" s="931"/>
    </row>
    <row r="280" spans="1:30" s="786" customFormat="1" ht="66">
      <c r="A280" s="954">
        <v>275</v>
      </c>
      <c r="B280" s="1246">
        <v>7000020892</v>
      </c>
      <c r="C280" s="1246">
        <v>3090</v>
      </c>
      <c r="D280" s="1246">
        <v>1830</v>
      </c>
      <c r="E280" s="1246">
        <v>380</v>
      </c>
      <c r="F280" s="1243" t="s">
        <v>751</v>
      </c>
      <c r="G280" s="1246">
        <v>100003437</v>
      </c>
      <c r="H280" s="1246">
        <v>995454</v>
      </c>
      <c r="I280" s="1350"/>
      <c r="J280" s="1246">
        <v>18</v>
      </c>
      <c r="K280" s="1349"/>
      <c r="L280" s="1243" t="s">
        <v>612</v>
      </c>
      <c r="M280" s="1246" t="s">
        <v>603</v>
      </c>
      <c r="N280" s="1246">
        <v>527</v>
      </c>
      <c r="O280" s="1334"/>
      <c r="P280" s="1290" t="str">
        <f>IF(O280=0, "Included", IF(ISERROR(N280*O280), O280, N280*O280))</f>
        <v>Included</v>
      </c>
      <c r="Q280" s="1290">
        <f>S280</f>
        <v>0</v>
      </c>
      <c r="R280" s="786">
        <f>IF(P280="Included",0,P280)</f>
        <v>0</v>
      </c>
      <c r="S280" s="786">
        <f t="shared" si="65"/>
        <v>0</v>
      </c>
      <c r="T280" s="787"/>
      <c r="U280" s="787"/>
      <c r="AD280" s="931"/>
    </row>
    <row r="281" spans="1:30" s="786" customFormat="1" ht="66">
      <c r="A281" s="954">
        <v>276</v>
      </c>
      <c r="B281" s="1246">
        <v>7000020892</v>
      </c>
      <c r="C281" s="1246">
        <v>3090</v>
      </c>
      <c r="D281" s="1246">
        <v>1830</v>
      </c>
      <c r="E281" s="1246">
        <v>390</v>
      </c>
      <c r="F281" s="1243" t="s">
        <v>751</v>
      </c>
      <c r="G281" s="1246">
        <v>100012380</v>
      </c>
      <c r="H281" s="1246">
        <v>995426</v>
      </c>
      <c r="I281" s="1350"/>
      <c r="J281" s="1246">
        <v>18</v>
      </c>
      <c r="K281" s="1349"/>
      <c r="L281" s="1243" t="s">
        <v>1085</v>
      </c>
      <c r="M281" s="1246" t="s">
        <v>603</v>
      </c>
      <c r="N281" s="1246">
        <v>840</v>
      </c>
      <c r="O281" s="1334"/>
      <c r="P281" s="1290" t="str">
        <f t="shared" ref="P281:P288" si="69">IF(O281=0, "Included", IF(ISERROR(N281*O281), O281, N281*O281))</f>
        <v>Included</v>
      </c>
      <c r="Q281" s="1290">
        <f t="shared" ref="Q281:Q288" si="70">S281</f>
        <v>0</v>
      </c>
      <c r="R281" s="786">
        <f t="shared" ref="R281:R288" si="71">IF(P281="Included",0,P281)</f>
        <v>0</v>
      </c>
      <c r="S281" s="786">
        <f t="shared" si="65"/>
        <v>0</v>
      </c>
      <c r="T281" s="787"/>
      <c r="U281" s="787"/>
      <c r="AD281" s="931"/>
    </row>
    <row r="282" spans="1:30" s="786" customFormat="1" ht="66">
      <c r="A282" s="954">
        <v>277</v>
      </c>
      <c r="B282" s="1246">
        <v>7000020892</v>
      </c>
      <c r="C282" s="1246">
        <v>3090</v>
      </c>
      <c r="D282" s="1246">
        <v>1830</v>
      </c>
      <c r="E282" s="1246">
        <v>400</v>
      </c>
      <c r="F282" s="1243" t="s">
        <v>751</v>
      </c>
      <c r="G282" s="1246">
        <v>100001682</v>
      </c>
      <c r="H282" s="1246">
        <v>995416</v>
      </c>
      <c r="I282" s="1350"/>
      <c r="J282" s="1246">
        <v>18</v>
      </c>
      <c r="K282" s="1349"/>
      <c r="L282" s="1243" t="s">
        <v>1086</v>
      </c>
      <c r="M282" s="1246" t="s">
        <v>603</v>
      </c>
      <c r="N282" s="1246">
        <v>101</v>
      </c>
      <c r="O282" s="1334"/>
      <c r="P282" s="1290" t="str">
        <f t="shared" si="69"/>
        <v>Included</v>
      </c>
      <c r="Q282" s="1290">
        <f t="shared" si="70"/>
        <v>0</v>
      </c>
      <c r="R282" s="786">
        <f t="shared" si="71"/>
        <v>0</v>
      </c>
      <c r="S282" s="786">
        <f t="shared" si="65"/>
        <v>0</v>
      </c>
      <c r="T282" s="787"/>
      <c r="U282" s="787"/>
      <c r="AD282" s="931"/>
    </row>
    <row r="283" spans="1:30" s="786" customFormat="1" ht="66">
      <c r="A283" s="954">
        <v>278</v>
      </c>
      <c r="B283" s="1246">
        <v>7000020892</v>
      </c>
      <c r="C283" s="1246">
        <v>3090</v>
      </c>
      <c r="D283" s="1246">
        <v>1830</v>
      </c>
      <c r="E283" s="1246">
        <v>410</v>
      </c>
      <c r="F283" s="1243" t="s">
        <v>751</v>
      </c>
      <c r="G283" s="1246">
        <v>100001700</v>
      </c>
      <c r="H283" s="1246">
        <v>995454</v>
      </c>
      <c r="I283" s="1350"/>
      <c r="J283" s="1246">
        <v>18</v>
      </c>
      <c r="K283" s="1349"/>
      <c r="L283" s="1243" t="s">
        <v>1087</v>
      </c>
      <c r="M283" s="1246" t="s">
        <v>575</v>
      </c>
      <c r="N283" s="1246">
        <v>1</v>
      </c>
      <c r="O283" s="1334"/>
      <c r="P283" s="1290" t="str">
        <f t="shared" si="69"/>
        <v>Included</v>
      </c>
      <c r="Q283" s="1290">
        <f t="shared" si="70"/>
        <v>0</v>
      </c>
      <c r="R283" s="786">
        <f t="shared" si="71"/>
        <v>0</v>
      </c>
      <c r="S283" s="786">
        <f t="shared" si="65"/>
        <v>0</v>
      </c>
      <c r="T283" s="787"/>
      <c r="U283" s="787"/>
      <c r="AD283" s="931"/>
    </row>
    <row r="284" spans="1:30" s="786" customFormat="1" ht="66">
      <c r="A284" s="954">
        <v>279</v>
      </c>
      <c r="B284" s="1246">
        <v>7000020892</v>
      </c>
      <c r="C284" s="1246">
        <v>3090</v>
      </c>
      <c r="D284" s="1246">
        <v>1830</v>
      </c>
      <c r="E284" s="1246">
        <v>420</v>
      </c>
      <c r="F284" s="1243" t="s">
        <v>751</v>
      </c>
      <c r="G284" s="1246">
        <v>100001698</v>
      </c>
      <c r="H284" s="1246">
        <v>995454</v>
      </c>
      <c r="I284" s="1350"/>
      <c r="J284" s="1246">
        <v>18</v>
      </c>
      <c r="K284" s="1349"/>
      <c r="L284" s="1243" t="s">
        <v>1088</v>
      </c>
      <c r="M284" s="1246" t="s">
        <v>603</v>
      </c>
      <c r="N284" s="1246">
        <v>150</v>
      </c>
      <c r="O284" s="1334"/>
      <c r="P284" s="1290" t="str">
        <f t="shared" si="69"/>
        <v>Included</v>
      </c>
      <c r="Q284" s="1290">
        <f t="shared" si="70"/>
        <v>0</v>
      </c>
      <c r="R284" s="786">
        <f t="shared" si="71"/>
        <v>0</v>
      </c>
      <c r="S284" s="786">
        <f t="shared" si="65"/>
        <v>0</v>
      </c>
      <c r="T284" s="787"/>
      <c r="U284" s="787"/>
      <c r="AD284" s="931"/>
    </row>
    <row r="285" spans="1:30" s="786" customFormat="1" ht="247.5">
      <c r="A285" s="954">
        <v>280</v>
      </c>
      <c r="B285" s="1246">
        <v>7000020892</v>
      </c>
      <c r="C285" s="1246">
        <v>3090</v>
      </c>
      <c r="D285" s="1246">
        <v>1830</v>
      </c>
      <c r="E285" s="1246">
        <v>430</v>
      </c>
      <c r="F285" s="1243" t="s">
        <v>751</v>
      </c>
      <c r="G285" s="1246">
        <v>100002911</v>
      </c>
      <c r="H285" s="1246">
        <v>995432</v>
      </c>
      <c r="I285" s="1350"/>
      <c r="J285" s="1246">
        <v>18</v>
      </c>
      <c r="K285" s="1349"/>
      <c r="L285" s="1243" t="s">
        <v>645</v>
      </c>
      <c r="M285" s="1246" t="s">
        <v>597</v>
      </c>
      <c r="N285" s="1246">
        <v>187500</v>
      </c>
      <c r="O285" s="1334"/>
      <c r="P285" s="1290" t="str">
        <f t="shared" si="69"/>
        <v>Included</v>
      </c>
      <c r="Q285" s="1290">
        <f t="shared" si="70"/>
        <v>0</v>
      </c>
      <c r="R285" s="786">
        <f t="shared" si="71"/>
        <v>0</v>
      </c>
      <c r="S285" s="786">
        <f t="shared" si="65"/>
        <v>0</v>
      </c>
      <c r="T285" s="787"/>
      <c r="U285" s="787"/>
      <c r="AD285" s="931"/>
    </row>
    <row r="286" spans="1:30" s="786" customFormat="1" ht="132">
      <c r="A286" s="954">
        <v>281</v>
      </c>
      <c r="B286" s="1246">
        <v>7000020892</v>
      </c>
      <c r="C286" s="1246">
        <v>3090</v>
      </c>
      <c r="D286" s="1246">
        <v>1830</v>
      </c>
      <c r="E286" s="1246">
        <v>440</v>
      </c>
      <c r="F286" s="1243" t="s">
        <v>751</v>
      </c>
      <c r="G286" s="1246">
        <v>100002914</v>
      </c>
      <c r="H286" s="1246">
        <v>995432</v>
      </c>
      <c r="I286" s="1350"/>
      <c r="J286" s="1246">
        <v>18</v>
      </c>
      <c r="K286" s="1349"/>
      <c r="L286" s="1243" t="s">
        <v>767</v>
      </c>
      <c r="M286" s="1246" t="s">
        <v>597</v>
      </c>
      <c r="N286" s="1246">
        <v>93750</v>
      </c>
      <c r="O286" s="1334"/>
      <c r="P286" s="1290" t="str">
        <f t="shared" si="69"/>
        <v>Included</v>
      </c>
      <c r="Q286" s="1290">
        <f t="shared" si="70"/>
        <v>0</v>
      </c>
      <c r="R286" s="786">
        <f t="shared" si="71"/>
        <v>0</v>
      </c>
      <c r="S286" s="786">
        <f t="shared" si="65"/>
        <v>0</v>
      </c>
      <c r="T286" s="787"/>
      <c r="U286" s="787"/>
      <c r="AD286" s="931"/>
    </row>
    <row r="287" spans="1:30" s="786" customFormat="1" ht="115.5">
      <c r="A287" s="954">
        <v>282</v>
      </c>
      <c r="B287" s="1246">
        <v>7000020892</v>
      </c>
      <c r="C287" s="1246">
        <v>3090</v>
      </c>
      <c r="D287" s="1246">
        <v>1830</v>
      </c>
      <c r="E287" s="1246">
        <v>450</v>
      </c>
      <c r="F287" s="1243" t="s">
        <v>751</v>
      </c>
      <c r="G287" s="1246">
        <v>100002583</v>
      </c>
      <c r="H287" s="1246">
        <v>995432</v>
      </c>
      <c r="I287" s="1350"/>
      <c r="J287" s="1246">
        <v>18</v>
      </c>
      <c r="K287" s="1349"/>
      <c r="L287" s="1243" t="s">
        <v>685</v>
      </c>
      <c r="M287" s="1246" t="s">
        <v>597</v>
      </c>
      <c r="N287" s="1246">
        <v>187500</v>
      </c>
      <c r="O287" s="1334"/>
      <c r="P287" s="1290" t="str">
        <f t="shared" si="69"/>
        <v>Included</v>
      </c>
      <c r="Q287" s="1290">
        <f t="shared" si="70"/>
        <v>0</v>
      </c>
      <c r="R287" s="786">
        <f t="shared" si="71"/>
        <v>0</v>
      </c>
      <c r="S287" s="786">
        <f t="shared" si="65"/>
        <v>0</v>
      </c>
      <c r="T287" s="787"/>
      <c r="U287" s="787"/>
      <c r="AD287" s="931"/>
    </row>
    <row r="288" spans="1:30" s="786" customFormat="1" ht="99">
      <c r="A288" s="954">
        <v>283</v>
      </c>
      <c r="B288" s="1246">
        <v>7000020892</v>
      </c>
      <c r="C288" s="1246">
        <v>3090</v>
      </c>
      <c r="D288" s="1246">
        <v>1830</v>
      </c>
      <c r="E288" s="1246">
        <v>460</v>
      </c>
      <c r="F288" s="1243" t="s">
        <v>751</v>
      </c>
      <c r="G288" s="1246">
        <v>100038480</v>
      </c>
      <c r="H288" s="1246">
        <v>995433</v>
      </c>
      <c r="I288" s="1350"/>
      <c r="J288" s="1246">
        <v>18</v>
      </c>
      <c r="K288" s="1349"/>
      <c r="L288" s="1243" t="s">
        <v>1089</v>
      </c>
      <c r="M288" s="1246" t="s">
        <v>597</v>
      </c>
      <c r="N288" s="1246">
        <v>20000</v>
      </c>
      <c r="O288" s="1334"/>
      <c r="P288" s="1290" t="str">
        <f t="shared" si="69"/>
        <v>Included</v>
      </c>
      <c r="Q288" s="1290">
        <f t="shared" si="70"/>
        <v>0</v>
      </c>
      <c r="R288" s="786">
        <f t="shared" si="71"/>
        <v>0</v>
      </c>
      <c r="S288" s="786">
        <f t="shared" si="65"/>
        <v>0</v>
      </c>
      <c r="T288" s="787"/>
      <c r="U288" s="787"/>
      <c r="AD288" s="931"/>
    </row>
    <row r="289" spans="1:54" s="786" customFormat="1">
      <c r="A289" s="1502"/>
      <c r="B289" s="1503"/>
      <c r="C289" s="1503"/>
      <c r="D289" s="1503"/>
      <c r="E289" s="1503"/>
      <c r="F289" s="1503"/>
      <c r="G289" s="1503"/>
      <c r="H289" s="1503"/>
      <c r="I289" s="1503"/>
      <c r="J289" s="1503"/>
      <c r="K289" s="1503"/>
      <c r="L289" s="1503"/>
      <c r="M289" s="1503"/>
      <c r="N289" s="1503"/>
      <c r="O289" s="1503"/>
      <c r="P289" s="1503"/>
      <c r="Q289" s="1504"/>
      <c r="R289" s="787"/>
      <c r="S289" s="787"/>
      <c r="T289" s="787"/>
      <c r="U289" s="787"/>
      <c r="AD289" s="931"/>
    </row>
    <row r="290" spans="1:54" ht="25.5" customHeight="1">
      <c r="A290" s="1499"/>
      <c r="B290" s="1500"/>
      <c r="C290" s="1500"/>
      <c r="D290" s="1500"/>
      <c r="E290" s="1500"/>
      <c r="F290" s="1500"/>
      <c r="G290" s="1500"/>
      <c r="H290" s="1500"/>
      <c r="I290" s="1500"/>
      <c r="J290" s="1500"/>
      <c r="K290" s="1501"/>
      <c r="L290" s="923" t="s">
        <v>618</v>
      </c>
      <c r="M290" s="924"/>
      <c r="N290" s="925"/>
      <c r="O290" s="926"/>
      <c r="P290" s="1291">
        <f>SUM(P20:P289)</f>
        <v>0</v>
      </c>
      <c r="Q290" s="1292"/>
      <c r="S290" s="992">
        <f>SUM(S20:S288)</f>
        <v>0</v>
      </c>
      <c r="T290" s="808"/>
      <c r="U290" s="808"/>
      <c r="V290" s="808"/>
      <c r="W290" s="808"/>
      <c r="X290" s="808"/>
      <c r="Y290" s="808"/>
      <c r="Z290" s="808"/>
      <c r="AA290" s="808"/>
      <c r="AB290" s="808"/>
      <c r="AC290" s="932"/>
      <c r="AD290" s="932"/>
      <c r="AE290" s="932"/>
      <c r="AF290" s="808"/>
      <c r="AG290" s="808"/>
      <c r="AH290" s="808"/>
      <c r="AI290" s="808"/>
      <c r="AJ290" s="808"/>
      <c r="AK290" s="808"/>
      <c r="AL290" s="808"/>
      <c r="AM290" s="808"/>
      <c r="AN290" s="808"/>
      <c r="AO290" s="808"/>
      <c r="AP290" s="808"/>
      <c r="AQ290" s="808"/>
      <c r="AR290" s="808"/>
      <c r="AS290" s="808"/>
      <c r="AT290" s="808"/>
      <c r="AU290" s="808"/>
      <c r="AV290" s="808"/>
      <c r="AW290" s="808"/>
      <c r="AX290" s="808"/>
      <c r="AY290" s="808"/>
      <c r="AZ290" s="808"/>
      <c r="BA290" s="808"/>
      <c r="BB290" s="808"/>
    </row>
    <row r="291" spans="1:54" ht="15.6" hidden="1" customHeight="1">
      <c r="A291" s="981"/>
      <c r="B291" s="982"/>
      <c r="C291" s="982"/>
      <c r="D291" s="982"/>
      <c r="E291" s="982"/>
      <c r="F291" s="982"/>
      <c r="G291" s="982"/>
      <c r="H291" s="983"/>
      <c r="I291" s="984"/>
      <c r="J291" s="982"/>
      <c r="K291" s="982"/>
      <c r="L291" s="1486" t="s">
        <v>509</v>
      </c>
      <c r="M291" s="1487"/>
      <c r="N291" s="1487"/>
      <c r="O291" s="1488"/>
      <c r="P291" s="1291"/>
      <c r="Q291" s="1291">
        <f>SUM(Q20:Q288)</f>
        <v>0</v>
      </c>
      <c r="T291" s="808"/>
      <c r="U291" s="808"/>
      <c r="V291" s="808"/>
      <c r="W291" s="808"/>
      <c r="X291" s="808"/>
      <c r="Y291" s="808"/>
      <c r="Z291" s="808"/>
      <c r="AA291" s="808"/>
      <c r="AB291" s="808"/>
      <c r="AC291" s="932"/>
      <c r="AD291" s="932"/>
      <c r="AE291" s="932"/>
      <c r="AF291" s="808"/>
      <c r="AG291" s="808"/>
      <c r="AH291" s="808"/>
      <c r="AI291" s="808"/>
      <c r="AJ291" s="808"/>
      <c r="AK291" s="808"/>
      <c r="AL291" s="808"/>
      <c r="AM291" s="808"/>
      <c r="AN291" s="808"/>
      <c r="AO291" s="808"/>
      <c r="AP291" s="808"/>
      <c r="AQ291" s="808"/>
      <c r="AR291" s="808"/>
      <c r="AS291" s="808"/>
      <c r="AT291" s="808"/>
      <c r="AU291" s="808"/>
      <c r="AV291" s="808"/>
      <c r="AW291" s="808"/>
      <c r="AX291" s="808"/>
      <c r="AY291" s="808"/>
      <c r="AZ291" s="808"/>
      <c r="BA291" s="808"/>
      <c r="BB291" s="808"/>
    </row>
    <row r="292" spans="1:54" ht="32.25" customHeight="1">
      <c r="A292" s="946"/>
      <c r="B292" s="791"/>
      <c r="C292" s="1304"/>
      <c r="D292" s="1304"/>
      <c r="E292" s="1304"/>
      <c r="F292" s="791"/>
      <c r="G292" s="1304"/>
      <c r="H292" s="1490"/>
      <c r="I292" s="1490"/>
      <c r="J292" s="1490"/>
      <c r="K292" s="1490"/>
      <c r="L292" s="1490"/>
      <c r="M292" s="1490"/>
      <c r="N292" s="796"/>
      <c r="O292" s="853"/>
      <c r="P292" s="1293"/>
      <c r="T292" s="808"/>
      <c r="U292" s="808"/>
      <c r="V292" s="808"/>
      <c r="W292" s="808"/>
      <c r="X292" s="808"/>
      <c r="Y292" s="808"/>
      <c r="Z292" s="808"/>
      <c r="AA292" s="808"/>
      <c r="AB292" s="808"/>
      <c r="AC292" s="932"/>
      <c r="AD292" s="932"/>
      <c r="AE292" s="932"/>
      <c r="AF292" s="808"/>
      <c r="AG292" s="808"/>
      <c r="AH292" s="808"/>
      <c r="AI292" s="808"/>
      <c r="AJ292" s="808"/>
      <c r="AK292" s="808"/>
      <c r="AL292" s="808"/>
      <c r="AM292" s="808"/>
      <c r="AN292" s="808"/>
      <c r="AO292" s="808"/>
      <c r="AP292" s="808"/>
      <c r="AQ292" s="808"/>
      <c r="AR292" s="808"/>
      <c r="AS292" s="808"/>
      <c r="AT292" s="808"/>
      <c r="AU292" s="808"/>
      <c r="AV292" s="808"/>
      <c r="AW292" s="808"/>
      <c r="AX292" s="808"/>
      <c r="AY292" s="808"/>
      <c r="AZ292" s="808"/>
      <c r="BA292" s="808"/>
      <c r="BB292" s="808"/>
    </row>
    <row r="293" spans="1:54" ht="54" customHeight="1">
      <c r="A293" s="947" t="s">
        <v>488</v>
      </c>
      <c r="B293" s="1483" t="s">
        <v>489</v>
      </c>
      <c r="C293" s="1483"/>
      <c r="D293" s="1483"/>
      <c r="E293" s="1483"/>
      <c r="F293" s="1483"/>
      <c r="G293" s="1483"/>
      <c r="H293" s="1483"/>
      <c r="I293" s="1483"/>
      <c r="J293" s="1483"/>
      <c r="K293" s="1483"/>
      <c r="L293" s="1483"/>
      <c r="M293" s="1286"/>
      <c r="N293" s="1286"/>
      <c r="O293" s="876"/>
      <c r="P293" s="1286"/>
      <c r="Q293" s="1286"/>
      <c r="T293" s="808"/>
      <c r="U293" s="808"/>
      <c r="V293" s="808"/>
      <c r="W293" s="808"/>
      <c r="X293" s="808"/>
      <c r="Y293" s="808"/>
      <c r="Z293" s="808"/>
      <c r="AA293" s="808"/>
      <c r="AB293" s="808"/>
      <c r="AC293" s="932"/>
      <c r="AD293" s="932"/>
      <c r="AE293" s="932"/>
      <c r="AF293" s="808"/>
      <c r="AG293" s="808"/>
      <c r="AH293" s="808"/>
      <c r="AI293" s="808"/>
      <c r="AJ293" s="808"/>
      <c r="AK293" s="808"/>
      <c r="AL293" s="808"/>
      <c r="AM293" s="808"/>
      <c r="AN293" s="808"/>
      <c r="AO293" s="808"/>
      <c r="AP293" s="808"/>
      <c r="AQ293" s="808"/>
      <c r="AR293" s="808"/>
      <c r="AS293" s="808"/>
      <c r="AT293" s="808"/>
      <c r="AU293" s="808"/>
      <c r="AV293" s="808"/>
      <c r="AW293" s="808"/>
      <c r="AX293" s="808"/>
      <c r="AY293" s="808"/>
      <c r="AZ293" s="808"/>
      <c r="BA293" s="808"/>
      <c r="BB293" s="808"/>
    </row>
    <row r="294" spans="1:54" ht="21" customHeight="1">
      <c r="A294" s="1505" t="s">
        <v>406</v>
      </c>
      <c r="B294" s="1505"/>
      <c r="C294" s="1505"/>
      <c r="D294" s="1491" t="str">
        <f>'Sch-1'!B301</f>
        <v>--</v>
      </c>
      <c r="E294" s="1491"/>
      <c r="F294" s="799"/>
      <c r="G294" s="799"/>
      <c r="I294" s="820"/>
      <c r="J294" s="799"/>
      <c r="K294" s="799"/>
      <c r="M294" s="852"/>
      <c r="N294" s="852"/>
      <c r="O294" s="853"/>
      <c r="P294" s="1294"/>
      <c r="Q294" s="814"/>
      <c r="T294" s="808"/>
      <c r="U294" s="808"/>
      <c r="V294" s="808"/>
      <c r="W294" s="808"/>
      <c r="X294" s="808"/>
      <c r="Y294" s="808"/>
      <c r="Z294" s="808"/>
      <c r="AA294" s="808"/>
      <c r="AB294" s="808"/>
      <c r="AC294" s="932"/>
      <c r="AD294" s="932"/>
      <c r="AE294" s="932"/>
      <c r="AF294" s="808"/>
      <c r="AG294" s="808"/>
      <c r="AH294" s="808"/>
      <c r="AI294" s="808"/>
      <c r="AJ294" s="808"/>
      <c r="AK294" s="808"/>
      <c r="AL294" s="808"/>
      <c r="AM294" s="808"/>
      <c r="AN294" s="808"/>
      <c r="AO294" s="808"/>
      <c r="AP294" s="808"/>
      <c r="AQ294" s="808"/>
      <c r="AR294" s="808"/>
      <c r="AS294" s="808"/>
      <c r="AT294" s="808"/>
      <c r="AU294" s="808"/>
      <c r="AV294" s="808"/>
      <c r="AW294" s="808"/>
      <c r="AX294" s="808"/>
      <c r="AY294" s="808"/>
      <c r="AZ294" s="808"/>
      <c r="BA294" s="808"/>
      <c r="BB294" s="808"/>
    </row>
    <row r="295" spans="1:54" ht="16.5">
      <c r="A295" s="1505" t="s">
        <v>407</v>
      </c>
      <c r="B295" s="1505"/>
      <c r="C295" s="1505"/>
      <c r="D295" s="1492" t="str">
        <f>'Sch-1'!B302</f>
        <v/>
      </c>
      <c r="E295" s="1492"/>
      <c r="F295" s="799"/>
      <c r="G295" s="799"/>
      <c r="I295" s="820"/>
      <c r="J295" s="799"/>
      <c r="K295" s="799"/>
      <c r="M295" s="1497" t="s">
        <v>408</v>
      </c>
      <c r="N295" s="1497"/>
      <c r="O295" s="823" t="str">
        <f>'Sch-1'!M302</f>
        <v/>
      </c>
      <c r="P295" s="1294"/>
      <c r="Q295" s="814"/>
      <c r="AN295" s="808"/>
      <c r="AO295" s="808"/>
      <c r="AP295" s="808"/>
      <c r="AQ295" s="808"/>
      <c r="AR295" s="808"/>
      <c r="AS295" s="808"/>
      <c r="AT295" s="808"/>
      <c r="AU295" s="808"/>
      <c r="AV295" s="808"/>
      <c r="AW295" s="808"/>
      <c r="AX295" s="808"/>
      <c r="AY295" s="808"/>
      <c r="AZ295" s="808"/>
      <c r="BA295" s="808"/>
      <c r="BB295" s="808"/>
    </row>
    <row r="296" spans="1:54" ht="16.5">
      <c r="A296" s="949"/>
      <c r="B296" s="788"/>
      <c r="C296" s="788"/>
      <c r="D296" s="788"/>
      <c r="E296" s="788"/>
      <c r="F296" s="788"/>
      <c r="G296" s="788"/>
      <c r="H296" s="889"/>
      <c r="I296" s="824"/>
      <c r="J296" s="788"/>
      <c r="K296" s="788"/>
      <c r="L296" s="825"/>
      <c r="M296" s="1496" t="s">
        <v>409</v>
      </c>
      <c r="N296" s="1496"/>
      <c r="O296" s="823" t="str">
        <f>'Sch-1'!M303</f>
        <v/>
      </c>
      <c r="P296" s="824"/>
      <c r="Q296" s="814"/>
      <c r="AN296" s="808"/>
      <c r="AO296" s="808"/>
      <c r="AP296" s="808"/>
      <c r="AQ296" s="808"/>
      <c r="AR296" s="808"/>
      <c r="AS296" s="808"/>
      <c r="AT296" s="808"/>
      <c r="AU296" s="808"/>
      <c r="AV296" s="808"/>
      <c r="AW296" s="808"/>
      <c r="AX296" s="808"/>
      <c r="AY296" s="808"/>
      <c r="AZ296" s="808"/>
      <c r="BA296" s="808"/>
      <c r="BB296" s="808"/>
    </row>
    <row r="297" spans="1:54" ht="16.5">
      <c r="A297" s="948"/>
      <c r="B297" s="799"/>
      <c r="C297" s="799"/>
      <c r="D297" s="799"/>
      <c r="E297" s="799"/>
      <c r="F297" s="799"/>
      <c r="G297" s="799"/>
      <c r="H297" s="890"/>
      <c r="I297" s="820"/>
      <c r="J297" s="799"/>
      <c r="K297" s="799"/>
      <c r="L297" s="826"/>
      <c r="M297" s="821"/>
      <c r="N297" s="822"/>
      <c r="O297" s="811"/>
      <c r="P297" s="796"/>
      <c r="AN297" s="808"/>
      <c r="AO297" s="808"/>
      <c r="AP297" s="808"/>
      <c r="AQ297" s="808"/>
      <c r="AR297" s="808"/>
      <c r="AS297" s="808"/>
      <c r="AT297" s="808"/>
      <c r="AU297" s="808"/>
      <c r="AV297" s="808"/>
      <c r="AW297" s="808"/>
      <c r="AX297" s="808"/>
      <c r="AY297" s="808"/>
      <c r="AZ297" s="808"/>
      <c r="BA297" s="808"/>
      <c r="BB297" s="808"/>
    </row>
    <row r="298" spans="1:54">
      <c r="AN298" s="808"/>
      <c r="AO298" s="808"/>
      <c r="AP298" s="808"/>
      <c r="AQ298" s="808"/>
      <c r="AR298" s="808"/>
      <c r="AS298" s="808"/>
      <c r="AT298" s="808"/>
      <c r="AU298" s="808"/>
      <c r="AV298" s="808"/>
      <c r="AW298" s="808"/>
      <c r="AX298" s="808"/>
      <c r="AY298" s="808"/>
      <c r="AZ298" s="808"/>
      <c r="BA298" s="808"/>
      <c r="BB298" s="808"/>
    </row>
    <row r="310" spans="1:54" s="819" customFormat="1" ht="16.5">
      <c r="A310" s="950"/>
      <c r="B310" s="854"/>
      <c r="C310" s="854"/>
      <c r="D310" s="854"/>
      <c r="E310" s="854"/>
      <c r="F310" s="854"/>
      <c r="G310" s="854"/>
      <c r="H310" s="891"/>
      <c r="I310" s="881"/>
      <c r="J310" s="854"/>
      <c r="K310" s="854"/>
      <c r="L310" s="855"/>
      <c r="M310" s="856"/>
      <c r="N310" s="857"/>
      <c r="O310" s="858"/>
      <c r="P310" s="1295"/>
      <c r="Q310" s="1296"/>
      <c r="R310" s="859"/>
      <c r="AL310" s="860"/>
      <c r="AM310" s="860"/>
    </row>
    <row r="311" spans="1:54" s="819" customFormat="1" ht="16.5">
      <c r="A311" s="950"/>
      <c r="B311" s="854"/>
      <c r="C311" s="854"/>
      <c r="D311" s="854"/>
      <c r="E311" s="854"/>
      <c r="F311" s="854"/>
      <c r="G311" s="854"/>
      <c r="H311" s="891"/>
      <c r="I311" s="881"/>
      <c r="J311" s="854"/>
      <c r="K311" s="854"/>
      <c r="L311" s="855"/>
      <c r="M311" s="856"/>
      <c r="N311" s="857"/>
      <c r="O311" s="858"/>
      <c r="P311" s="1295"/>
      <c r="Q311" s="1296"/>
      <c r="R311" s="859"/>
      <c r="AL311" s="861"/>
      <c r="AM311" s="862"/>
    </row>
    <row r="312" spans="1:54" s="819" customFormat="1" ht="16.5">
      <c r="A312" s="950"/>
      <c r="B312" s="854"/>
      <c r="C312" s="854"/>
      <c r="D312" s="854"/>
      <c r="E312" s="854"/>
      <c r="F312" s="854"/>
      <c r="G312" s="854"/>
      <c r="H312" s="891"/>
      <c r="I312" s="881"/>
      <c r="J312" s="854"/>
      <c r="K312" s="854"/>
      <c r="L312" s="855"/>
      <c r="M312" s="856"/>
      <c r="N312" s="857"/>
      <c r="O312" s="858"/>
      <c r="P312" s="1295"/>
      <c r="Q312" s="1296"/>
      <c r="R312" s="859"/>
      <c r="AM312" s="863"/>
    </row>
    <row r="313" spans="1:54" s="819" customFormat="1">
      <c r="A313" s="951"/>
      <c r="B313" s="864"/>
      <c r="C313" s="864"/>
      <c r="D313" s="864"/>
      <c r="E313" s="864"/>
      <c r="F313" s="864"/>
      <c r="G313" s="864"/>
      <c r="H313" s="892"/>
      <c r="I313" s="866"/>
      <c r="J313" s="864"/>
      <c r="K313" s="864"/>
      <c r="L313" s="865"/>
      <c r="M313" s="866"/>
      <c r="N313" s="866"/>
      <c r="O313" s="861"/>
      <c r="P313" s="1297"/>
      <c r="Q313" s="1298"/>
    </row>
    <row r="314" spans="1:54" ht="16.5">
      <c r="A314" s="951"/>
      <c r="B314" s="864"/>
      <c r="C314" s="864"/>
      <c r="D314" s="864"/>
      <c r="E314" s="864"/>
      <c r="F314" s="864"/>
      <c r="G314" s="864"/>
      <c r="H314" s="892"/>
      <c r="I314" s="866"/>
      <c r="J314" s="864"/>
      <c r="K314" s="864"/>
      <c r="L314" s="867"/>
      <c r="M314" s="866"/>
      <c r="N314" s="866"/>
      <c r="O314" s="861"/>
      <c r="P314" s="1297"/>
      <c r="AN314" s="808"/>
      <c r="AO314" s="808"/>
      <c r="AP314" s="808"/>
      <c r="AQ314" s="808"/>
      <c r="AR314" s="808"/>
      <c r="AS314" s="808"/>
      <c r="AT314" s="808"/>
      <c r="AU314" s="808"/>
      <c r="AV314" s="808"/>
      <c r="AW314" s="808"/>
      <c r="AX314" s="808"/>
      <c r="AY314" s="808"/>
      <c r="AZ314" s="808"/>
      <c r="BA314" s="808"/>
      <c r="BB314" s="808"/>
    </row>
    <row r="315" spans="1:54">
      <c r="A315" s="952"/>
      <c r="B315" s="868"/>
      <c r="C315" s="868"/>
      <c r="D315" s="868"/>
      <c r="E315" s="868"/>
      <c r="F315" s="868"/>
      <c r="G315" s="868"/>
      <c r="H315" s="893"/>
      <c r="I315" s="827"/>
      <c r="J315" s="868"/>
      <c r="K315" s="868"/>
      <c r="L315" s="828"/>
      <c r="M315" s="827"/>
      <c r="N315" s="827"/>
      <c r="O315" s="829"/>
      <c r="P315" s="827"/>
      <c r="AN315" s="808"/>
      <c r="AO315" s="808"/>
      <c r="AP315" s="808"/>
      <c r="AQ315" s="808"/>
      <c r="AR315" s="808"/>
      <c r="AS315" s="808"/>
      <c r="AT315" s="808"/>
      <c r="AU315" s="808"/>
      <c r="AV315" s="808"/>
      <c r="AW315" s="808"/>
      <c r="AX315" s="808"/>
      <c r="AY315" s="808"/>
      <c r="AZ315" s="808"/>
      <c r="BA315" s="808"/>
      <c r="BB315" s="808"/>
    </row>
    <row r="316" spans="1:54">
      <c r="A316" s="952"/>
      <c r="B316" s="868"/>
      <c r="C316" s="868"/>
      <c r="D316" s="868"/>
      <c r="E316" s="868"/>
      <c r="F316" s="868"/>
      <c r="G316" s="868"/>
      <c r="H316" s="893"/>
      <c r="I316" s="827"/>
      <c r="J316" s="868"/>
      <c r="K316" s="868"/>
      <c r="L316" s="828"/>
      <c r="M316" s="827"/>
      <c r="N316" s="827"/>
      <c r="O316" s="829"/>
      <c r="P316" s="827"/>
      <c r="AN316" s="808"/>
      <c r="AO316" s="808"/>
      <c r="AP316" s="808"/>
      <c r="AQ316" s="808"/>
      <c r="AR316" s="808"/>
      <c r="AS316" s="808"/>
      <c r="AT316" s="808"/>
      <c r="AU316" s="808"/>
      <c r="AV316" s="808"/>
      <c r="AW316" s="808"/>
      <c r="AX316" s="808"/>
      <c r="AY316" s="808"/>
      <c r="AZ316" s="808"/>
      <c r="BA316" s="808"/>
      <c r="BB316" s="808"/>
    </row>
    <row r="317" spans="1:54" ht="16.5">
      <c r="A317" s="953"/>
      <c r="B317" s="869"/>
      <c r="C317" s="869"/>
      <c r="D317" s="869"/>
      <c r="E317" s="869"/>
      <c r="F317" s="869"/>
      <c r="G317" s="869"/>
      <c r="H317" s="894"/>
      <c r="I317" s="871"/>
      <c r="J317" s="869"/>
      <c r="K317" s="869"/>
      <c r="L317" s="870"/>
      <c r="M317" s="871"/>
      <c r="N317" s="871"/>
      <c r="O317" s="872"/>
      <c r="P317" s="871"/>
      <c r="AN317" s="808"/>
      <c r="AO317" s="808"/>
      <c r="AP317" s="808"/>
      <c r="AQ317" s="808"/>
      <c r="AR317" s="808"/>
      <c r="AS317" s="808"/>
      <c r="AT317" s="808"/>
      <c r="AU317" s="808"/>
      <c r="AV317" s="808"/>
      <c r="AW317" s="808"/>
      <c r="AX317" s="808"/>
      <c r="AY317" s="808"/>
      <c r="AZ317" s="808"/>
      <c r="BA317" s="808"/>
      <c r="BB317" s="808"/>
    </row>
    <row r="318" spans="1:54">
      <c r="A318" s="952"/>
      <c r="B318" s="868"/>
      <c r="C318" s="868"/>
      <c r="D318" s="868"/>
      <c r="E318" s="868"/>
      <c r="F318" s="868"/>
      <c r="G318" s="868"/>
      <c r="H318" s="893"/>
      <c r="I318" s="827"/>
      <c r="J318" s="868"/>
      <c r="K318" s="868"/>
      <c r="L318" s="828"/>
      <c r="M318" s="827"/>
      <c r="N318" s="827"/>
      <c r="O318" s="829"/>
      <c r="P318" s="827"/>
      <c r="AN318" s="808"/>
      <c r="AO318" s="808"/>
      <c r="AP318" s="808"/>
      <c r="AQ318" s="808"/>
      <c r="AR318" s="808"/>
      <c r="AS318" s="808"/>
      <c r="AT318" s="808"/>
      <c r="AU318" s="808"/>
      <c r="AV318" s="808"/>
      <c r="AW318" s="808"/>
      <c r="AX318" s="808"/>
      <c r="AY318" s="808"/>
      <c r="AZ318" s="808"/>
      <c r="BA318" s="808"/>
      <c r="BB318" s="808"/>
    </row>
    <row r="319" spans="1:54">
      <c r="A319" s="952"/>
      <c r="B319" s="868"/>
      <c r="C319" s="868"/>
      <c r="D319" s="868"/>
      <c r="E319" s="868"/>
      <c r="F319" s="868"/>
      <c r="G319" s="868"/>
      <c r="H319" s="893"/>
      <c r="I319" s="827"/>
      <c r="J319" s="868"/>
      <c r="K319" s="868"/>
      <c r="L319" s="828"/>
      <c r="M319" s="827"/>
      <c r="N319" s="827"/>
      <c r="O319" s="829"/>
      <c r="P319" s="827"/>
      <c r="AN319" s="808"/>
      <c r="AO319" s="808"/>
      <c r="AP319" s="808"/>
      <c r="AQ319" s="808"/>
      <c r="AR319" s="808"/>
      <c r="AS319" s="808"/>
      <c r="AT319" s="808"/>
      <c r="AU319" s="808"/>
      <c r="AV319" s="808"/>
      <c r="AW319" s="808"/>
      <c r="AX319" s="808"/>
      <c r="AY319" s="808"/>
      <c r="AZ319" s="808"/>
      <c r="BA319" s="808"/>
      <c r="BB319" s="808"/>
    </row>
  </sheetData>
  <sheetProtection algorithmName="SHA-512" hashValue="NnNQ00uUWoKC6prIt9Ksu38UVYTZmUmKiuswQAocW0foKumWfVUBn/OPt1AMrkpXTniACgO8puMgZhYzWD09sQ==" saltValue="cOoWz9DShmXqhSnvaPVrog==" spinCount="100000" sheet="1" formatColumns="0" formatRows="0" selectLockedCells="1"/>
  <customSheetViews>
    <customSheetView guid="{987A3FAC-920D-4C0C-8129-D8F4AFD7E477}" scale="70" showPageBreaks="1" fitToPage="1" printArea="1" hiddenRows="1" hiddenColumns="1" view="pageBreakPreview" topLeftCell="A13">
      <selection activeCell="I25" sqref="I25"/>
      <colBreaks count="2" manualBreakCount="2">
        <brk id="11" max="1048575" man="1"/>
        <brk id="16" max="1048575" man="1"/>
      </colBreaks>
      <pageMargins left="0.25" right="0.25" top="0.5" bottom="0.25" header="0.05" footer="0.05"/>
      <printOptions horizontalCentered="1"/>
      <pageSetup paperSize="9" scale="11"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296:N296"/>
    <mergeCell ref="M295:N295"/>
    <mergeCell ref="N15:P15"/>
    <mergeCell ref="A290:K290"/>
    <mergeCell ref="M11:P11"/>
    <mergeCell ref="A289:Q289"/>
    <mergeCell ref="A294:C294"/>
    <mergeCell ref="A295:C295"/>
    <mergeCell ref="AO13:AP13"/>
    <mergeCell ref="AL13:AM13"/>
    <mergeCell ref="H292:M292"/>
    <mergeCell ref="D294:E294"/>
    <mergeCell ref="D295:E295"/>
    <mergeCell ref="B18:L18"/>
    <mergeCell ref="A3:Q3"/>
    <mergeCell ref="B293:L293"/>
    <mergeCell ref="A4:Q4"/>
    <mergeCell ref="M8:P8"/>
    <mergeCell ref="L291:O291"/>
    <mergeCell ref="M7:P7"/>
    <mergeCell ref="M9:P9"/>
  </mergeCells>
  <phoneticPr fontId="2" type="noConversion"/>
  <conditionalFormatting sqref="O290 O292:O293 O20:O288 K149:K288 I149:I288">
    <cfRule type="expression" dxfId="42" priority="2860" stopIfTrue="1">
      <formula>H20&gt;0</formula>
    </cfRule>
  </conditionalFormatting>
  <conditionalFormatting sqref="O294">
    <cfRule type="expression" dxfId="41" priority="2660" stopIfTrue="1">
      <formula>N294&gt;0</formula>
    </cfRule>
  </conditionalFormatting>
  <conditionalFormatting sqref="K20:K288">
    <cfRule type="expression" dxfId="40" priority="2097" stopIfTrue="1">
      <formula>H20&gt;0</formula>
    </cfRule>
  </conditionalFormatting>
  <conditionalFormatting sqref="K20:K204">
    <cfRule type="cellIs" dxfId="39" priority="2096" stopIfTrue="1" operator="equal">
      <formula>"a"</formula>
    </cfRule>
  </conditionalFormatting>
  <conditionalFormatting sqref="K20:K148">
    <cfRule type="expression" dxfId="38" priority="2095" stopIfTrue="1">
      <formula>J20&gt;0</formula>
    </cfRule>
  </conditionalFormatting>
  <conditionalFormatting sqref="I20:I148">
    <cfRule type="expression" dxfId="37" priority="2094" stopIfTrue="1">
      <formula>H20&gt;0</formula>
    </cfRule>
  </conditionalFormatting>
  <conditionalFormatting sqref="K205:K288">
    <cfRule type="cellIs" dxfId="36" priority="6" stopIfTrue="1" operator="equal">
      <formula>"a"</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294:K65602 K1:K2 K291:K292 K5:K17" xr:uid="{00000000-0002-0000-0800-000001000000}"/>
    <dataValidation type="whole" operator="greaterThan" allowBlank="1" showInputMessage="1" showErrorMessage="1" error="Enter only Numeric Value greater than zero or leave the cell blank !" sqref="O20:O288" xr:uid="{00000000-0002-0000-0800-000002000000}">
      <formula1>0</formula1>
    </dataValidation>
    <dataValidation type="list" operator="greaterThan" allowBlank="1" showInputMessage="1" showErrorMessage="1" sqref="K20:K288" xr:uid="{00000000-0002-0000-0800-000003000000}">
      <formula1>"0%,5%,12%,18%,28%"</formula1>
    </dataValidation>
    <dataValidation type="whole" operator="greaterThan" allowBlank="1" showInputMessage="1" showErrorMessage="1" sqref="I20:I288" xr:uid="{00000000-0002-0000-0800-000004000000}">
      <formula1>1</formula1>
    </dataValidation>
  </dataValidations>
  <printOptions horizontalCentered="1"/>
  <pageMargins left="0.25" right="0.25" top="0.5" bottom="0.25" header="0.05" footer="0.05"/>
  <pageSetup paperSize="9" scale="11"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Sandeep Panwar {संदीप पंवार}</cp:lastModifiedBy>
  <cp:lastPrinted>2021-12-23T09:29:46Z</cp:lastPrinted>
  <dcterms:created xsi:type="dcterms:W3CDTF">2001-07-26T10:23:15Z</dcterms:created>
  <dcterms:modified xsi:type="dcterms:W3CDTF">2023-01-30T12:46:23Z</dcterms:modified>
</cp:coreProperties>
</file>