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hidePivotFieldList="1" defaultThemeVersion="124226"/>
  <mc:AlternateContent xmlns:mc="http://schemas.openxmlformats.org/markup-compatibility/2006">
    <mc:Choice Requires="x15">
      <x15ac:absPath xmlns:x15ac="http://schemas.microsoft.com/office/spreadsheetml/2010/11/ac" url="C:\Users\60001938\Desktop\Bid\Bidding Document-B1\"/>
    </mc:Choice>
  </mc:AlternateContent>
  <xr:revisionPtr revIDLastSave="0" documentId="13_ncr:1_{81D6B5F6-BE55-4F72-9DC5-C48C1F7EEDCC}" xr6:coauthVersionLast="36" xr6:coauthVersionMax="36" xr10:uidLastSave="{00000000-0000-0000-0000-000000000000}"/>
  <workbookProtection workbookPassword="E58F" lockStructure="1"/>
  <bookViews>
    <workbookView xWindow="32760" yWindow="32760" windowWidth="20490" windowHeight="7185" tabRatio="650" firstSheet="1" activeTab="8" xr2:uid="{00000000-000D-0000-FFFF-FFFF00000000}"/>
  </bookViews>
  <sheets>
    <sheet name="Basic Data" sheetId="1" state="hidden" r:id="rId1"/>
    <sheet name="Cover" sheetId="2" r:id="rId2"/>
    <sheet name="Instructions" sheetId="3" r:id="rId3"/>
    <sheet name="Names of Bidder" sheetId="4" r:id="rId4"/>
    <sheet name="Sch-1" sheetId="5" r:id="rId5"/>
    <sheet name="Sch-1 Dis" sheetId="6" state="hidden" r:id="rId6"/>
    <sheet name="Sch-2" sheetId="7" r:id="rId7"/>
    <sheet name="Sch-2 Dis" sheetId="8" state="hidden" r:id="rId8"/>
    <sheet name="sch-3" sheetId="28" r:id="rId9"/>
    <sheet name="Sch-4" sheetId="29" r:id="rId10"/>
    <sheet name="Sch-5" sheetId="10" r:id="rId11"/>
    <sheet name="Sch-4 Dis" sheetId="11" state="hidden" r:id="rId12"/>
    <sheet name="Sch-6" sheetId="12" r:id="rId13"/>
    <sheet name="Sch-7" sheetId="25" r:id="rId14"/>
    <sheet name="Bid Form 2nd Envelope" sheetId="20" r:id="rId15"/>
    <sheet name="Sch-6 Dis" sheetId="15" state="hidden" r:id="rId16"/>
    <sheet name="Sch-5 after discount" sheetId="26" state="hidden" r:id="rId17"/>
    <sheet name="Discount" sheetId="16" state="hidden" r:id="rId18"/>
    <sheet name="Octroi" sheetId="17" state="hidden" r:id="rId19"/>
    <sheet name="Entry Tax" sheetId="18" state="hidden" r:id="rId20"/>
    <sheet name="Other taxes &amp; duties" sheetId="27" state="hidden" r:id="rId21"/>
    <sheet name="Q &amp; C" sheetId="21" state="hidden" r:id="rId22"/>
    <sheet name="T &amp; D" sheetId="22" state="hidden" r:id="rId23"/>
    <sheet name="N to W" sheetId="23" state="hidden" r:id="rId24"/>
    <sheet name="Sheet1" sheetId="24" state="hidden" r:id="rId25"/>
  </sheets>
  <externalReferences>
    <externalReference r:id="rId26"/>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4">'Bid Form 2nd Envelope'!$A$1:$F$53</definedName>
    <definedName name="_xlnm.Print_Area" localSheetId="1">Cover!$B$1:$E$17</definedName>
    <definedName name="_xlnm.Print_Area" localSheetId="17">Discount!$A$2:$G$41</definedName>
    <definedName name="_xlnm.Print_Area" localSheetId="19">'Entry Tax'!$A$1:$E$16</definedName>
    <definedName name="_xlnm.Print_Area" localSheetId="2">Instructions!$A$1:$C$50</definedName>
    <definedName name="_xlnm.Print_Area" localSheetId="3">'Names of Bidder'!$B$1:$D$21</definedName>
    <definedName name="_xlnm.Print_Area" localSheetId="18">Octroi!$A$1:$E$16</definedName>
    <definedName name="_xlnm.Print_Area" localSheetId="20">'Other taxes &amp; duties'!$A$1:$E$16</definedName>
    <definedName name="_xlnm.Print_Area" localSheetId="21">'Q &amp; C'!$A$1:$F$43</definedName>
    <definedName name="_xlnm.Print_Area" localSheetId="4">'Sch-1'!$A$1:$O$33</definedName>
    <definedName name="_xlnm.Print_Area" localSheetId="5">'Sch-1 Dis'!$A$1:$H$32</definedName>
    <definedName name="_xlnm.Print_Area" localSheetId="6">'Sch-2'!$A$1:$M$26</definedName>
    <definedName name="_xlnm.Print_Area" localSheetId="7">'Sch-2 Dis'!$A$1:$G$24</definedName>
    <definedName name="_xlnm.Print_Area" localSheetId="8">'sch-3'!$A$1:$O$138</definedName>
    <definedName name="_xlnm.Print_Area" localSheetId="9">'Sch-4'!$A$1:$E$28</definedName>
    <definedName name="_xlnm.Print_Area" localSheetId="11">'Sch-4 Dis'!$A$1:$E$44</definedName>
    <definedName name="_xlnm.Print_Area" localSheetId="10">'Sch-5'!$A$1:$E$39</definedName>
    <definedName name="_xlnm.Print_Area" localSheetId="16">'Sch-5 after discount'!$A$1:$D$29</definedName>
    <definedName name="_xlnm.Print_Area" localSheetId="12">'Sch-6'!$A$1:$D$30</definedName>
    <definedName name="_xlnm.Print_Area" localSheetId="15">'Sch-6 Dis'!$A$1:$F$28</definedName>
    <definedName name="_xlnm.Print_Area" localSheetId="13">'Sch-7'!$A$1:$E$19</definedName>
    <definedName name="_xlnm.Print_Area" localSheetId="22">'T &amp; D'!$A$1:$E$12</definedName>
    <definedName name="_xlnm.Print_Titles" localSheetId="4">'Sch-1'!$15:$18</definedName>
    <definedName name="_xlnm.Print_Titles" localSheetId="5">'Sch-1 Dis'!$15:$17</definedName>
    <definedName name="_xlnm.Print_Titles" localSheetId="6">'Sch-2'!$12:$20</definedName>
    <definedName name="_xlnm.Print_Titles" localSheetId="7">'Sch-2 Dis'!$13:$15</definedName>
    <definedName name="_xlnm.Print_Titles" localSheetId="8">'sch-3'!$1:$17</definedName>
    <definedName name="_xlnm.Print_Titles" localSheetId="9">'Sch-4'!$3:$22</definedName>
    <definedName name="_xlnm.Print_Titles" localSheetId="11">'Sch-4 Dis'!$3:$13</definedName>
    <definedName name="_xlnm.Print_Titles" localSheetId="10">'Sch-5'!$3:$13</definedName>
    <definedName name="_xlnm.Print_Titles" localSheetId="16">'Sch-5 after discount'!$3:$13</definedName>
    <definedName name="_xlnm.Print_Titles" localSheetId="12">'Sch-6'!$3:$13</definedName>
    <definedName name="_xlnm.Print_Titles" localSheetId="15">'Sch-6 Dis'!$14:$14</definedName>
    <definedName name="_xlnm.Print_Titles" localSheetId="13">'Sch-7'!$3:$14</definedName>
    <definedName name="_xlnm.Recorder">#REF!</definedName>
    <definedName name="TEST">#REF!</definedName>
    <definedName name="Z_01ACF2E1_8E61_4459_ABC1_B6C183DEED61_.wvu.PrintArea" localSheetId="19" hidden="1">'Entry Tax'!$A$1:$E$16</definedName>
    <definedName name="Z_01ACF2E1_8E61_4459_ABC1_B6C183DEED61_.wvu.PrintArea" localSheetId="18" hidden="1">Octroi!$A$1:$E$16</definedName>
    <definedName name="Z_01ACF2E1_8E61_4459_ABC1_B6C183DEED61_.wvu.PrintArea" localSheetId="20" hidden="1">'Other taxes &amp; duties'!$A$1:$E$16</definedName>
    <definedName name="Z_08A645C4_A23F_4400_B0CE_1685BC312A6F_.wvu.Cols" localSheetId="17" hidden="1">Discount!$H:$O</definedName>
    <definedName name="Z_08A645C4_A23F_4400_B0CE_1685BC312A6F_.wvu.Cols" localSheetId="3" hidden="1">'Names of Bidder'!$AA:$AA</definedName>
    <definedName name="Z_08A645C4_A23F_4400_B0CE_1685BC312A6F_.wvu.Cols" localSheetId="4" hidden="1">'Sch-1'!$Q:$V</definedName>
    <definedName name="Z_08A645C4_A23F_4400_B0CE_1685BC312A6F_.wvu.Cols" localSheetId="5" hidden="1">'Sch-1 Dis'!$K:$K</definedName>
    <definedName name="Z_08A645C4_A23F_4400_B0CE_1685BC312A6F_.wvu.Cols" localSheetId="6" hidden="1">'Sch-2'!$H:$I</definedName>
    <definedName name="Z_08A645C4_A23F_4400_B0CE_1685BC312A6F_.wvu.Cols" localSheetId="9" hidden="1">'Sch-4'!$G:$G</definedName>
    <definedName name="Z_08A645C4_A23F_4400_B0CE_1685BC312A6F_.wvu.Cols" localSheetId="10" hidden="1">'Sch-5'!$G:$G</definedName>
    <definedName name="Z_08A645C4_A23F_4400_B0CE_1685BC312A6F_.wvu.Cols" localSheetId="13" hidden="1">'Sch-7'!$G:$G</definedName>
    <definedName name="Z_08A645C4_A23F_4400_B0CE_1685BC312A6F_.wvu.PrintArea" localSheetId="14" hidden="1">'Bid Form 2nd Envelope'!$A$1:$F$53</definedName>
    <definedName name="Z_08A645C4_A23F_4400_B0CE_1685BC312A6F_.wvu.PrintArea" localSheetId="1" hidden="1">Cover!$B$1:$E$17</definedName>
    <definedName name="Z_08A645C4_A23F_4400_B0CE_1685BC312A6F_.wvu.PrintArea" localSheetId="17" hidden="1">Discount!$A$2:$G$41</definedName>
    <definedName name="Z_08A645C4_A23F_4400_B0CE_1685BC312A6F_.wvu.PrintArea" localSheetId="19" hidden="1">'Entry Tax'!$A$1:$E$16</definedName>
    <definedName name="Z_08A645C4_A23F_4400_B0CE_1685BC312A6F_.wvu.PrintArea" localSheetId="2" hidden="1">Instructions!$A$1:$C$50</definedName>
    <definedName name="Z_08A645C4_A23F_4400_B0CE_1685BC312A6F_.wvu.PrintArea" localSheetId="3" hidden="1">'Names of Bidder'!$B$1:$D$21</definedName>
    <definedName name="Z_08A645C4_A23F_4400_B0CE_1685BC312A6F_.wvu.PrintArea" localSheetId="18" hidden="1">Octroi!$A$1:$E$16</definedName>
    <definedName name="Z_08A645C4_A23F_4400_B0CE_1685BC312A6F_.wvu.PrintArea" localSheetId="20" hidden="1">'Other taxes &amp; duties'!$A$1:$E$16</definedName>
    <definedName name="Z_08A645C4_A23F_4400_B0CE_1685BC312A6F_.wvu.PrintArea" localSheetId="21" hidden="1">'Q &amp; C'!$A$1:$F$43</definedName>
    <definedName name="Z_08A645C4_A23F_4400_B0CE_1685BC312A6F_.wvu.PrintArea" localSheetId="4" hidden="1">'Sch-1'!$A$1:$O$19</definedName>
    <definedName name="Z_08A645C4_A23F_4400_B0CE_1685BC312A6F_.wvu.PrintArea" localSheetId="5" hidden="1">'Sch-1 Dis'!$A$1:$H$32</definedName>
    <definedName name="Z_08A645C4_A23F_4400_B0CE_1685BC312A6F_.wvu.PrintArea" localSheetId="6" hidden="1">'Sch-2'!$A$1:$F$26</definedName>
    <definedName name="Z_08A645C4_A23F_4400_B0CE_1685BC312A6F_.wvu.PrintArea" localSheetId="7" hidden="1">'Sch-2 Dis'!$A$1:$G$24</definedName>
    <definedName name="Z_08A645C4_A23F_4400_B0CE_1685BC312A6F_.wvu.PrintArea" localSheetId="8" hidden="1">'sch-3'!$A$1:$E$17</definedName>
    <definedName name="Z_08A645C4_A23F_4400_B0CE_1685BC312A6F_.wvu.PrintArea" localSheetId="9" hidden="1">'Sch-4'!$A$1:$E$28</definedName>
    <definedName name="Z_08A645C4_A23F_4400_B0CE_1685BC312A6F_.wvu.PrintArea" localSheetId="11" hidden="1">'Sch-4 Dis'!$A$1:$E$44</definedName>
    <definedName name="Z_08A645C4_A23F_4400_B0CE_1685BC312A6F_.wvu.PrintArea" localSheetId="10" hidden="1">'Sch-5'!$A$1:$E$39</definedName>
    <definedName name="Z_08A645C4_A23F_4400_B0CE_1685BC312A6F_.wvu.PrintArea" localSheetId="16" hidden="1">'Sch-5 after discount'!$A$1:$D$29</definedName>
    <definedName name="Z_08A645C4_A23F_4400_B0CE_1685BC312A6F_.wvu.PrintArea" localSheetId="12" hidden="1">'Sch-6'!$A$1:$D$31</definedName>
    <definedName name="Z_08A645C4_A23F_4400_B0CE_1685BC312A6F_.wvu.PrintArea" localSheetId="15" hidden="1">'Sch-6 Dis'!$A$1:$F$28</definedName>
    <definedName name="Z_08A645C4_A23F_4400_B0CE_1685BC312A6F_.wvu.PrintArea" localSheetId="13" hidden="1">'Sch-7'!$A$1:$E$19</definedName>
    <definedName name="Z_08A645C4_A23F_4400_B0CE_1685BC312A6F_.wvu.PrintArea" localSheetId="22" hidden="1">'T &amp; D'!$A$1:$E$12</definedName>
    <definedName name="Z_08A645C4_A23F_4400_B0CE_1685BC312A6F_.wvu.PrintTitles" localSheetId="4" hidden="1">'Sch-1'!$15:$18</definedName>
    <definedName name="Z_08A645C4_A23F_4400_B0CE_1685BC312A6F_.wvu.PrintTitles" localSheetId="5" hidden="1">'Sch-1 Dis'!$15:$17</definedName>
    <definedName name="Z_08A645C4_A23F_4400_B0CE_1685BC312A6F_.wvu.PrintTitles" localSheetId="6" hidden="1">'Sch-2'!$12:$20</definedName>
    <definedName name="Z_08A645C4_A23F_4400_B0CE_1685BC312A6F_.wvu.PrintTitles" localSheetId="7" hidden="1">'Sch-2 Dis'!$13:$15</definedName>
    <definedName name="Z_08A645C4_A23F_4400_B0CE_1685BC312A6F_.wvu.PrintTitles" localSheetId="8" hidden="1">'sch-3'!$12:$17</definedName>
    <definedName name="Z_08A645C4_A23F_4400_B0CE_1685BC312A6F_.wvu.PrintTitles" localSheetId="9" hidden="1">'Sch-4'!$3:$22</definedName>
    <definedName name="Z_08A645C4_A23F_4400_B0CE_1685BC312A6F_.wvu.PrintTitles" localSheetId="11" hidden="1">'Sch-4 Dis'!$3:$13</definedName>
    <definedName name="Z_08A645C4_A23F_4400_B0CE_1685BC312A6F_.wvu.PrintTitles" localSheetId="10" hidden="1">'Sch-5'!$3:$13</definedName>
    <definedName name="Z_08A645C4_A23F_4400_B0CE_1685BC312A6F_.wvu.PrintTitles" localSheetId="16" hidden="1">'Sch-5 after discount'!$3:$13</definedName>
    <definedName name="Z_08A645C4_A23F_4400_B0CE_1685BC312A6F_.wvu.PrintTitles" localSheetId="12" hidden="1">'Sch-6'!$3:$13</definedName>
    <definedName name="Z_08A645C4_A23F_4400_B0CE_1685BC312A6F_.wvu.PrintTitles" localSheetId="15" hidden="1">'Sch-6 Dis'!$14:$14</definedName>
    <definedName name="Z_08A645C4_A23F_4400_B0CE_1685BC312A6F_.wvu.PrintTitles" localSheetId="13" hidden="1">'Sch-7'!$3:$14</definedName>
    <definedName name="Z_08A645C4_A23F_4400_B0CE_1685BC312A6F_.wvu.Rows" localSheetId="0" hidden="1">'Basic Data'!#REF!,'Basic Data'!#REF!</definedName>
    <definedName name="Z_08A645C4_A23F_4400_B0CE_1685BC312A6F_.wvu.Rows" localSheetId="14" hidden="1">'Bid Form 2nd Envelope'!$22:$22</definedName>
    <definedName name="Z_08A645C4_A23F_4400_B0CE_1685BC312A6F_.wvu.Rows" localSheetId="1" hidden="1">Cover!$9:$9,Cover!$12:$12</definedName>
    <definedName name="Z_08A645C4_A23F_4400_B0CE_1685BC312A6F_.wvu.Rows" localSheetId="17" hidden="1">Discount!$21:$22,Discount!$27:$28,Discount!$30:$31</definedName>
    <definedName name="Z_08A645C4_A23F_4400_B0CE_1685BC312A6F_.wvu.Rows" localSheetId="2" hidden="1">Instructions!#REF!,Instructions!#REF!,Instructions!#REF!,Instructions!$39:$40</definedName>
    <definedName name="Z_08A645C4_A23F_4400_B0CE_1685BC312A6F_.wvu.Rows" localSheetId="4" hidden="1">'Sch-1'!#REF!</definedName>
    <definedName name="Z_14D7F02E_BCCA_4517_ABC7_537FF4AEB67A_.wvu.PrintArea" localSheetId="2" hidden="1">Instructions!$A$1:$C$50</definedName>
    <definedName name="Z_27A45B7A_04F2_4516_B80B_5ED0825D4ED3_.wvu.PrintArea" localSheetId="2" hidden="1">Instructions!$A$1:$C$50</definedName>
    <definedName name="Z_374BB220_87F1_4A3E_ABA5_7B2BD812CABA_.wvu.PrintArea" localSheetId="2" hidden="1">Instructions!$A$1:$C$50</definedName>
    <definedName name="Z_374BB220_87F1_4A3E_ABA5_7B2BD812CABA_.wvu.Rows" localSheetId="2" hidden="1">Instructions!#REF!,Instructions!$39:$40</definedName>
    <definedName name="Z_3D662AA8_535D_445A_A535_5FFD33E1146F_.wvu.PrintArea" localSheetId="21" hidden="1">'Q &amp; C'!$A$1:$F$43</definedName>
    <definedName name="Z_420F5FBD_E556_4311_8218_D9BF2725836B_.wvu.PrintArea" localSheetId="21" hidden="1">'Q &amp; C'!$A$1:$F$43</definedName>
    <definedName name="Z_4F65FF32_EC61_4022_A399_2986D7B6B8B3_.wvu.PrintArea" localSheetId="17" hidden="1">Discount!$A$2:$G$39</definedName>
    <definedName name="Z_4F65FF32_EC61_4022_A399_2986D7B6B8B3_.wvu.PrintArea" localSheetId="19" hidden="1">'Entry Tax'!$A$1:$E$16</definedName>
    <definedName name="Z_4F65FF32_EC61_4022_A399_2986D7B6B8B3_.wvu.PrintArea" localSheetId="2" hidden="1">Instructions!$A$1:$C$50</definedName>
    <definedName name="Z_4F65FF32_EC61_4022_A399_2986D7B6B8B3_.wvu.PrintArea" localSheetId="18" hidden="1">Octroi!$A$1:$E$16</definedName>
    <definedName name="Z_4F65FF32_EC61_4022_A399_2986D7B6B8B3_.wvu.PrintArea" localSheetId="20" hidden="1">'Other taxes &amp; duties'!$A$1:$E$16</definedName>
    <definedName name="Z_4F65FF32_EC61_4022_A399_2986D7B6B8B3_.wvu.PrintArea" localSheetId="4" hidden="1">'Sch-1'!$A$1:$O$19</definedName>
    <definedName name="Z_4F65FF32_EC61_4022_A399_2986D7B6B8B3_.wvu.PrintArea" localSheetId="5" hidden="1">'Sch-1 Dis'!$A$1:$H$32</definedName>
    <definedName name="Z_4F65FF32_EC61_4022_A399_2986D7B6B8B3_.wvu.PrintArea" localSheetId="6" hidden="1">'Sch-2'!$A$1:$F$26</definedName>
    <definedName name="Z_4F65FF32_EC61_4022_A399_2986D7B6B8B3_.wvu.PrintArea" localSheetId="7" hidden="1">'Sch-2 Dis'!$A$1:$G$24</definedName>
    <definedName name="Z_4F65FF32_EC61_4022_A399_2986D7B6B8B3_.wvu.PrintArea" localSheetId="8" hidden="1">'sch-3'!$A$1:$E$17</definedName>
    <definedName name="Z_4F65FF32_EC61_4022_A399_2986D7B6B8B3_.wvu.PrintArea" localSheetId="9" hidden="1">'Sch-4'!$A$1:$E$29</definedName>
    <definedName name="Z_4F65FF32_EC61_4022_A399_2986D7B6B8B3_.wvu.PrintArea" localSheetId="11" hidden="1">'Sch-4 Dis'!$A$1:$E$44</definedName>
    <definedName name="Z_4F65FF32_EC61_4022_A399_2986D7B6B8B3_.wvu.PrintArea" localSheetId="10" hidden="1">'Sch-5'!$A$1:$E$40</definedName>
    <definedName name="Z_4F65FF32_EC61_4022_A399_2986D7B6B8B3_.wvu.PrintArea" localSheetId="16" hidden="1">'Sch-5 after discount'!$A$1:$D$29</definedName>
    <definedName name="Z_4F65FF32_EC61_4022_A399_2986D7B6B8B3_.wvu.PrintArea" localSheetId="12" hidden="1">'Sch-6'!$A$1:$D$31</definedName>
    <definedName name="Z_4F65FF32_EC61_4022_A399_2986D7B6B8B3_.wvu.PrintArea" localSheetId="15" hidden="1">'Sch-6 Dis'!$A$1:$F$29</definedName>
    <definedName name="Z_4F65FF32_EC61_4022_A399_2986D7B6B8B3_.wvu.PrintArea" localSheetId="13" hidden="1">'Sch-7'!$A$1:$E$20</definedName>
    <definedName name="Z_4F65FF32_EC61_4022_A399_2986D7B6B8B3_.wvu.PrintTitles" localSheetId="4" hidden="1">'Sch-1'!$15:$18</definedName>
    <definedName name="Z_4F65FF32_EC61_4022_A399_2986D7B6B8B3_.wvu.PrintTitles" localSheetId="5" hidden="1">'Sch-1 Dis'!$15:$17</definedName>
    <definedName name="Z_4F65FF32_EC61_4022_A399_2986D7B6B8B3_.wvu.PrintTitles" localSheetId="6" hidden="1">'Sch-2'!$12:$20</definedName>
    <definedName name="Z_4F65FF32_EC61_4022_A399_2986D7B6B8B3_.wvu.PrintTitles" localSheetId="7" hidden="1">'Sch-2 Dis'!$13:$15</definedName>
    <definedName name="Z_4F65FF32_EC61_4022_A399_2986D7B6B8B3_.wvu.PrintTitles" localSheetId="8" hidden="1">'sch-3'!$12:$17</definedName>
    <definedName name="Z_4F65FF32_EC61_4022_A399_2986D7B6B8B3_.wvu.PrintTitles" localSheetId="9" hidden="1">'Sch-4'!$3:$22</definedName>
    <definedName name="Z_4F65FF32_EC61_4022_A399_2986D7B6B8B3_.wvu.PrintTitles" localSheetId="11" hidden="1">'Sch-4 Dis'!$3:$13</definedName>
    <definedName name="Z_4F65FF32_EC61_4022_A399_2986D7B6B8B3_.wvu.PrintTitles" localSheetId="10" hidden="1">'Sch-5'!$3:$13</definedName>
    <definedName name="Z_4F65FF32_EC61_4022_A399_2986D7B6B8B3_.wvu.PrintTitles" localSheetId="16" hidden="1">'Sch-5 after discount'!$3:$13</definedName>
    <definedName name="Z_4F65FF32_EC61_4022_A399_2986D7B6B8B3_.wvu.PrintTitles" localSheetId="12" hidden="1">'Sch-6'!$3:$13</definedName>
    <definedName name="Z_4F65FF32_EC61_4022_A399_2986D7B6B8B3_.wvu.PrintTitles" localSheetId="15" hidden="1">'Sch-6 Dis'!$14:$14</definedName>
    <definedName name="Z_4F65FF32_EC61_4022_A399_2986D7B6B8B3_.wvu.PrintTitles" localSheetId="13" hidden="1">'Sch-7'!$3:$14</definedName>
    <definedName name="Z_58D82F59_8CF6_455F_B9F4_081499FDF243_.wvu.Cols" localSheetId="17" hidden="1">Discount!$I:$P</definedName>
    <definedName name="Z_58D82F59_8CF6_455F_B9F4_081499FDF243_.wvu.Cols" localSheetId="4" hidden="1">'Sch-1'!$Q:$U</definedName>
    <definedName name="Z_58D82F59_8CF6_455F_B9F4_081499FDF243_.wvu.Cols" localSheetId="5" hidden="1">'Sch-1 Dis'!$K:$K</definedName>
    <definedName name="Z_58D82F59_8CF6_455F_B9F4_081499FDF243_.wvu.Cols" localSheetId="6" hidden="1">'Sch-2'!$H:$I</definedName>
    <definedName name="Z_58D82F59_8CF6_455F_B9F4_081499FDF243_.wvu.PrintArea" localSheetId="14" hidden="1">'Bid Form 2nd Envelope'!$A$1:$F$55</definedName>
    <definedName name="Z_58D82F59_8CF6_455F_B9F4_081499FDF243_.wvu.PrintArea" localSheetId="1" hidden="1">Cover!$B$1:$E$17</definedName>
    <definedName name="Z_58D82F59_8CF6_455F_B9F4_081499FDF243_.wvu.PrintArea" localSheetId="17" hidden="1">Discount!$A$2:$G$41</definedName>
    <definedName name="Z_58D82F59_8CF6_455F_B9F4_081499FDF243_.wvu.PrintArea" localSheetId="19" hidden="1">'Entry Tax'!$A$1:$E$16</definedName>
    <definedName name="Z_58D82F59_8CF6_455F_B9F4_081499FDF243_.wvu.PrintArea" localSheetId="3" hidden="1">'Names of Bidder'!$B$1:$E$19</definedName>
    <definedName name="Z_58D82F59_8CF6_455F_B9F4_081499FDF243_.wvu.PrintArea" localSheetId="18" hidden="1">Octroi!$A$1:$E$16</definedName>
    <definedName name="Z_58D82F59_8CF6_455F_B9F4_081499FDF243_.wvu.PrintArea" localSheetId="20" hidden="1">'Other taxes &amp; duties'!$A$1:$E$16</definedName>
    <definedName name="Z_58D82F59_8CF6_455F_B9F4_081499FDF243_.wvu.PrintArea" localSheetId="21" hidden="1">'Q &amp; C'!$A$1:$F$43</definedName>
    <definedName name="Z_58D82F59_8CF6_455F_B9F4_081499FDF243_.wvu.PrintArea" localSheetId="4" hidden="1">'Sch-1'!$A$1:$O$19</definedName>
    <definedName name="Z_58D82F59_8CF6_455F_B9F4_081499FDF243_.wvu.PrintArea" localSheetId="5" hidden="1">'Sch-1 Dis'!$A$1:$H$32</definedName>
    <definedName name="Z_58D82F59_8CF6_455F_B9F4_081499FDF243_.wvu.PrintArea" localSheetId="6" hidden="1">'Sch-2'!$A$1:$F$26</definedName>
    <definedName name="Z_58D82F59_8CF6_455F_B9F4_081499FDF243_.wvu.PrintArea" localSheetId="7" hidden="1">'Sch-2 Dis'!$A$1:$G$24</definedName>
    <definedName name="Z_58D82F59_8CF6_455F_B9F4_081499FDF243_.wvu.PrintArea" localSheetId="8" hidden="1">'sch-3'!$A$1:$E$17</definedName>
    <definedName name="Z_58D82F59_8CF6_455F_B9F4_081499FDF243_.wvu.PrintArea" localSheetId="9" hidden="1">'Sch-4'!$A$1:$E$28</definedName>
    <definedName name="Z_58D82F59_8CF6_455F_B9F4_081499FDF243_.wvu.PrintArea" localSheetId="11" hidden="1">'Sch-4 Dis'!$A$1:$E$44</definedName>
    <definedName name="Z_58D82F59_8CF6_455F_B9F4_081499FDF243_.wvu.PrintArea" localSheetId="10" hidden="1">'Sch-5'!$A$1:$E$39</definedName>
    <definedName name="Z_58D82F59_8CF6_455F_B9F4_081499FDF243_.wvu.PrintArea" localSheetId="16" hidden="1">'Sch-5 after discount'!$A$1:$D$29</definedName>
    <definedName name="Z_58D82F59_8CF6_455F_B9F4_081499FDF243_.wvu.PrintArea" localSheetId="12" hidden="1">'Sch-6'!$A$1:$D$31</definedName>
    <definedName name="Z_58D82F59_8CF6_455F_B9F4_081499FDF243_.wvu.PrintArea" localSheetId="15" hidden="1">'Sch-6 Dis'!$A$1:$F$28</definedName>
    <definedName name="Z_58D82F59_8CF6_455F_B9F4_081499FDF243_.wvu.PrintArea" localSheetId="13" hidden="1">'Sch-7'!$A$1:$E$19</definedName>
    <definedName name="Z_58D82F59_8CF6_455F_B9F4_081499FDF243_.wvu.PrintTitles" localSheetId="4" hidden="1">'Sch-1'!$15:$18</definedName>
    <definedName name="Z_58D82F59_8CF6_455F_B9F4_081499FDF243_.wvu.PrintTitles" localSheetId="5" hidden="1">'Sch-1 Dis'!$15:$17</definedName>
    <definedName name="Z_58D82F59_8CF6_455F_B9F4_081499FDF243_.wvu.PrintTitles" localSheetId="6" hidden="1">'Sch-2'!$12:$20</definedName>
    <definedName name="Z_58D82F59_8CF6_455F_B9F4_081499FDF243_.wvu.PrintTitles" localSheetId="7" hidden="1">'Sch-2 Dis'!$13:$15</definedName>
    <definedName name="Z_58D82F59_8CF6_455F_B9F4_081499FDF243_.wvu.PrintTitles" localSheetId="8" hidden="1">'sch-3'!$12:$17</definedName>
    <definedName name="Z_58D82F59_8CF6_455F_B9F4_081499FDF243_.wvu.PrintTitles" localSheetId="9" hidden="1">'Sch-4'!$3:$22</definedName>
    <definedName name="Z_58D82F59_8CF6_455F_B9F4_081499FDF243_.wvu.PrintTitles" localSheetId="11" hidden="1">'Sch-4 Dis'!$3:$13</definedName>
    <definedName name="Z_58D82F59_8CF6_455F_B9F4_081499FDF243_.wvu.PrintTitles" localSheetId="10" hidden="1">'Sch-5'!$3:$13</definedName>
    <definedName name="Z_58D82F59_8CF6_455F_B9F4_081499FDF243_.wvu.PrintTitles" localSheetId="16" hidden="1">'Sch-5 after discount'!$3:$13</definedName>
    <definedName name="Z_58D82F59_8CF6_455F_B9F4_081499FDF243_.wvu.PrintTitles" localSheetId="12" hidden="1">'Sch-6'!$3:$13</definedName>
    <definedName name="Z_58D82F59_8CF6_455F_B9F4_081499FDF243_.wvu.PrintTitles" localSheetId="15" hidden="1">'Sch-6 Dis'!$14:$14</definedName>
    <definedName name="Z_58D82F59_8CF6_455F_B9F4_081499FDF243_.wvu.PrintTitles" localSheetId="13" hidden="1">'Sch-7'!$3:$14</definedName>
    <definedName name="Z_58D82F59_8CF6_455F_B9F4_081499FDF243_.wvu.Rows" localSheetId="0" hidden="1">'Basic Data'!#REF!</definedName>
    <definedName name="Z_58D82F59_8CF6_455F_B9F4_081499FDF243_.wvu.Rows" localSheetId="14" hidden="1">'Bid Form 2nd Envelope'!$22:$22</definedName>
    <definedName name="Z_58D82F59_8CF6_455F_B9F4_081499FDF243_.wvu.Rows" localSheetId="1" hidden="1">Cover!$9:$9,Cover!$12:$12</definedName>
    <definedName name="Z_58D82F59_8CF6_455F_B9F4_081499FDF243_.wvu.Rows" localSheetId="17" hidden="1">Discount!$21:$21,Discount!$27:$27</definedName>
    <definedName name="Z_58D82F59_8CF6_455F_B9F4_081499FDF243_.wvu.Rows" localSheetId="4" hidden="1">'Sch-1'!#REF!</definedName>
    <definedName name="Z_59ACD8B6_730E_4199_8297_1160D2A0693D_.wvu.PrintArea" localSheetId="21" hidden="1">'Q &amp; C'!$A$1:$F$43</definedName>
    <definedName name="Z_5C6610A7_30B1_43C5_B47D_FDA0FBB789C6_.wvu.PrintArea" localSheetId="2" hidden="1">Instructions!$A$1:$C$50</definedName>
    <definedName name="Z_606714DA_2176_4491_94C0_B9ECC35CF656_.wvu.PrintArea" localSheetId="2" hidden="1">Instructions!$A$1:$C$50</definedName>
    <definedName name="Z_606714DA_2176_4491_94C0_B9ECC35CF656_.wvu.Rows" localSheetId="2" hidden="1">Instructions!#REF!,Instructions!$39:$40</definedName>
    <definedName name="Z_696D9240_6693_44E8_B9A4_2BFADD101EE2_.wvu.Cols" localSheetId="17" hidden="1">Discount!$I:$P</definedName>
    <definedName name="Z_696D9240_6693_44E8_B9A4_2BFADD101EE2_.wvu.Cols" localSheetId="4" hidden="1">'Sch-1'!$R:$T</definedName>
    <definedName name="Z_696D9240_6693_44E8_B9A4_2BFADD101EE2_.wvu.Cols" localSheetId="5" hidden="1">'Sch-1 Dis'!$K:$K</definedName>
    <definedName name="Z_696D9240_6693_44E8_B9A4_2BFADD101EE2_.wvu.Cols" localSheetId="6" hidden="1">'Sch-2'!$H:$I</definedName>
    <definedName name="Z_696D9240_6693_44E8_B9A4_2BFADD101EE2_.wvu.PrintArea" localSheetId="14" hidden="1">'Bid Form 2nd Envelope'!$A$1:$F$59</definedName>
    <definedName name="Z_696D9240_6693_44E8_B9A4_2BFADD101EE2_.wvu.PrintArea" localSheetId="1" hidden="1">Cover!$B$1:$E$17</definedName>
    <definedName name="Z_696D9240_6693_44E8_B9A4_2BFADD101EE2_.wvu.PrintArea" localSheetId="17" hidden="1">Discount!$A$2:$G$41</definedName>
    <definedName name="Z_696D9240_6693_44E8_B9A4_2BFADD101EE2_.wvu.PrintArea" localSheetId="19" hidden="1">'Entry Tax'!$A$1:$E$16</definedName>
    <definedName name="Z_696D9240_6693_44E8_B9A4_2BFADD101EE2_.wvu.PrintArea" localSheetId="3" hidden="1">'Names of Bidder'!$B$1:$E$19</definedName>
    <definedName name="Z_696D9240_6693_44E8_B9A4_2BFADD101EE2_.wvu.PrintArea" localSheetId="18" hidden="1">Octroi!$A$1:$E$16</definedName>
    <definedName name="Z_696D9240_6693_44E8_B9A4_2BFADD101EE2_.wvu.PrintArea" localSheetId="20" hidden="1">'Other taxes &amp; duties'!$A$1:$E$16</definedName>
    <definedName name="Z_696D9240_6693_44E8_B9A4_2BFADD101EE2_.wvu.PrintArea" localSheetId="21" hidden="1">'Q &amp; C'!$A$1:$F$43</definedName>
    <definedName name="Z_696D9240_6693_44E8_B9A4_2BFADD101EE2_.wvu.PrintArea" localSheetId="4" hidden="1">'Sch-1'!$A$1:$O$19</definedName>
    <definedName name="Z_696D9240_6693_44E8_B9A4_2BFADD101EE2_.wvu.PrintArea" localSheetId="5" hidden="1">'Sch-1 Dis'!$A$1:$H$32</definedName>
    <definedName name="Z_696D9240_6693_44E8_B9A4_2BFADD101EE2_.wvu.PrintArea" localSheetId="6" hidden="1">'Sch-2'!$A$1:$F$26</definedName>
    <definedName name="Z_696D9240_6693_44E8_B9A4_2BFADD101EE2_.wvu.PrintArea" localSheetId="7" hidden="1">'Sch-2 Dis'!$A$1:$G$24</definedName>
    <definedName name="Z_696D9240_6693_44E8_B9A4_2BFADD101EE2_.wvu.PrintArea" localSheetId="8" hidden="1">'sch-3'!$A$1:$E$17</definedName>
    <definedName name="Z_696D9240_6693_44E8_B9A4_2BFADD101EE2_.wvu.PrintArea" localSheetId="9" hidden="1">'Sch-4'!$A$1:$E$28</definedName>
    <definedName name="Z_696D9240_6693_44E8_B9A4_2BFADD101EE2_.wvu.PrintArea" localSheetId="11" hidden="1">'Sch-4 Dis'!$A$1:$E$44</definedName>
    <definedName name="Z_696D9240_6693_44E8_B9A4_2BFADD101EE2_.wvu.PrintArea" localSheetId="10" hidden="1">'Sch-5'!$A$1:$E$39</definedName>
    <definedName name="Z_696D9240_6693_44E8_B9A4_2BFADD101EE2_.wvu.PrintArea" localSheetId="16" hidden="1">'Sch-5 after discount'!$A$1:$D$29</definedName>
    <definedName name="Z_696D9240_6693_44E8_B9A4_2BFADD101EE2_.wvu.PrintArea" localSheetId="12" hidden="1">'Sch-6'!$A$1:$D$31</definedName>
    <definedName name="Z_696D9240_6693_44E8_B9A4_2BFADD101EE2_.wvu.PrintArea" localSheetId="15" hidden="1">'Sch-6 Dis'!$A$1:$F$28</definedName>
    <definedName name="Z_696D9240_6693_44E8_B9A4_2BFADD101EE2_.wvu.PrintArea" localSheetId="13" hidden="1">'Sch-7'!$A$1:$E$19</definedName>
    <definedName name="Z_696D9240_6693_44E8_B9A4_2BFADD101EE2_.wvu.PrintTitles" localSheetId="4" hidden="1">'Sch-1'!$15:$18</definedName>
    <definedName name="Z_696D9240_6693_44E8_B9A4_2BFADD101EE2_.wvu.PrintTitles" localSheetId="5" hidden="1">'Sch-1 Dis'!$15:$17</definedName>
    <definedName name="Z_696D9240_6693_44E8_B9A4_2BFADD101EE2_.wvu.PrintTitles" localSheetId="6" hidden="1">'Sch-2'!$12:$20</definedName>
    <definedName name="Z_696D9240_6693_44E8_B9A4_2BFADD101EE2_.wvu.PrintTitles" localSheetId="7" hidden="1">'Sch-2 Dis'!$13:$15</definedName>
    <definedName name="Z_696D9240_6693_44E8_B9A4_2BFADD101EE2_.wvu.PrintTitles" localSheetId="8" hidden="1">'sch-3'!$12:$17</definedName>
    <definedName name="Z_696D9240_6693_44E8_B9A4_2BFADD101EE2_.wvu.PrintTitles" localSheetId="9" hidden="1">'Sch-4'!$3:$22</definedName>
    <definedName name="Z_696D9240_6693_44E8_B9A4_2BFADD101EE2_.wvu.PrintTitles" localSheetId="11" hidden="1">'Sch-4 Dis'!$3:$13</definedName>
    <definedName name="Z_696D9240_6693_44E8_B9A4_2BFADD101EE2_.wvu.PrintTitles" localSheetId="10" hidden="1">'Sch-5'!$3:$13</definedName>
    <definedName name="Z_696D9240_6693_44E8_B9A4_2BFADD101EE2_.wvu.PrintTitles" localSheetId="16" hidden="1">'Sch-5 after discount'!$3:$13</definedName>
    <definedName name="Z_696D9240_6693_44E8_B9A4_2BFADD101EE2_.wvu.PrintTitles" localSheetId="12" hidden="1">'Sch-6'!$3:$13</definedName>
    <definedName name="Z_696D9240_6693_44E8_B9A4_2BFADD101EE2_.wvu.PrintTitles" localSheetId="15" hidden="1">'Sch-6 Dis'!$14:$14</definedName>
    <definedName name="Z_696D9240_6693_44E8_B9A4_2BFADD101EE2_.wvu.PrintTitles" localSheetId="13" hidden="1">'Sch-7'!$3:$14</definedName>
    <definedName name="Z_696D9240_6693_44E8_B9A4_2BFADD101EE2_.wvu.Rows" localSheetId="0" hidden="1">'Basic Data'!#REF!</definedName>
    <definedName name="Z_696D9240_6693_44E8_B9A4_2BFADD101EE2_.wvu.Rows" localSheetId="14" hidden="1">'Bid Form 2nd Envelope'!$22:$22</definedName>
    <definedName name="Z_696D9240_6693_44E8_B9A4_2BFADD101EE2_.wvu.Rows" localSheetId="1" hidden="1">Cover!$9:$9,Cover!$12:$12</definedName>
    <definedName name="Z_696D9240_6693_44E8_B9A4_2BFADD101EE2_.wvu.Rows" localSheetId="17" hidden="1">Discount!$21:$21,Discount!$27:$27</definedName>
    <definedName name="Z_696D9240_6693_44E8_B9A4_2BFADD101EE2_.wvu.Rows" localSheetId="4" hidden="1">'Sch-1'!#REF!</definedName>
    <definedName name="Z_6E345679_47E0_4044_94F8_40B7719CE719_.wvu.PrintArea" localSheetId="21" hidden="1">'Q &amp; C'!$A$1:$F$43</definedName>
    <definedName name="Z_9CA44E70_650F_49CD_967F_298619682CA2_.wvu.Cols" localSheetId="17" hidden="1">Discount!$I:$O</definedName>
    <definedName name="Z_9CA44E70_650F_49CD_967F_298619682CA2_.wvu.Cols" localSheetId="4" hidden="1">'Sch-1'!$Q:$U</definedName>
    <definedName name="Z_9CA44E70_650F_49CD_967F_298619682CA2_.wvu.Cols" localSheetId="5" hidden="1">'Sch-1 Dis'!$K:$K</definedName>
    <definedName name="Z_9CA44E70_650F_49CD_967F_298619682CA2_.wvu.Cols" localSheetId="6" hidden="1">'Sch-2'!$H:$I</definedName>
    <definedName name="Z_9CA44E70_650F_49CD_967F_298619682CA2_.wvu.PrintArea" localSheetId="14" hidden="1">'Bid Form 2nd Envelope'!$A$1:$F$53</definedName>
    <definedName name="Z_9CA44E70_650F_49CD_967F_298619682CA2_.wvu.PrintArea" localSheetId="1" hidden="1">Cover!$B$1:$E$17</definedName>
    <definedName name="Z_9CA44E70_650F_49CD_967F_298619682CA2_.wvu.PrintArea" localSheetId="17" hidden="1">Discount!$A$2:$G$41</definedName>
    <definedName name="Z_9CA44E70_650F_49CD_967F_298619682CA2_.wvu.PrintArea" localSheetId="19" hidden="1">'Entry Tax'!$A$1:$E$16</definedName>
    <definedName name="Z_9CA44E70_650F_49CD_967F_298619682CA2_.wvu.PrintArea" localSheetId="3" hidden="1">'Names of Bidder'!$B$1:$D$21</definedName>
    <definedName name="Z_9CA44E70_650F_49CD_967F_298619682CA2_.wvu.PrintArea" localSheetId="18" hidden="1">Octroi!$A$1:$E$16</definedName>
    <definedName name="Z_9CA44E70_650F_49CD_967F_298619682CA2_.wvu.PrintArea" localSheetId="20" hidden="1">'Other taxes &amp; duties'!$A$1:$E$16</definedName>
    <definedName name="Z_9CA44E70_650F_49CD_967F_298619682CA2_.wvu.PrintArea" localSheetId="21" hidden="1">'Q &amp; C'!$A$1:$F$43</definedName>
    <definedName name="Z_9CA44E70_650F_49CD_967F_298619682CA2_.wvu.PrintArea" localSheetId="4" hidden="1">'Sch-1'!$A$1:$O$19</definedName>
    <definedName name="Z_9CA44E70_650F_49CD_967F_298619682CA2_.wvu.PrintArea" localSheetId="5" hidden="1">'Sch-1 Dis'!$A$1:$H$32</definedName>
    <definedName name="Z_9CA44E70_650F_49CD_967F_298619682CA2_.wvu.PrintArea" localSheetId="6" hidden="1">'Sch-2'!$A$1:$F$26</definedName>
    <definedName name="Z_9CA44E70_650F_49CD_967F_298619682CA2_.wvu.PrintArea" localSheetId="7" hidden="1">'Sch-2 Dis'!$A$1:$G$24</definedName>
    <definedName name="Z_9CA44E70_650F_49CD_967F_298619682CA2_.wvu.PrintArea" localSheetId="8" hidden="1">'sch-3'!$A$1:$E$17</definedName>
    <definedName name="Z_9CA44E70_650F_49CD_967F_298619682CA2_.wvu.PrintArea" localSheetId="9" hidden="1">'Sch-4'!$A$1:$E$28</definedName>
    <definedName name="Z_9CA44E70_650F_49CD_967F_298619682CA2_.wvu.PrintArea" localSheetId="11" hidden="1">'Sch-4 Dis'!$A$1:$E$44</definedName>
    <definedName name="Z_9CA44E70_650F_49CD_967F_298619682CA2_.wvu.PrintArea" localSheetId="10" hidden="1">'Sch-5'!$A$1:$E$39</definedName>
    <definedName name="Z_9CA44E70_650F_49CD_967F_298619682CA2_.wvu.PrintArea" localSheetId="16" hidden="1">'Sch-5 after discount'!$A$1:$D$29</definedName>
    <definedName name="Z_9CA44E70_650F_49CD_967F_298619682CA2_.wvu.PrintArea" localSheetId="12" hidden="1">'Sch-6'!$A$1:$D$31</definedName>
    <definedName name="Z_9CA44E70_650F_49CD_967F_298619682CA2_.wvu.PrintArea" localSheetId="15" hidden="1">'Sch-6 Dis'!$A$1:$F$28</definedName>
    <definedName name="Z_9CA44E70_650F_49CD_967F_298619682CA2_.wvu.PrintArea" localSheetId="13" hidden="1">'Sch-7'!$A$1:$E$19</definedName>
    <definedName name="Z_9CA44E70_650F_49CD_967F_298619682CA2_.wvu.PrintArea" localSheetId="22" hidden="1">'T &amp; D'!$A$1:$E$12</definedName>
    <definedName name="Z_9CA44E70_650F_49CD_967F_298619682CA2_.wvu.PrintTitles" localSheetId="4" hidden="1">'Sch-1'!$15:$18</definedName>
    <definedName name="Z_9CA44E70_650F_49CD_967F_298619682CA2_.wvu.PrintTitles" localSheetId="5" hidden="1">'Sch-1 Dis'!$15:$17</definedName>
    <definedName name="Z_9CA44E70_650F_49CD_967F_298619682CA2_.wvu.PrintTitles" localSheetId="6" hidden="1">'Sch-2'!$12:$20</definedName>
    <definedName name="Z_9CA44E70_650F_49CD_967F_298619682CA2_.wvu.PrintTitles" localSheetId="7" hidden="1">'Sch-2 Dis'!$13:$15</definedName>
    <definedName name="Z_9CA44E70_650F_49CD_967F_298619682CA2_.wvu.PrintTitles" localSheetId="8" hidden="1">'sch-3'!$12:$17</definedName>
    <definedName name="Z_9CA44E70_650F_49CD_967F_298619682CA2_.wvu.PrintTitles" localSheetId="9" hidden="1">'Sch-4'!$3:$22</definedName>
    <definedName name="Z_9CA44E70_650F_49CD_967F_298619682CA2_.wvu.PrintTitles" localSheetId="11" hidden="1">'Sch-4 Dis'!$3:$13</definedName>
    <definedName name="Z_9CA44E70_650F_49CD_967F_298619682CA2_.wvu.PrintTitles" localSheetId="10" hidden="1">'Sch-5'!$3:$13</definedName>
    <definedName name="Z_9CA44E70_650F_49CD_967F_298619682CA2_.wvu.PrintTitles" localSheetId="16" hidden="1">'Sch-5 after discount'!$3:$13</definedName>
    <definedName name="Z_9CA44E70_650F_49CD_967F_298619682CA2_.wvu.PrintTitles" localSheetId="12" hidden="1">'Sch-6'!$3:$13</definedName>
    <definedName name="Z_9CA44E70_650F_49CD_967F_298619682CA2_.wvu.PrintTitles" localSheetId="15" hidden="1">'Sch-6 Dis'!$14:$14</definedName>
    <definedName name="Z_9CA44E70_650F_49CD_967F_298619682CA2_.wvu.PrintTitles" localSheetId="13" hidden="1">'Sch-7'!$3:$14</definedName>
    <definedName name="Z_9CA44E70_650F_49CD_967F_298619682CA2_.wvu.Rows" localSheetId="0" hidden="1">'Basic Data'!#REF!</definedName>
    <definedName name="Z_9CA44E70_650F_49CD_967F_298619682CA2_.wvu.Rows" localSheetId="14" hidden="1">'Bid Form 2nd Envelope'!$22:$22</definedName>
    <definedName name="Z_9CA44E70_650F_49CD_967F_298619682CA2_.wvu.Rows" localSheetId="1" hidden="1">Cover!$9:$9,Cover!$12:$12</definedName>
    <definedName name="Z_9CA44E70_650F_49CD_967F_298619682CA2_.wvu.Rows" localSheetId="17" hidden="1">Discount!$19:$19,Discount!$21:$21,Discount!$25:$25,Discount!$27:$27,Discount!$30:$31</definedName>
    <definedName name="Z_9CA44E70_650F_49CD_967F_298619682CA2_.wvu.Rows" localSheetId="4" hidden="1">'Sch-1'!#REF!</definedName>
    <definedName name="Z_B0EE7D76_5806_4718_BDAD_3A3EA691E5E4_.wvu.Cols" localSheetId="17" hidden="1">Discount!$I:$P</definedName>
    <definedName name="Z_B0EE7D76_5806_4718_BDAD_3A3EA691E5E4_.wvu.Cols" localSheetId="4" hidden="1">'Sch-1'!$Q:$U</definedName>
    <definedName name="Z_B0EE7D76_5806_4718_BDAD_3A3EA691E5E4_.wvu.Cols" localSheetId="5" hidden="1">'Sch-1 Dis'!$K:$K</definedName>
    <definedName name="Z_B0EE7D76_5806_4718_BDAD_3A3EA691E5E4_.wvu.Cols" localSheetId="6" hidden="1">'Sch-2'!$H:$I</definedName>
    <definedName name="Z_B0EE7D76_5806_4718_BDAD_3A3EA691E5E4_.wvu.PrintArea" localSheetId="14" hidden="1">'Bid Form 2nd Envelope'!$A$1:$F$55</definedName>
    <definedName name="Z_B0EE7D76_5806_4718_BDAD_3A3EA691E5E4_.wvu.PrintArea" localSheetId="1" hidden="1">Cover!$B$1:$E$17</definedName>
    <definedName name="Z_B0EE7D76_5806_4718_BDAD_3A3EA691E5E4_.wvu.PrintArea" localSheetId="17" hidden="1">Discount!$A$2:$G$41</definedName>
    <definedName name="Z_B0EE7D76_5806_4718_BDAD_3A3EA691E5E4_.wvu.PrintArea" localSheetId="19" hidden="1">'Entry Tax'!$A$1:$E$16</definedName>
    <definedName name="Z_B0EE7D76_5806_4718_BDAD_3A3EA691E5E4_.wvu.PrintArea" localSheetId="3" hidden="1">'Names of Bidder'!$B$1:$E$19</definedName>
    <definedName name="Z_B0EE7D76_5806_4718_BDAD_3A3EA691E5E4_.wvu.PrintArea" localSheetId="18" hidden="1">Octroi!$A$1:$E$16</definedName>
    <definedName name="Z_B0EE7D76_5806_4718_BDAD_3A3EA691E5E4_.wvu.PrintArea" localSheetId="20" hidden="1">'Other taxes &amp; duties'!$A$1:$E$16</definedName>
    <definedName name="Z_B0EE7D76_5806_4718_BDAD_3A3EA691E5E4_.wvu.PrintArea" localSheetId="4" hidden="1">'Sch-1'!$A$1:$O$19</definedName>
    <definedName name="Z_B0EE7D76_5806_4718_BDAD_3A3EA691E5E4_.wvu.PrintArea" localSheetId="5" hidden="1">'Sch-1 Dis'!$A$1:$H$32</definedName>
    <definedName name="Z_B0EE7D76_5806_4718_BDAD_3A3EA691E5E4_.wvu.PrintArea" localSheetId="6" hidden="1">'Sch-2'!$A$1:$F$26</definedName>
    <definedName name="Z_B0EE7D76_5806_4718_BDAD_3A3EA691E5E4_.wvu.PrintArea" localSheetId="7" hidden="1">'Sch-2 Dis'!$A$1:$G$24</definedName>
    <definedName name="Z_B0EE7D76_5806_4718_BDAD_3A3EA691E5E4_.wvu.PrintArea" localSheetId="8" hidden="1">'sch-3'!$A$1:$E$17</definedName>
    <definedName name="Z_B0EE7D76_5806_4718_BDAD_3A3EA691E5E4_.wvu.PrintArea" localSheetId="9" hidden="1">'Sch-4'!$A$1:$E$28</definedName>
    <definedName name="Z_B0EE7D76_5806_4718_BDAD_3A3EA691E5E4_.wvu.PrintArea" localSheetId="11" hidden="1">'Sch-4 Dis'!$A$1:$E$44</definedName>
    <definedName name="Z_B0EE7D76_5806_4718_BDAD_3A3EA691E5E4_.wvu.PrintArea" localSheetId="10" hidden="1">'Sch-5'!$A$1:$E$39</definedName>
    <definedName name="Z_B0EE7D76_5806_4718_BDAD_3A3EA691E5E4_.wvu.PrintArea" localSheetId="16" hidden="1">'Sch-5 after discount'!$A$1:$D$29</definedName>
    <definedName name="Z_B0EE7D76_5806_4718_BDAD_3A3EA691E5E4_.wvu.PrintArea" localSheetId="12" hidden="1">'Sch-6'!$A$1:$D$31</definedName>
    <definedName name="Z_B0EE7D76_5806_4718_BDAD_3A3EA691E5E4_.wvu.PrintArea" localSheetId="15" hidden="1">'Sch-6 Dis'!$A$1:$F$28</definedName>
    <definedName name="Z_B0EE7D76_5806_4718_BDAD_3A3EA691E5E4_.wvu.PrintArea" localSheetId="13" hidden="1">'Sch-7'!$A$1:$E$19</definedName>
    <definedName name="Z_B0EE7D76_5806_4718_BDAD_3A3EA691E5E4_.wvu.PrintTitles" localSheetId="4" hidden="1">'Sch-1'!$15:$18</definedName>
    <definedName name="Z_B0EE7D76_5806_4718_BDAD_3A3EA691E5E4_.wvu.PrintTitles" localSheetId="5" hidden="1">'Sch-1 Dis'!$15:$17</definedName>
    <definedName name="Z_B0EE7D76_5806_4718_BDAD_3A3EA691E5E4_.wvu.PrintTitles" localSheetId="6" hidden="1">'Sch-2'!$12:$20</definedName>
    <definedName name="Z_B0EE7D76_5806_4718_BDAD_3A3EA691E5E4_.wvu.PrintTitles" localSheetId="7" hidden="1">'Sch-2 Dis'!$13:$15</definedName>
    <definedName name="Z_B0EE7D76_5806_4718_BDAD_3A3EA691E5E4_.wvu.PrintTitles" localSheetId="8" hidden="1">'sch-3'!$12:$17</definedName>
    <definedName name="Z_B0EE7D76_5806_4718_BDAD_3A3EA691E5E4_.wvu.PrintTitles" localSheetId="9" hidden="1">'Sch-4'!$3:$22</definedName>
    <definedName name="Z_B0EE7D76_5806_4718_BDAD_3A3EA691E5E4_.wvu.PrintTitles" localSheetId="11" hidden="1">'Sch-4 Dis'!$3:$13</definedName>
    <definedName name="Z_B0EE7D76_5806_4718_BDAD_3A3EA691E5E4_.wvu.PrintTitles" localSheetId="10" hidden="1">'Sch-5'!$3:$13</definedName>
    <definedName name="Z_B0EE7D76_5806_4718_BDAD_3A3EA691E5E4_.wvu.PrintTitles" localSheetId="16" hidden="1">'Sch-5 after discount'!$3:$13</definedName>
    <definedName name="Z_B0EE7D76_5806_4718_BDAD_3A3EA691E5E4_.wvu.PrintTitles" localSheetId="12" hidden="1">'Sch-6'!$3:$13</definedName>
    <definedName name="Z_B0EE7D76_5806_4718_BDAD_3A3EA691E5E4_.wvu.PrintTitles" localSheetId="15" hidden="1">'Sch-6 Dis'!$14:$14</definedName>
    <definedName name="Z_B0EE7D76_5806_4718_BDAD_3A3EA691E5E4_.wvu.PrintTitles" localSheetId="13" hidden="1">'Sch-7'!$3:$14</definedName>
    <definedName name="Z_B0EE7D76_5806_4718_BDAD_3A3EA691E5E4_.wvu.Rows" localSheetId="0" hidden="1">'Basic Data'!#REF!</definedName>
    <definedName name="Z_B0EE7D76_5806_4718_BDAD_3A3EA691E5E4_.wvu.Rows" localSheetId="14" hidden="1">'Bid Form 2nd Envelope'!$22:$22</definedName>
    <definedName name="Z_B0EE7D76_5806_4718_BDAD_3A3EA691E5E4_.wvu.Rows" localSheetId="1" hidden="1">Cover!$9:$9,Cover!$12:$12</definedName>
    <definedName name="Z_B0EE7D76_5806_4718_BDAD_3A3EA691E5E4_.wvu.Rows" localSheetId="17" hidden="1">Discount!$21:$21,Discount!$27:$27</definedName>
    <definedName name="Z_B0EE7D76_5806_4718_BDAD_3A3EA691E5E4_.wvu.Rows" localSheetId="4" hidden="1">'Sch-1'!#REF!</definedName>
    <definedName name="Z_B1277D53_29D6_4226_81E2_084FB62977B6_.wvu.Cols" localSheetId="17" hidden="1">Discount!$I:$P</definedName>
    <definedName name="Z_B1277D53_29D6_4226_81E2_084FB62977B6_.wvu.Cols" localSheetId="4" hidden="1">'Sch-1'!$Q:$U</definedName>
    <definedName name="Z_B1277D53_29D6_4226_81E2_084FB62977B6_.wvu.Cols" localSheetId="5" hidden="1">'Sch-1 Dis'!$K:$K</definedName>
    <definedName name="Z_B1277D53_29D6_4226_81E2_084FB62977B6_.wvu.Cols" localSheetId="6" hidden="1">'Sch-2'!$H:$I</definedName>
    <definedName name="Z_B1277D53_29D6_4226_81E2_084FB62977B6_.wvu.PrintArea" localSheetId="14" hidden="1">'Bid Form 2nd Envelope'!$A$1:$F$53</definedName>
    <definedName name="Z_B1277D53_29D6_4226_81E2_084FB62977B6_.wvu.PrintArea" localSheetId="1" hidden="1">Cover!$B$1:$E$17</definedName>
    <definedName name="Z_B1277D53_29D6_4226_81E2_084FB62977B6_.wvu.PrintArea" localSheetId="17" hidden="1">Discount!$A$2:$G$41</definedName>
    <definedName name="Z_B1277D53_29D6_4226_81E2_084FB62977B6_.wvu.PrintArea" localSheetId="19" hidden="1">'Entry Tax'!$A$1:$E$16</definedName>
    <definedName name="Z_B1277D53_29D6_4226_81E2_084FB62977B6_.wvu.PrintArea" localSheetId="3" hidden="1">'Names of Bidder'!$B$1:$D$21</definedName>
    <definedName name="Z_B1277D53_29D6_4226_81E2_084FB62977B6_.wvu.PrintArea" localSheetId="18" hidden="1">Octroi!$A$1:$E$16</definedName>
    <definedName name="Z_B1277D53_29D6_4226_81E2_084FB62977B6_.wvu.PrintArea" localSheetId="20" hidden="1">'Other taxes &amp; duties'!$A$1:$E$16</definedName>
    <definedName name="Z_B1277D53_29D6_4226_81E2_084FB62977B6_.wvu.PrintArea" localSheetId="21" hidden="1">'Q &amp; C'!$A$1:$F$43</definedName>
    <definedName name="Z_B1277D53_29D6_4226_81E2_084FB62977B6_.wvu.PrintArea" localSheetId="4" hidden="1">'Sch-1'!$A$1:$O$19</definedName>
    <definedName name="Z_B1277D53_29D6_4226_81E2_084FB62977B6_.wvu.PrintArea" localSheetId="5" hidden="1">'Sch-1 Dis'!$A$1:$H$32</definedName>
    <definedName name="Z_B1277D53_29D6_4226_81E2_084FB62977B6_.wvu.PrintArea" localSheetId="6" hidden="1">'Sch-2'!$A$1:$F$26</definedName>
    <definedName name="Z_B1277D53_29D6_4226_81E2_084FB62977B6_.wvu.PrintArea" localSheetId="7" hidden="1">'Sch-2 Dis'!$A$1:$G$24</definedName>
    <definedName name="Z_B1277D53_29D6_4226_81E2_084FB62977B6_.wvu.PrintArea" localSheetId="8" hidden="1">'sch-3'!$A$1:$E$17</definedName>
    <definedName name="Z_B1277D53_29D6_4226_81E2_084FB62977B6_.wvu.PrintArea" localSheetId="9" hidden="1">'Sch-4'!$A$1:$E$28</definedName>
    <definedName name="Z_B1277D53_29D6_4226_81E2_084FB62977B6_.wvu.PrintArea" localSheetId="11" hidden="1">'Sch-4 Dis'!$A$1:$E$44</definedName>
    <definedName name="Z_B1277D53_29D6_4226_81E2_084FB62977B6_.wvu.PrintArea" localSheetId="10" hidden="1">'Sch-5'!$A$1:$E$39</definedName>
    <definedName name="Z_B1277D53_29D6_4226_81E2_084FB62977B6_.wvu.PrintArea" localSheetId="16" hidden="1">'Sch-5 after discount'!$A$1:$D$29</definedName>
    <definedName name="Z_B1277D53_29D6_4226_81E2_084FB62977B6_.wvu.PrintArea" localSheetId="12" hidden="1">'Sch-6'!$A$1:$D$31</definedName>
    <definedName name="Z_B1277D53_29D6_4226_81E2_084FB62977B6_.wvu.PrintArea" localSheetId="15" hidden="1">'Sch-6 Dis'!$A$1:$F$28</definedName>
    <definedName name="Z_B1277D53_29D6_4226_81E2_084FB62977B6_.wvu.PrintArea" localSheetId="13" hidden="1">'Sch-7'!$A$1:$E$19</definedName>
    <definedName name="Z_B1277D53_29D6_4226_81E2_084FB62977B6_.wvu.PrintArea" localSheetId="22" hidden="1">'T &amp; D'!$A$1:$E$12</definedName>
    <definedName name="Z_B1277D53_29D6_4226_81E2_084FB62977B6_.wvu.PrintTitles" localSheetId="4" hidden="1">'Sch-1'!$15:$18</definedName>
    <definedName name="Z_B1277D53_29D6_4226_81E2_084FB62977B6_.wvu.PrintTitles" localSheetId="5" hidden="1">'Sch-1 Dis'!$15:$17</definedName>
    <definedName name="Z_B1277D53_29D6_4226_81E2_084FB62977B6_.wvu.PrintTitles" localSheetId="6" hidden="1">'Sch-2'!$12:$20</definedName>
    <definedName name="Z_B1277D53_29D6_4226_81E2_084FB62977B6_.wvu.PrintTitles" localSheetId="7" hidden="1">'Sch-2 Dis'!$13:$15</definedName>
    <definedName name="Z_B1277D53_29D6_4226_81E2_084FB62977B6_.wvu.PrintTitles" localSheetId="8" hidden="1">'sch-3'!$12:$17</definedName>
    <definedName name="Z_B1277D53_29D6_4226_81E2_084FB62977B6_.wvu.PrintTitles" localSheetId="9" hidden="1">'Sch-4'!$3:$22</definedName>
    <definedName name="Z_B1277D53_29D6_4226_81E2_084FB62977B6_.wvu.PrintTitles" localSheetId="11" hidden="1">'Sch-4 Dis'!$3:$13</definedName>
    <definedName name="Z_B1277D53_29D6_4226_81E2_084FB62977B6_.wvu.PrintTitles" localSheetId="10" hidden="1">'Sch-5'!$3:$13</definedName>
    <definedName name="Z_B1277D53_29D6_4226_81E2_084FB62977B6_.wvu.PrintTitles" localSheetId="16" hidden="1">'Sch-5 after discount'!$3:$13</definedName>
    <definedName name="Z_B1277D53_29D6_4226_81E2_084FB62977B6_.wvu.PrintTitles" localSheetId="12" hidden="1">'Sch-6'!$3:$13</definedName>
    <definedName name="Z_B1277D53_29D6_4226_81E2_084FB62977B6_.wvu.PrintTitles" localSheetId="15" hidden="1">'Sch-6 Dis'!$14:$14</definedName>
    <definedName name="Z_B1277D53_29D6_4226_81E2_084FB62977B6_.wvu.PrintTitles" localSheetId="13" hidden="1">'Sch-7'!$3:$14</definedName>
    <definedName name="Z_B1277D53_29D6_4226_81E2_084FB62977B6_.wvu.Rows" localSheetId="0" hidden="1">'Basic Data'!#REF!</definedName>
    <definedName name="Z_B1277D53_29D6_4226_81E2_084FB62977B6_.wvu.Rows" localSheetId="14" hidden="1">'Bid Form 2nd Envelope'!$22:$22</definedName>
    <definedName name="Z_B1277D53_29D6_4226_81E2_084FB62977B6_.wvu.Rows" localSheetId="1" hidden="1">Cover!$9:$9,Cover!$12:$12</definedName>
    <definedName name="Z_B1277D53_29D6_4226_81E2_084FB62977B6_.wvu.Rows" localSheetId="17" hidden="1">Discount!$21:$21,Discount!$27:$27</definedName>
    <definedName name="Z_B1277D53_29D6_4226_81E2_084FB62977B6_.wvu.Rows" localSheetId="4" hidden="1">'Sch-1'!#REF!</definedName>
    <definedName name="Z_C39F923C_6CD3_45D8_86F8_6C4D806DDD7E_.wvu.Cols" localSheetId="17" hidden="1">Discount!$I:$P</definedName>
    <definedName name="Z_C39F923C_6CD3_45D8_86F8_6C4D806DDD7E_.wvu.Cols" localSheetId="4" hidden="1">'Sch-1'!$Q:$U</definedName>
    <definedName name="Z_C39F923C_6CD3_45D8_86F8_6C4D806DDD7E_.wvu.Cols" localSheetId="5" hidden="1">'Sch-1 Dis'!$K:$K</definedName>
    <definedName name="Z_C39F923C_6CD3_45D8_86F8_6C4D806DDD7E_.wvu.Cols" localSheetId="6" hidden="1">'Sch-2'!$H:$I</definedName>
    <definedName name="Z_C39F923C_6CD3_45D8_86F8_6C4D806DDD7E_.wvu.PrintArea" localSheetId="14" hidden="1">'Bid Form 2nd Envelope'!$A$1:$F$53</definedName>
    <definedName name="Z_C39F923C_6CD3_45D8_86F8_6C4D806DDD7E_.wvu.PrintArea" localSheetId="1" hidden="1">Cover!$B$1:$E$17</definedName>
    <definedName name="Z_C39F923C_6CD3_45D8_86F8_6C4D806DDD7E_.wvu.PrintArea" localSheetId="17" hidden="1">Discount!$A$2:$G$41</definedName>
    <definedName name="Z_C39F923C_6CD3_45D8_86F8_6C4D806DDD7E_.wvu.PrintArea" localSheetId="19" hidden="1">'Entry Tax'!$A$1:$E$16</definedName>
    <definedName name="Z_C39F923C_6CD3_45D8_86F8_6C4D806DDD7E_.wvu.PrintArea" localSheetId="3" hidden="1">'Names of Bidder'!$B$1:$D$21</definedName>
    <definedName name="Z_C39F923C_6CD3_45D8_86F8_6C4D806DDD7E_.wvu.PrintArea" localSheetId="18" hidden="1">Octroi!$A$1:$E$16</definedName>
    <definedName name="Z_C39F923C_6CD3_45D8_86F8_6C4D806DDD7E_.wvu.PrintArea" localSheetId="20" hidden="1">'Other taxes &amp; duties'!$A$1:$E$16</definedName>
    <definedName name="Z_C39F923C_6CD3_45D8_86F8_6C4D806DDD7E_.wvu.PrintArea" localSheetId="21" hidden="1">'Q &amp; C'!$A$1:$F$43</definedName>
    <definedName name="Z_C39F923C_6CD3_45D8_86F8_6C4D806DDD7E_.wvu.PrintArea" localSheetId="4" hidden="1">'Sch-1'!$A$1:$O$19</definedName>
    <definedName name="Z_C39F923C_6CD3_45D8_86F8_6C4D806DDD7E_.wvu.PrintArea" localSheetId="5" hidden="1">'Sch-1 Dis'!$A$1:$H$32</definedName>
    <definedName name="Z_C39F923C_6CD3_45D8_86F8_6C4D806DDD7E_.wvu.PrintArea" localSheetId="6" hidden="1">'Sch-2'!$A$1:$F$26</definedName>
    <definedName name="Z_C39F923C_6CD3_45D8_86F8_6C4D806DDD7E_.wvu.PrintArea" localSheetId="7" hidden="1">'Sch-2 Dis'!$A$1:$G$24</definedName>
    <definedName name="Z_C39F923C_6CD3_45D8_86F8_6C4D806DDD7E_.wvu.PrintArea" localSheetId="8" hidden="1">'sch-3'!$A$1:$E$17</definedName>
    <definedName name="Z_C39F923C_6CD3_45D8_86F8_6C4D806DDD7E_.wvu.PrintArea" localSheetId="9" hidden="1">'Sch-4'!$A$1:$E$28</definedName>
    <definedName name="Z_C39F923C_6CD3_45D8_86F8_6C4D806DDD7E_.wvu.PrintArea" localSheetId="11" hidden="1">'Sch-4 Dis'!$A$1:$E$44</definedName>
    <definedName name="Z_C39F923C_6CD3_45D8_86F8_6C4D806DDD7E_.wvu.PrintArea" localSheetId="10" hidden="1">'Sch-5'!$A$1:$E$39</definedName>
    <definedName name="Z_C39F923C_6CD3_45D8_86F8_6C4D806DDD7E_.wvu.PrintArea" localSheetId="16" hidden="1">'Sch-5 after discount'!$A$1:$D$29</definedName>
    <definedName name="Z_C39F923C_6CD3_45D8_86F8_6C4D806DDD7E_.wvu.PrintArea" localSheetId="12" hidden="1">'Sch-6'!$A$1:$D$31</definedName>
    <definedName name="Z_C39F923C_6CD3_45D8_86F8_6C4D806DDD7E_.wvu.PrintArea" localSheetId="15" hidden="1">'Sch-6 Dis'!$A$1:$F$28</definedName>
    <definedName name="Z_C39F923C_6CD3_45D8_86F8_6C4D806DDD7E_.wvu.PrintArea" localSheetId="13" hidden="1">'Sch-7'!$A$1:$E$19</definedName>
    <definedName name="Z_C39F923C_6CD3_45D8_86F8_6C4D806DDD7E_.wvu.PrintArea" localSheetId="22" hidden="1">'T &amp; D'!$A$1:$E$12</definedName>
    <definedName name="Z_C39F923C_6CD3_45D8_86F8_6C4D806DDD7E_.wvu.PrintTitles" localSheetId="4" hidden="1">'Sch-1'!$15:$18</definedName>
    <definedName name="Z_C39F923C_6CD3_45D8_86F8_6C4D806DDD7E_.wvu.PrintTitles" localSheetId="5" hidden="1">'Sch-1 Dis'!$15:$17</definedName>
    <definedName name="Z_C39F923C_6CD3_45D8_86F8_6C4D806DDD7E_.wvu.PrintTitles" localSheetId="6" hidden="1">'Sch-2'!$12:$20</definedName>
    <definedName name="Z_C39F923C_6CD3_45D8_86F8_6C4D806DDD7E_.wvu.PrintTitles" localSheetId="7" hidden="1">'Sch-2 Dis'!$13:$15</definedName>
    <definedName name="Z_C39F923C_6CD3_45D8_86F8_6C4D806DDD7E_.wvu.PrintTitles" localSheetId="8" hidden="1">'sch-3'!$12:$17</definedName>
    <definedName name="Z_C39F923C_6CD3_45D8_86F8_6C4D806DDD7E_.wvu.PrintTitles" localSheetId="9" hidden="1">'Sch-4'!$3:$22</definedName>
    <definedName name="Z_C39F923C_6CD3_45D8_86F8_6C4D806DDD7E_.wvu.PrintTitles" localSheetId="11" hidden="1">'Sch-4 Dis'!$3:$13</definedName>
    <definedName name="Z_C39F923C_6CD3_45D8_86F8_6C4D806DDD7E_.wvu.PrintTitles" localSheetId="10" hidden="1">'Sch-5'!$3:$13</definedName>
    <definedName name="Z_C39F923C_6CD3_45D8_86F8_6C4D806DDD7E_.wvu.PrintTitles" localSheetId="16" hidden="1">'Sch-5 after discount'!$3:$13</definedName>
    <definedName name="Z_C39F923C_6CD3_45D8_86F8_6C4D806DDD7E_.wvu.PrintTitles" localSheetId="12" hidden="1">'Sch-6'!$3:$13</definedName>
    <definedName name="Z_C39F923C_6CD3_45D8_86F8_6C4D806DDD7E_.wvu.PrintTitles" localSheetId="15" hidden="1">'Sch-6 Dis'!$14:$14</definedName>
    <definedName name="Z_C39F923C_6CD3_45D8_86F8_6C4D806DDD7E_.wvu.PrintTitles" localSheetId="13" hidden="1">'Sch-7'!$3:$14</definedName>
    <definedName name="Z_C39F923C_6CD3_45D8_86F8_6C4D806DDD7E_.wvu.Rows" localSheetId="0" hidden="1">'Basic Data'!#REF!</definedName>
    <definedName name="Z_C39F923C_6CD3_45D8_86F8_6C4D806DDD7E_.wvu.Rows" localSheetId="14" hidden="1">'Bid Form 2nd Envelope'!$22:$22</definedName>
    <definedName name="Z_C39F923C_6CD3_45D8_86F8_6C4D806DDD7E_.wvu.Rows" localSheetId="1" hidden="1">Cover!$9:$9,Cover!$12:$12</definedName>
    <definedName name="Z_C39F923C_6CD3_45D8_86F8_6C4D806DDD7E_.wvu.Rows" localSheetId="17" hidden="1">Discount!$21:$21,Discount!$27:$27</definedName>
    <definedName name="Z_C39F923C_6CD3_45D8_86F8_6C4D806DDD7E_.wvu.Rows" localSheetId="4" hidden="1">'Sch-1'!#REF!</definedName>
    <definedName name="Z_E95B21C1_D936_4435_AF6F_90CF0B6A7506_.wvu.Cols" localSheetId="17" hidden="1">Discount!$I:$P</definedName>
    <definedName name="Z_E95B21C1_D936_4435_AF6F_90CF0B6A7506_.wvu.Cols" localSheetId="4" hidden="1">'Sch-1'!$Q:$U</definedName>
    <definedName name="Z_E95B21C1_D936_4435_AF6F_90CF0B6A7506_.wvu.Cols" localSheetId="5" hidden="1">'Sch-1 Dis'!$K:$K</definedName>
    <definedName name="Z_E95B21C1_D936_4435_AF6F_90CF0B6A7506_.wvu.Cols" localSheetId="6" hidden="1">'Sch-2'!$H:$I</definedName>
    <definedName name="Z_E95B21C1_D936_4435_AF6F_90CF0B6A7506_.wvu.PrintArea" localSheetId="14" hidden="1">'Bid Form 2nd Envelope'!$A$1:$F$53</definedName>
    <definedName name="Z_E95B21C1_D936_4435_AF6F_90CF0B6A7506_.wvu.PrintArea" localSheetId="1" hidden="1">Cover!$B$1:$E$17</definedName>
    <definedName name="Z_E95B21C1_D936_4435_AF6F_90CF0B6A7506_.wvu.PrintArea" localSheetId="17" hidden="1">Discount!$A$2:$G$41</definedName>
    <definedName name="Z_E95B21C1_D936_4435_AF6F_90CF0B6A7506_.wvu.PrintArea" localSheetId="19" hidden="1">'Entry Tax'!$A$1:$E$16</definedName>
    <definedName name="Z_E95B21C1_D936_4435_AF6F_90CF0B6A7506_.wvu.PrintArea" localSheetId="3" hidden="1">'Names of Bidder'!$B$1:$D$21</definedName>
    <definedName name="Z_E95B21C1_D936_4435_AF6F_90CF0B6A7506_.wvu.PrintArea" localSheetId="18" hidden="1">Octroi!$A$1:$E$16</definedName>
    <definedName name="Z_E95B21C1_D936_4435_AF6F_90CF0B6A7506_.wvu.PrintArea" localSheetId="20" hidden="1">'Other taxes &amp; duties'!$A$1:$E$16</definedName>
    <definedName name="Z_E95B21C1_D936_4435_AF6F_90CF0B6A7506_.wvu.PrintArea" localSheetId="21" hidden="1">'Q &amp; C'!$A$1:$F$43</definedName>
    <definedName name="Z_E95B21C1_D936_4435_AF6F_90CF0B6A7506_.wvu.PrintArea" localSheetId="4" hidden="1">'Sch-1'!$A$1:$O$19</definedName>
    <definedName name="Z_E95B21C1_D936_4435_AF6F_90CF0B6A7506_.wvu.PrintArea" localSheetId="5" hidden="1">'Sch-1 Dis'!$A$1:$H$32</definedName>
    <definedName name="Z_E95B21C1_D936_4435_AF6F_90CF0B6A7506_.wvu.PrintArea" localSheetId="6" hidden="1">'Sch-2'!$A$1:$F$26</definedName>
    <definedName name="Z_E95B21C1_D936_4435_AF6F_90CF0B6A7506_.wvu.PrintArea" localSheetId="7" hidden="1">'Sch-2 Dis'!$A$1:$G$24</definedName>
    <definedName name="Z_E95B21C1_D936_4435_AF6F_90CF0B6A7506_.wvu.PrintArea" localSheetId="8" hidden="1">'sch-3'!$A$1:$E$17</definedName>
    <definedName name="Z_E95B21C1_D936_4435_AF6F_90CF0B6A7506_.wvu.PrintArea" localSheetId="9" hidden="1">'Sch-4'!$A$1:$E$28</definedName>
    <definedName name="Z_E95B21C1_D936_4435_AF6F_90CF0B6A7506_.wvu.PrintArea" localSheetId="11" hidden="1">'Sch-4 Dis'!$A$1:$E$44</definedName>
    <definedName name="Z_E95B21C1_D936_4435_AF6F_90CF0B6A7506_.wvu.PrintArea" localSheetId="10" hidden="1">'Sch-5'!$A$1:$E$39</definedName>
    <definedName name="Z_E95B21C1_D936_4435_AF6F_90CF0B6A7506_.wvu.PrintArea" localSheetId="16" hidden="1">'Sch-5 after discount'!$A$1:$D$29</definedName>
    <definedName name="Z_E95B21C1_D936_4435_AF6F_90CF0B6A7506_.wvu.PrintArea" localSheetId="12" hidden="1">'Sch-6'!$A$1:$D$31</definedName>
    <definedName name="Z_E95B21C1_D936_4435_AF6F_90CF0B6A7506_.wvu.PrintArea" localSheetId="15" hidden="1">'Sch-6 Dis'!$A$1:$F$28</definedName>
    <definedName name="Z_E95B21C1_D936_4435_AF6F_90CF0B6A7506_.wvu.PrintArea" localSheetId="13" hidden="1">'Sch-7'!$A$1:$E$19</definedName>
    <definedName name="Z_E95B21C1_D936_4435_AF6F_90CF0B6A7506_.wvu.PrintArea" localSheetId="22" hidden="1">'T &amp; D'!$A$1:$E$12</definedName>
    <definedName name="Z_E95B21C1_D936_4435_AF6F_90CF0B6A7506_.wvu.PrintTitles" localSheetId="4" hidden="1">'Sch-1'!$15:$18</definedName>
    <definedName name="Z_E95B21C1_D936_4435_AF6F_90CF0B6A7506_.wvu.PrintTitles" localSheetId="5" hidden="1">'Sch-1 Dis'!$15:$17</definedName>
    <definedName name="Z_E95B21C1_D936_4435_AF6F_90CF0B6A7506_.wvu.PrintTitles" localSheetId="6" hidden="1">'Sch-2'!$12:$20</definedName>
    <definedName name="Z_E95B21C1_D936_4435_AF6F_90CF0B6A7506_.wvu.PrintTitles" localSheetId="7" hidden="1">'Sch-2 Dis'!$13:$15</definedName>
    <definedName name="Z_E95B21C1_D936_4435_AF6F_90CF0B6A7506_.wvu.PrintTitles" localSheetId="8" hidden="1">'sch-3'!$12:$17</definedName>
    <definedName name="Z_E95B21C1_D936_4435_AF6F_90CF0B6A7506_.wvu.PrintTitles" localSheetId="9" hidden="1">'Sch-4'!$3:$22</definedName>
    <definedName name="Z_E95B21C1_D936_4435_AF6F_90CF0B6A7506_.wvu.PrintTitles" localSheetId="11" hidden="1">'Sch-4 Dis'!$3:$13</definedName>
    <definedName name="Z_E95B21C1_D936_4435_AF6F_90CF0B6A7506_.wvu.PrintTitles" localSheetId="10" hidden="1">'Sch-5'!$3:$13</definedName>
    <definedName name="Z_E95B21C1_D936_4435_AF6F_90CF0B6A7506_.wvu.PrintTitles" localSheetId="16" hidden="1">'Sch-5 after discount'!$3:$13</definedName>
    <definedName name="Z_E95B21C1_D936_4435_AF6F_90CF0B6A7506_.wvu.PrintTitles" localSheetId="12" hidden="1">'Sch-6'!$3:$13</definedName>
    <definedName name="Z_E95B21C1_D936_4435_AF6F_90CF0B6A7506_.wvu.PrintTitles" localSheetId="15" hidden="1">'Sch-6 Dis'!$14:$14</definedName>
    <definedName name="Z_E95B21C1_D936_4435_AF6F_90CF0B6A7506_.wvu.PrintTitles" localSheetId="13" hidden="1">'Sch-7'!$3:$14</definedName>
    <definedName name="Z_E95B21C1_D936_4435_AF6F_90CF0B6A7506_.wvu.Rows" localSheetId="0" hidden="1">'Basic Data'!#REF!</definedName>
    <definedName name="Z_E95B21C1_D936_4435_AF6F_90CF0B6A7506_.wvu.Rows" localSheetId="14" hidden="1">'Bid Form 2nd Envelope'!$22:$22</definedName>
    <definedName name="Z_E95B21C1_D936_4435_AF6F_90CF0B6A7506_.wvu.Rows" localSheetId="1" hidden="1">Cover!$9:$9,Cover!$12:$12</definedName>
    <definedName name="Z_E95B21C1_D936_4435_AF6F_90CF0B6A7506_.wvu.Rows" localSheetId="17" hidden="1">Discount!$21:$21,Discount!$27:$27</definedName>
    <definedName name="Z_E95B21C1_D936_4435_AF6F_90CF0B6A7506_.wvu.Rows" localSheetId="4" hidden="1">'Sch-1'!#REF!</definedName>
    <definedName name="Z_F51A1875_E3DE_4601_ADCE_E0FEEC04A5F8_.wvu.PrintArea" localSheetId="2" hidden="1">Instructions!$A$1:$C$50</definedName>
  </definedNames>
  <calcPr calcId="191029"/>
  <customWorkbookViews>
    <customWorkbookView name="20587 - Personal View" guid="{9CA44E70-650F-49CD-967F-298619682CA2}" mergeInterval="0" personalView="1" maximized="1" xWindow="1" yWindow="1" windowWidth="1362" windowHeight="538" tabRatio="875" activeSheetId="2"/>
    <customWorkbookView name="sanjoy das - Personal View" guid="{C39F923C-6CD3-45D8-86F8-6C4D806DDD7E}" mergeInterval="0" personalView="1" maximized="1" xWindow="1" yWindow="1" windowWidth="1280" windowHeight="762" activeSheetId="16"/>
    <customWorkbookView name="admin - Personal View" guid="{B1277D53-29D6-4226-81E2-084FB62977B6}" mergeInterval="0" personalView="1" maximized="1" xWindow="1" yWindow="1" windowWidth="1024" windowHeight="538" activeSheetId="2"/>
    <customWorkbookView name="01209 - Personal View" guid="{58D82F59-8CF6-455F-B9F4-081499FDF243}" mergeInterval="0" personalView="1" maximized="1" xWindow="1" yWindow="1" windowWidth="1366" windowHeight="538" activeSheetId="2" showComments="commIndAndComment"/>
    <customWorkbookView name="20074 - Personal View" guid="{4F65FF32-EC61-4022-A399-2986D7B6B8B3}" mergeInterval="0" personalView="1" maximized="1" windowWidth="1020" windowHeight="568" activeSheetId="1"/>
    <customWorkbookView name="00398 - Personal View" guid="{696D9240-6693-44E8-B9A4-2BFADD101EE2}" mergeInterval="0" personalView="1" maximized="1" xWindow="1" yWindow="1" windowWidth="1366" windowHeight="538" activeSheetId="2"/>
    <customWorkbookView name="Ajay - Personal View" guid="{B0EE7D76-5806-4718-BDAD-3A3EA691E5E4}" mergeInterval="0" personalView="1" maximized="1" xWindow="1" yWindow="1" windowWidth="1280" windowHeight="547" activeSheetId="12"/>
    <customWorkbookView name="01487 - Personal View" guid="{E95B21C1-D936-4435-AF6F-90CF0B6A7506}" mergeInterval="0" personalView="1" maximized="1" windowWidth="1362" windowHeight="509" activeSheetId="20"/>
    <customWorkbookView name="65005 - Personal View" guid="{08A645C4-A23F-4400-B0CE-1685BC312A6F}" mergeInterval="0" personalView="1" maximized="1" windowWidth="1362" windowHeight="543" tabRatio="875" activeSheetId="20"/>
  </customWorkbookViews>
</workbook>
</file>

<file path=xl/calcChain.xml><?xml version="1.0" encoding="utf-8"?>
<calcChain xmlns="http://schemas.openxmlformats.org/spreadsheetml/2006/main">
  <c r="P20" i="28" l="1"/>
  <c r="M20" i="28"/>
  <c r="N20" i="28"/>
  <c r="O20" i="28" s="1"/>
  <c r="J20" i="28"/>
  <c r="G20" i="28"/>
  <c r="P81" i="28"/>
  <c r="P80" i="28"/>
  <c r="P79" i="28"/>
  <c r="P78" i="28"/>
  <c r="P76" i="28"/>
  <c r="M81" i="28"/>
  <c r="M80" i="28"/>
  <c r="M79" i="28"/>
  <c r="M78" i="28"/>
  <c r="M76" i="28"/>
  <c r="J81" i="28"/>
  <c r="G81" i="28"/>
  <c r="J80" i="28"/>
  <c r="G80" i="28"/>
  <c r="J79" i="28"/>
  <c r="G79" i="28"/>
  <c r="J78" i="28"/>
  <c r="G78" i="28"/>
  <c r="P87" i="28"/>
  <c r="P93" i="28"/>
  <c r="P119" i="28"/>
  <c r="M87" i="28"/>
  <c r="J87" i="28"/>
  <c r="G87" i="28"/>
  <c r="J92" i="28"/>
  <c r="J93" i="28"/>
  <c r="J86" i="28"/>
  <c r="M93" i="28"/>
  <c r="M92" i="28"/>
  <c r="G93" i="28"/>
  <c r="G83" i="28"/>
  <c r="J83" i="28"/>
  <c r="M83" i="28"/>
  <c r="P83" i="28"/>
  <c r="G84" i="28"/>
  <c r="J84" i="28"/>
  <c r="M84" i="28"/>
  <c r="P84" i="28"/>
  <c r="G85" i="28"/>
  <c r="J85" i="28"/>
  <c r="M85" i="28"/>
  <c r="P85" i="28"/>
  <c r="G86" i="28"/>
  <c r="M86" i="28"/>
  <c r="P86" i="28"/>
  <c r="B25" i="7"/>
  <c r="A9" i="20"/>
  <c r="P28" i="28"/>
  <c r="P29" i="28"/>
  <c r="P30" i="28"/>
  <c r="P32" i="28"/>
  <c r="P33" i="28"/>
  <c r="P35" i="28"/>
  <c r="P38" i="28"/>
  <c r="P39" i="28"/>
  <c r="P40" i="28"/>
  <c r="P41" i="28"/>
  <c r="P43" i="28"/>
  <c r="P44" i="28"/>
  <c r="P45" i="28"/>
  <c r="P46" i="28"/>
  <c r="P48" i="28"/>
  <c r="P49" i="28"/>
  <c r="P52" i="28"/>
  <c r="P54" i="28"/>
  <c r="P57" i="28"/>
  <c r="P59" i="28"/>
  <c r="P61" i="28"/>
  <c r="P63" i="28"/>
  <c r="P66" i="28"/>
  <c r="P68" i="28"/>
  <c r="P70" i="28"/>
  <c r="P71" i="28"/>
  <c r="P73" i="28"/>
  <c r="P74" i="28"/>
  <c r="P75" i="28"/>
  <c r="P89" i="28"/>
  <c r="P90" i="28"/>
  <c r="P91" i="28"/>
  <c r="P92" i="28"/>
  <c r="P95" i="28"/>
  <c r="P96" i="28"/>
  <c r="P98" i="28"/>
  <c r="P99" i="28"/>
  <c r="P101" i="28"/>
  <c r="P102" i="28"/>
  <c r="P103" i="28"/>
  <c r="P104" i="28"/>
  <c r="P105" i="28"/>
  <c r="P106" i="28"/>
  <c r="P107" i="28"/>
  <c r="P109" i="28"/>
  <c r="P110" i="28"/>
  <c r="P112" i="28"/>
  <c r="P113" i="28"/>
  <c r="P114" i="28"/>
  <c r="P115" i="28"/>
  <c r="P117" i="28"/>
  <c r="P120" i="28"/>
  <c r="P121" i="28"/>
  <c r="P122" i="28"/>
  <c r="P123" i="28"/>
  <c r="P21" i="28"/>
  <c r="P19" i="28"/>
  <c r="P22" i="28"/>
  <c r="J123" i="28"/>
  <c r="J122" i="28"/>
  <c r="J121" i="28"/>
  <c r="J120" i="28"/>
  <c r="G123" i="28"/>
  <c r="G122" i="28"/>
  <c r="G121" i="28"/>
  <c r="G120" i="28"/>
  <c r="J119" i="28"/>
  <c r="G119" i="28"/>
  <c r="J117" i="28"/>
  <c r="G117" i="28"/>
  <c r="J115" i="28"/>
  <c r="J114" i="28"/>
  <c r="J113" i="28"/>
  <c r="J112" i="28"/>
  <c r="G115" i="28"/>
  <c r="G114" i="28"/>
  <c r="G113" i="28"/>
  <c r="G112" i="28"/>
  <c r="J109" i="28"/>
  <c r="G109" i="28"/>
  <c r="J107" i="28"/>
  <c r="G107" i="28"/>
  <c r="J106" i="28"/>
  <c r="G106" i="28"/>
  <c r="J105" i="28"/>
  <c r="J104" i="28"/>
  <c r="J103" i="28"/>
  <c r="G105" i="28"/>
  <c r="G104" i="28"/>
  <c r="G103" i="28"/>
  <c r="J102" i="28"/>
  <c r="J101" i="28"/>
  <c r="G102" i="28"/>
  <c r="G101" i="28"/>
  <c r="J99" i="28"/>
  <c r="J98" i="28"/>
  <c r="G99" i="28"/>
  <c r="G98" i="28"/>
  <c r="J96" i="28"/>
  <c r="G96" i="28"/>
  <c r="J89" i="28"/>
  <c r="G89" i="28"/>
  <c r="J71" i="28"/>
  <c r="G71" i="28"/>
  <c r="J57" i="28"/>
  <c r="G57" i="28"/>
  <c r="J52" i="28"/>
  <c r="G52" i="28"/>
  <c r="J48" i="28"/>
  <c r="G48" i="28"/>
  <c r="J45" i="28"/>
  <c r="G45" i="28"/>
  <c r="J43" i="28"/>
  <c r="G43" i="28"/>
  <c r="J39" i="28"/>
  <c r="G39" i="28"/>
  <c r="J35" i="28"/>
  <c r="G35" i="28"/>
  <c r="J32" i="28"/>
  <c r="G32" i="28"/>
  <c r="J30" i="28"/>
  <c r="G30" i="28"/>
  <c r="M123" i="28"/>
  <c r="M122" i="28"/>
  <c r="M121" i="28"/>
  <c r="M120" i="28"/>
  <c r="M119" i="28"/>
  <c r="M117" i="28"/>
  <c r="M115" i="28"/>
  <c r="M114" i="28"/>
  <c r="M113" i="28"/>
  <c r="M112" i="28"/>
  <c r="M110" i="28"/>
  <c r="M109" i="28"/>
  <c r="M107" i="28"/>
  <c r="M106" i="28"/>
  <c r="M105" i="28"/>
  <c r="M104" i="28"/>
  <c r="M103" i="28"/>
  <c r="M102" i="28"/>
  <c r="M101" i="28"/>
  <c r="M99" i="28"/>
  <c r="M98" i="28"/>
  <c r="M96" i="28"/>
  <c r="M95" i="28"/>
  <c r="M91" i="28"/>
  <c r="M90" i="28"/>
  <c r="M89" i="28"/>
  <c r="M75" i="28"/>
  <c r="M74" i="28"/>
  <c r="M73" i="28"/>
  <c r="M71" i="28"/>
  <c r="M70" i="28"/>
  <c r="M68" i="28"/>
  <c r="M66" i="28"/>
  <c r="M63" i="28"/>
  <c r="M61" i="28"/>
  <c r="M59" i="28"/>
  <c r="M57" i="28"/>
  <c r="M54" i="28"/>
  <c r="M52" i="28"/>
  <c r="M49" i="28"/>
  <c r="M48" i="28"/>
  <c r="M46" i="28"/>
  <c r="M45" i="28"/>
  <c r="M44" i="28"/>
  <c r="M43" i="28"/>
  <c r="M41" i="28"/>
  <c r="M40" i="28"/>
  <c r="M39" i="28"/>
  <c r="M38" i="28"/>
  <c r="M35" i="28"/>
  <c r="M34" i="28"/>
  <c r="M33" i="28"/>
  <c r="M32" i="28"/>
  <c r="M30" i="28"/>
  <c r="M29" i="28"/>
  <c r="M28" i="28"/>
  <c r="A1" i="26"/>
  <c r="A3" i="8"/>
  <c r="M26" i="28"/>
  <c r="M124" i="28" s="1"/>
  <c r="M21" i="28"/>
  <c r="N21" i="28"/>
  <c r="O21" i="28"/>
  <c r="M19" i="28"/>
  <c r="N19" i="28"/>
  <c r="O19" i="28"/>
  <c r="J19" i="28"/>
  <c r="G19" i="28"/>
  <c r="J110" i="28"/>
  <c r="J95" i="28"/>
  <c r="J91" i="28"/>
  <c r="J90" i="28"/>
  <c r="J76" i="28"/>
  <c r="J75" i="28"/>
  <c r="J74" i="28"/>
  <c r="J73" i="28"/>
  <c r="J70" i="28"/>
  <c r="J68" i="28"/>
  <c r="J66" i="28"/>
  <c r="J63" i="28"/>
  <c r="J61" i="28"/>
  <c r="J59" i="28"/>
  <c r="J54" i="28"/>
  <c r="J49" i="28"/>
  <c r="J46" i="28"/>
  <c r="J44" i="28"/>
  <c r="J41" i="28"/>
  <c r="J40" i="28"/>
  <c r="J38" i="28"/>
  <c r="J33" i="28"/>
  <c r="J29" i="28"/>
  <c r="J28" i="28"/>
  <c r="J26" i="28"/>
  <c r="G28" i="28"/>
  <c r="G29" i="28"/>
  <c r="G33" i="28"/>
  <c r="G38" i="28"/>
  <c r="G40" i="28"/>
  <c r="G41" i="28"/>
  <c r="G44" i="28"/>
  <c r="G46" i="28"/>
  <c r="G49" i="28"/>
  <c r="G54" i="28"/>
  <c r="G59" i="28"/>
  <c r="G61" i="28"/>
  <c r="G63" i="28"/>
  <c r="G66" i="28"/>
  <c r="G68" i="28"/>
  <c r="G70" i="28"/>
  <c r="G73" i="28"/>
  <c r="G74" i="28"/>
  <c r="G75" i="28"/>
  <c r="G76" i="28"/>
  <c r="G90" i="28"/>
  <c r="G91" i="28"/>
  <c r="G92" i="28"/>
  <c r="G95" i="28"/>
  <c r="G110" i="28"/>
  <c r="P26" i="28"/>
  <c r="G26" i="28"/>
  <c r="J21" i="28"/>
  <c r="G21" i="28"/>
  <c r="N20" i="5"/>
  <c r="N19" i="5"/>
  <c r="N18" i="5"/>
  <c r="N21" i="5" s="1"/>
  <c r="A7" i="10"/>
  <c r="A6" i="10"/>
  <c r="A7" i="7"/>
  <c r="A6" i="7"/>
  <c r="B11" i="25"/>
  <c r="B10" i="25"/>
  <c r="B9" i="25"/>
  <c r="B8" i="25"/>
  <c r="B9" i="12"/>
  <c r="B10" i="12"/>
  <c r="B11" i="12"/>
  <c r="B8" i="12"/>
  <c r="B11" i="10"/>
  <c r="B10" i="10"/>
  <c r="B9" i="10"/>
  <c r="B8" i="10"/>
  <c r="B11" i="29"/>
  <c r="B10" i="29"/>
  <c r="B9" i="29"/>
  <c r="B8" i="29"/>
  <c r="B11" i="28"/>
  <c r="B10" i="28"/>
  <c r="B9" i="28"/>
  <c r="B8" i="28"/>
  <c r="B11" i="7"/>
  <c r="B10" i="7"/>
  <c r="B9" i="7"/>
  <c r="B8" i="7"/>
  <c r="M20" i="7"/>
  <c r="M19" i="7"/>
  <c r="M18" i="7"/>
  <c r="M21" i="7"/>
  <c r="D7" i="21"/>
  <c r="M18" i="5"/>
  <c r="O18" i="5"/>
  <c r="O21" i="5" s="1"/>
  <c r="D7" i="25"/>
  <c r="D7" i="12"/>
  <c r="D7" i="10"/>
  <c r="D7" i="29"/>
  <c r="L7" i="28"/>
  <c r="K7" i="7"/>
  <c r="B11" i="5"/>
  <c r="B10" i="5"/>
  <c r="B27" i="12"/>
  <c r="D28" i="26"/>
  <c r="I19" i="16"/>
  <c r="J19" i="16" s="1"/>
  <c r="B26" i="12"/>
  <c r="B23" i="10"/>
  <c r="B22" i="10"/>
  <c r="E23" i="10"/>
  <c r="D27" i="12"/>
  <c r="E22" i="10"/>
  <c r="D26" i="12"/>
  <c r="E28" i="29"/>
  <c r="E27" i="29"/>
  <c r="B27" i="29"/>
  <c r="B26" i="29"/>
  <c r="F137" i="28"/>
  <c r="F136" i="28"/>
  <c r="L25" i="7"/>
  <c r="F31" i="5"/>
  <c r="F30" i="5"/>
  <c r="B9" i="5"/>
  <c r="B9" i="15" s="1"/>
  <c r="B8" i="5"/>
  <c r="G37" i="16" s="1"/>
  <c r="B8" i="15"/>
  <c r="E19" i="25"/>
  <c r="E18" i="25"/>
  <c r="B18" i="25"/>
  <c r="B17" i="25"/>
  <c r="L26" i="7"/>
  <c r="B26" i="7"/>
  <c r="B137" i="28"/>
  <c r="B136" i="28"/>
  <c r="B31" i="5"/>
  <c r="B30" i="5"/>
  <c r="M20" i="5"/>
  <c r="M21" i="5" s="1"/>
  <c r="O20" i="5"/>
  <c r="J20" i="5"/>
  <c r="G20" i="5"/>
  <c r="F26" i="15"/>
  <c r="G21" i="8"/>
  <c r="I24" i="16"/>
  <c r="M19" i="5"/>
  <c r="O19" i="5"/>
  <c r="J19" i="5"/>
  <c r="G19" i="5"/>
  <c r="J18" i="5"/>
  <c r="G18" i="5"/>
  <c r="F44" i="20"/>
  <c r="B44" i="20"/>
  <c r="F43" i="20"/>
  <c r="B43" i="20"/>
  <c r="B27" i="20"/>
  <c r="B26" i="20"/>
  <c r="B25" i="20"/>
  <c r="B24" i="20"/>
  <c r="B23" i="20"/>
  <c r="B21" i="20"/>
  <c r="B20" i="20"/>
  <c r="B6" i="20"/>
  <c r="AG7" i="20" s="1"/>
  <c r="AG8" i="20" s="1"/>
  <c r="F41" i="20"/>
  <c r="H22" i="20"/>
  <c r="B22" i="20"/>
  <c r="A8" i="20"/>
  <c r="Z2" i="20"/>
  <c r="Z1" i="20"/>
  <c r="K14" i="10"/>
  <c r="G15" i="10"/>
  <c r="G14" i="10"/>
  <c r="G28" i="21"/>
  <c r="G5" i="22"/>
  <c r="E15" i="27"/>
  <c r="E14" i="27"/>
  <c r="E13" i="27"/>
  <c r="E12" i="27"/>
  <c r="E11" i="27"/>
  <c r="E10" i="27"/>
  <c r="E16" i="27" s="1"/>
  <c r="E9" i="27"/>
  <c r="E8" i="27"/>
  <c r="E7" i="27"/>
  <c r="E6" i="27"/>
  <c r="D18" i="21"/>
  <c r="L28" i="21" s="1"/>
  <c r="G15" i="25"/>
  <c r="J24" i="16"/>
  <c r="H1" i="22"/>
  <c r="K18" i="6"/>
  <c r="G19" i="6"/>
  <c r="D14" i="11" s="1"/>
  <c r="H2" i="22"/>
  <c r="H3" i="22"/>
  <c r="H4" i="22"/>
  <c r="H5" i="22"/>
  <c r="F9" i="21"/>
  <c r="D21" i="21"/>
  <c r="F21" i="21"/>
  <c r="J24" i="21"/>
  <c r="I24" i="21" s="1"/>
  <c r="J25" i="21"/>
  <c r="I25" i="21" s="1"/>
  <c r="I2" i="22" s="1"/>
  <c r="G26" i="21"/>
  <c r="J26" i="21"/>
  <c r="I26" i="21" s="1"/>
  <c r="AA6" i="4"/>
  <c r="B41" i="11"/>
  <c r="E6" i="18"/>
  <c r="E7" i="18"/>
  <c r="E8" i="18"/>
  <c r="E9" i="18"/>
  <c r="E16" i="18" s="1"/>
  <c r="E10" i="18"/>
  <c r="E11" i="18"/>
  <c r="E12" i="18"/>
  <c r="E13" i="18"/>
  <c r="E14" i="18"/>
  <c r="E15" i="18"/>
  <c r="E6" i="17"/>
  <c r="E16" i="17" s="1"/>
  <c r="D27" i="11"/>
  <c r="E7" i="17"/>
  <c r="E8" i="17"/>
  <c r="E9" i="17"/>
  <c r="E10" i="17"/>
  <c r="E11" i="17"/>
  <c r="E12" i="17"/>
  <c r="E13" i="17"/>
  <c r="E14" i="17"/>
  <c r="E15" i="17"/>
  <c r="J16" i="16"/>
  <c r="J25" i="16"/>
  <c r="J26" i="16"/>
  <c r="J27" i="16"/>
  <c r="J28" i="16"/>
  <c r="J31" i="16"/>
  <c r="O4" i="15"/>
  <c r="O5" i="15"/>
  <c r="O6" i="15"/>
  <c r="O8" i="15"/>
  <c r="A16" i="15"/>
  <c r="B16" i="15"/>
  <c r="C16" i="15"/>
  <c r="D16" i="15"/>
  <c r="A17" i="15"/>
  <c r="B17" i="15"/>
  <c r="C17" i="15"/>
  <c r="D17" i="15"/>
  <c r="A18" i="15"/>
  <c r="B18" i="15"/>
  <c r="C18" i="15"/>
  <c r="D18" i="15"/>
  <c r="A19" i="15"/>
  <c r="B19" i="15"/>
  <c r="C19" i="15"/>
  <c r="D19" i="15"/>
  <c r="A20" i="15"/>
  <c r="B20" i="15"/>
  <c r="C20" i="15"/>
  <c r="D20" i="15"/>
  <c r="N21" i="15"/>
  <c r="O22" i="15"/>
  <c r="C16" i="11"/>
  <c r="K14" i="11" s="1"/>
  <c r="C21" i="11"/>
  <c r="C26" i="11"/>
  <c r="A16" i="8"/>
  <c r="A17" i="8"/>
  <c r="B16" i="8"/>
  <c r="C16" i="8"/>
  <c r="D16" i="8"/>
  <c r="E16" i="8"/>
  <c r="A7" i="6"/>
  <c r="B8" i="6"/>
  <c r="B9" i="6"/>
  <c r="B10" i="6"/>
  <c r="B11" i="6"/>
  <c r="A18" i="6"/>
  <c r="B18" i="6"/>
  <c r="C18" i="6"/>
  <c r="D18" i="6"/>
  <c r="E18" i="6"/>
  <c r="H18" i="6"/>
  <c r="B29" i="6"/>
  <c r="B30" i="6"/>
  <c r="G30" i="6"/>
  <c r="G31" i="6"/>
  <c r="C40" i="16"/>
  <c r="F16" i="8"/>
  <c r="G16" i="8"/>
  <c r="G17" i="8" s="1"/>
  <c r="F18" i="6"/>
  <c r="G18" i="6"/>
  <c r="I21" i="16"/>
  <c r="J21" i="16"/>
  <c r="I27" i="16"/>
  <c r="I20" i="16"/>
  <c r="J20" i="16"/>
  <c r="I26" i="16"/>
  <c r="F31" i="21"/>
  <c r="F37" i="21" s="1"/>
  <c r="F38" i="21" s="1"/>
  <c r="F17" i="21" s="1"/>
  <c r="F32" i="21"/>
  <c r="F14" i="21" s="1"/>
  <c r="F19" i="21" s="1"/>
  <c r="I31" i="16"/>
  <c r="I29" i="16"/>
  <c r="J29" i="16"/>
  <c r="I22" i="16"/>
  <c r="J22" i="16" s="1"/>
  <c r="I16" i="16"/>
  <c r="I15" i="16"/>
  <c r="J15" i="16" s="1"/>
  <c r="I28" i="16"/>
  <c r="E20" i="15"/>
  <c r="F20" i="15"/>
  <c r="E17" i="15"/>
  <c r="F17" i="15" s="1"/>
  <c r="F21" i="15" s="1"/>
  <c r="G22" i="6" s="1"/>
  <c r="E19" i="15"/>
  <c r="F19" i="15"/>
  <c r="E18" i="15"/>
  <c r="F18" i="15" s="1"/>
  <c r="B20" i="8"/>
  <c r="B11" i="11"/>
  <c r="B11" i="15"/>
  <c r="B11" i="8"/>
  <c r="B26" i="15"/>
  <c r="B27" i="26"/>
  <c r="D30" i="11"/>
  <c r="D17" i="21"/>
  <c r="L27" i="21" s="1"/>
  <c r="D17" i="26"/>
  <c r="G25" i="21"/>
  <c r="G2" i="22" s="1"/>
  <c r="D33" i="11"/>
  <c r="G27" i="21"/>
  <c r="D21" i="26"/>
  <c r="C39" i="16"/>
  <c r="B26" i="26"/>
  <c r="B25" i="15"/>
  <c r="C19" i="11"/>
  <c r="C20" i="11" s="1"/>
  <c r="B42" i="11"/>
  <c r="B21" i="8"/>
  <c r="F40" i="16"/>
  <c r="D27" i="26"/>
  <c r="A6" i="15"/>
  <c r="A6" i="25"/>
  <c r="A6" i="12"/>
  <c r="A6" i="26"/>
  <c r="A6" i="8"/>
  <c r="A6" i="11"/>
  <c r="A6" i="29"/>
  <c r="A6" i="28"/>
  <c r="A7" i="25"/>
  <c r="A7" i="8"/>
  <c r="A7" i="11"/>
  <c r="A7" i="15"/>
  <c r="A7" i="29"/>
  <c r="A7" i="26"/>
  <c r="A7" i="12"/>
  <c r="A7" i="28"/>
  <c r="E42" i="11"/>
  <c r="F39" i="16"/>
  <c r="F27" i="15"/>
  <c r="G22" i="8"/>
  <c r="I25" i="16"/>
  <c r="E43" i="11"/>
  <c r="I18" i="16"/>
  <c r="J18" i="16"/>
  <c r="G20" i="6"/>
  <c r="D15" i="26"/>
  <c r="D24" i="26" s="1"/>
  <c r="D6" i="21"/>
  <c r="F6" i="21"/>
  <c r="G24" i="21"/>
  <c r="G1" i="22"/>
  <c r="A1" i="11"/>
  <c r="A1" i="25"/>
  <c r="A1" i="10"/>
  <c r="A3" i="29"/>
  <c r="C14" i="20"/>
  <c r="A43" i="21"/>
  <c r="A3" i="6"/>
  <c r="B8" i="8"/>
  <c r="A1" i="12"/>
  <c r="A1" i="28"/>
  <c r="A1" i="15"/>
  <c r="A1" i="20"/>
  <c r="A1" i="29"/>
  <c r="A1" i="6"/>
  <c r="A1" i="5"/>
  <c r="A1" i="7"/>
  <c r="A1" i="8"/>
  <c r="B2" i="4"/>
  <c r="A2" i="16"/>
  <c r="A3" i="15"/>
  <c r="G3" i="22"/>
  <c r="A3" i="25"/>
  <c r="A3" i="10"/>
  <c r="A3" i="28"/>
  <c r="A3" i="11"/>
  <c r="A3" i="12"/>
  <c r="A3" i="5"/>
  <c r="A3" i="26"/>
  <c r="B1" i="4"/>
  <c r="A3" i="7"/>
  <c r="C12" i="16"/>
  <c r="B9" i="11"/>
  <c r="B9" i="8"/>
  <c r="P124" i="28"/>
  <c r="P125" i="28" s="1"/>
  <c r="D16" i="10" l="1"/>
  <c r="D17" i="10" s="1"/>
  <c r="D21" i="12" s="1"/>
  <c r="P127" i="28"/>
  <c r="D36" i="11"/>
  <c r="D14" i="21"/>
  <c r="O22" i="28"/>
  <c r="M125" i="28"/>
  <c r="L4" i="22"/>
  <c r="K27" i="21"/>
  <c r="K4" i="22" s="1"/>
  <c r="O19" i="16"/>
  <c r="O18" i="16"/>
  <c r="O22" i="16"/>
  <c r="O21" i="16"/>
  <c r="O20" i="16"/>
  <c r="F36" i="21"/>
  <c r="F18" i="21" s="1"/>
  <c r="K28" i="21"/>
  <c r="K5" i="22" s="1"/>
  <c r="D8" i="22" s="1"/>
  <c r="L5" i="22"/>
  <c r="B28" i="21"/>
  <c r="I3" i="22"/>
  <c r="I1" i="22"/>
  <c r="AG6" i="20"/>
  <c r="J2" i="22"/>
  <c r="G21" i="6"/>
  <c r="G23" i="6" s="1"/>
  <c r="H11" i="21" s="1"/>
  <c r="D11" i="21" s="1"/>
  <c r="F11" i="21" s="1"/>
  <c r="B9" i="26"/>
  <c r="D33" i="21"/>
  <c r="F33" i="21" s="1"/>
  <c r="D4" i="21"/>
  <c r="D17" i="11"/>
  <c r="J3" i="22"/>
  <c r="C24" i="11"/>
  <c r="B8" i="26"/>
  <c r="B8" i="11"/>
  <c r="G4" i="22"/>
  <c r="AG9" i="20"/>
  <c r="F7" i="21"/>
  <c r="J1" i="22"/>
  <c r="F34" i="21" l="1"/>
  <c r="F15" i="21" s="1"/>
  <c r="F35" i="21"/>
  <c r="F16" i="21" s="1"/>
  <c r="L24" i="21"/>
  <c r="D19" i="21"/>
  <c r="B27" i="21"/>
  <c r="D7" i="22"/>
  <c r="D15" i="21"/>
  <c r="L25" i="21" s="1"/>
  <c r="K17" i="11"/>
  <c r="P126" i="28"/>
  <c r="D19" i="12"/>
  <c r="D24" i="12"/>
  <c r="AB16" i="20" s="1"/>
  <c r="D22" i="11"/>
  <c r="C25" i="11"/>
  <c r="B16" i="20" l="1"/>
  <c r="A1" i="23"/>
  <c r="K25" i="21"/>
  <c r="L2" i="22"/>
  <c r="L1" i="22"/>
  <c r="K24" i="21"/>
  <c r="D16" i="21"/>
  <c r="L26" i="21" s="1"/>
  <c r="K22" i="11"/>
  <c r="O7" i="15"/>
  <c r="D8" i="21"/>
  <c r="O3" i="15"/>
  <c r="O9" i="15" s="1"/>
  <c r="N17" i="15" s="1"/>
  <c r="K1" i="22" l="1"/>
  <c r="D4" i="22" s="1"/>
  <c r="B24" i="21"/>
  <c r="L3" i="22"/>
  <c r="K26" i="21"/>
  <c r="F8" i="21"/>
  <c r="F10" i="21" s="1"/>
  <c r="D10" i="21"/>
  <c r="K2" i="22"/>
  <c r="D5" i="22" s="1"/>
  <c r="B25" i="21"/>
  <c r="A7" i="23"/>
  <c r="B7" i="23" s="1"/>
  <c r="D7" i="23" s="1"/>
  <c r="A8" i="23"/>
  <c r="B8" i="23" s="1"/>
  <c r="D8" i="23" s="1"/>
  <c r="A10" i="23"/>
  <c r="B10" i="23" s="1"/>
  <c r="D10" i="23" s="1"/>
  <c r="A11" i="23"/>
  <c r="B11" i="23" s="1"/>
  <c r="D11" i="23" s="1"/>
  <c r="A6" i="23"/>
  <c r="B6" i="23" s="1"/>
  <c r="A9" i="23"/>
  <c r="B9" i="23" s="1"/>
  <c r="D9" i="23" s="1"/>
  <c r="F12" i="21" l="1"/>
  <c r="F20" i="21"/>
  <c r="K3" i="22"/>
  <c r="D6" i="22" s="1"/>
  <c r="B26" i="21"/>
  <c r="D20" i="21"/>
  <c r="D12" i="21"/>
  <c r="A4" i="23"/>
  <c r="B10" i="8"/>
  <c r="B10" i="11"/>
  <c r="B10" i="26"/>
  <c r="B12" i="5"/>
  <c r="B10" i="15"/>
</calcChain>
</file>

<file path=xl/sharedStrings.xml><?xml version="1.0" encoding="utf-8"?>
<sst xmlns="http://schemas.openxmlformats.org/spreadsheetml/2006/main" count="1103" uniqueCount="658">
  <si>
    <t xml:space="preserve"> or such other sums as may be determined in accordance with the terms and conditions of the Bidding Documents.</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</si>
  <si>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</si>
  <si>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</si>
  <si>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</si>
  <si>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</si>
  <si>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</si>
  <si>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</si>
  <si>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</si>
  <si>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</si>
  <si>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</si>
  <si>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</si>
  <si>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</si>
  <si>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</si>
  <si>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</si>
  <si>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</si>
  <si>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</si>
  <si>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</si>
  <si>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</si>
  <si>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</si>
  <si>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</si>
  <si>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</si>
  <si>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</si>
  <si>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</si>
  <si>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</si>
  <si>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</si>
  <si>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</si>
  <si>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</si>
  <si>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</si>
  <si>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</si>
  <si>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</si>
  <si>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</si>
  <si>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</si>
  <si>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</si>
  <si>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</si>
  <si>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</si>
  <si>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</si>
  <si>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</si>
  <si>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</si>
  <si>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</si>
  <si>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</si>
  <si>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Twenty Four</t>
  </si>
  <si>
    <t>Twenty Six</t>
  </si>
  <si>
    <t>Twenty Five</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</si>
  <si>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</si>
  <si>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</si>
  <si>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</si>
  <si>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</si>
  <si>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</si>
  <si>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</si>
  <si>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</si>
  <si>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</si>
  <si>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</si>
  <si>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</si>
  <si>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</si>
  <si>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</si>
  <si>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</si>
  <si>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</si>
  <si>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</si>
  <si>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</si>
  <si>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</si>
  <si>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</si>
  <si>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</si>
  <si>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</si>
  <si>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</si>
  <si>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</si>
  <si>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</si>
  <si>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</si>
  <si>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</si>
  <si>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</si>
  <si>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</si>
  <si>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</si>
  <si>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</si>
  <si>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</si>
  <si>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</si>
  <si>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</si>
  <si>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</si>
  <si>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</si>
  <si>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</si>
  <si>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</si>
  <si>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</si>
  <si>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</si>
  <si>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</si>
  <si>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</si>
  <si>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</si>
  <si>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</si>
  <si>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</si>
  <si>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</si>
  <si>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</si>
  <si>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</si>
  <si>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</si>
  <si>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</si>
  <si>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</si>
  <si>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</si>
  <si>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</si>
  <si>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</si>
  <si>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</si>
  <si>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</si>
  <si>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</si>
  <si>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</si>
  <si>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</si>
  <si>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</si>
  <si>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</si>
  <si>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</si>
  <si>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</si>
  <si>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</si>
  <si>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</si>
  <si>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</si>
  <si>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</si>
  <si>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</si>
  <si>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</si>
  <si>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</si>
  <si>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</si>
  <si>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</si>
  <si>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</si>
  <si>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</si>
  <si>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</si>
  <si>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</si>
  <si>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Excise Duty</t>
  </si>
  <si>
    <t>BID FORM (Second Envelope)</t>
  </si>
  <si>
    <t>Please provide additional information of the Bidder</t>
  </si>
  <si>
    <t>Date :</t>
  </si>
  <si>
    <t>Place :</t>
  </si>
  <si>
    <t>Dear Sir</t>
  </si>
  <si>
    <t>LETTER OF DISCOUNT</t>
  </si>
  <si>
    <t>Subject  :</t>
  </si>
  <si>
    <t>With reference to the subject tender, we hereby offer unconditional discount on the prices quoted by us as per details given here below :</t>
  </si>
  <si>
    <t>Schedule-2 : Freight &amp; Insurance</t>
  </si>
  <si>
    <t>Please consider this letter of discount as the integral part of our price bid.</t>
  </si>
  <si>
    <t>Letter of Discount</t>
  </si>
  <si>
    <t xml:space="preserve">This letter of discount is optional. Bidder may / may not offer any discount. </t>
  </si>
  <si>
    <t>After Discount</t>
  </si>
  <si>
    <t>Sales Tax</t>
  </si>
  <si>
    <t>Vat</t>
  </si>
  <si>
    <t>Discount Sche-7</t>
  </si>
  <si>
    <t>Enter following details of the bidder</t>
  </si>
  <si>
    <t xml:space="preserve">Printed Name </t>
  </si>
  <si>
    <t>Designation</t>
  </si>
  <si>
    <t xml:space="preserve">Date     </t>
  </si>
  <si>
    <t xml:space="preserve">Place     </t>
  </si>
  <si>
    <t>Schedule-1 : Ex works prices (Direct Only)</t>
  </si>
  <si>
    <t>Schedule-1 : Ex works prices (Bought Out Only)</t>
  </si>
  <si>
    <t>Instructions / error messages, if any, will be displayed automatically  after selecting the cell.</t>
  </si>
  <si>
    <t xml:space="preserve">Rate of  VAT </t>
  </si>
  <si>
    <t>State/Province to be indicated :</t>
  </si>
  <si>
    <t>Business Address                       :</t>
  </si>
  <si>
    <t>Country of Incorporation         :</t>
  </si>
  <si>
    <t>Name of Principal Officer         :</t>
  </si>
  <si>
    <t>Address of  Principal Officer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</si>
  <si>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</si>
  <si>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Name of Package</t>
  </si>
  <si>
    <t>Enter basic data here</t>
  </si>
  <si>
    <t>Specification No.</t>
  </si>
  <si>
    <t>[Fill up data only in the relevent open area]</t>
  </si>
  <si>
    <t>Address</t>
  </si>
  <si>
    <t>Bidder’s Name and Address</t>
  </si>
  <si>
    <t>Type &amp; Designation</t>
  </si>
  <si>
    <t>7 = 5 x 6</t>
  </si>
  <si>
    <t>Unit price</t>
  </si>
  <si>
    <t>No. of Tests</t>
  </si>
  <si>
    <t>Unit Type Test Charges</t>
  </si>
  <si>
    <t>Total Type Test Charges</t>
  </si>
  <si>
    <t>Test Laboratory where the tests are proposed to be conducted [Indicate name and place of the test laboratory]</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</si>
  <si>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</si>
  <si>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Schedule - 4</t>
  </si>
  <si>
    <t>Quantity on which Sales Tax is applicable</t>
  </si>
  <si>
    <t>In Rs.</t>
  </si>
  <si>
    <t>In Percent (%)</t>
  </si>
  <si>
    <t>As per Lum-sum</t>
  </si>
  <si>
    <t>AS per Percent</t>
  </si>
  <si>
    <t>Multipackage lum-sum</t>
  </si>
  <si>
    <t>Multipackage on Percent</t>
  </si>
  <si>
    <t>Total Discount</t>
  </si>
  <si>
    <t>As per lum-sum on Sch-7</t>
  </si>
  <si>
    <t>As per Percent on Sch-7</t>
  </si>
  <si>
    <t>Unit</t>
  </si>
  <si>
    <t>All values are in Indian Rupees.</t>
  </si>
  <si>
    <t>SI. No.</t>
  </si>
  <si>
    <t>Qty.</t>
  </si>
  <si>
    <t>Unit Ex-works price</t>
  </si>
  <si>
    <t>Total Ex-works price</t>
  </si>
  <si>
    <t>Description</t>
  </si>
  <si>
    <t>Description of Test</t>
  </si>
  <si>
    <t>Total Test Charges (Rs.)</t>
  </si>
  <si>
    <t>Plant and Equipment (including Mandatory Spares Parts) to be supplied, including Type Test Charges for Tests to be conducted.</t>
  </si>
  <si>
    <t>Sl. No.</t>
  </si>
  <si>
    <t>Item Nos.</t>
  </si>
  <si>
    <t>Total Price (INR)</t>
  </si>
  <si>
    <t>1</t>
  </si>
  <si>
    <t>TOTAL EXCISE DUTY</t>
  </si>
  <si>
    <t>2</t>
  </si>
  <si>
    <t>3</t>
  </si>
  <si>
    <t>4</t>
  </si>
  <si>
    <t>TOTAL OTHER TAXES &amp; DUTIES</t>
  </si>
  <si>
    <t>(GRAND SUMMARY)</t>
  </si>
  <si>
    <t xml:space="preserve">Local Transportation, Insurance and other Incidental Services </t>
  </si>
  <si>
    <t>5</t>
  </si>
  <si>
    <t>6</t>
  </si>
  <si>
    <t>Item  Description</t>
  </si>
  <si>
    <t>To:</t>
  </si>
  <si>
    <t>Name        :</t>
  </si>
  <si>
    <t>Contract Services</t>
  </si>
  <si>
    <t>Address    :</t>
  </si>
  <si>
    <t>Power Grid Corporation of India Ltd.,</t>
  </si>
  <si>
    <t>"Saudamini", Plot No.-2</t>
  </si>
  <si>
    <t>Sector-29, (near IFFCO Chowk)</t>
  </si>
  <si>
    <t>Gurgaon (Haryana) - 122001</t>
  </si>
  <si>
    <t>Mode of Transaction (Direct / Bought-out)</t>
  </si>
  <si>
    <t>6 = 4 x 5</t>
  </si>
  <si>
    <t xml:space="preserve">Date          : </t>
  </si>
  <si>
    <t>Place         :</t>
  </si>
  <si>
    <t>Signature   :</t>
  </si>
  <si>
    <t>Printed Name   :</t>
  </si>
  <si>
    <t>Designation   :</t>
  </si>
  <si>
    <t>Common Seal   :</t>
  </si>
  <si>
    <t>Note          :</t>
  </si>
  <si>
    <t>Name     :</t>
  </si>
  <si>
    <t>Address :</t>
  </si>
  <si>
    <t>SUMMARY OF TAXES &amp; DUTIES APPLICABLE ON GOODS</t>
  </si>
  <si>
    <t>Rate of Excise Duty for Direct items indicated in Sch-1</t>
  </si>
  <si>
    <t>TOTAL SCHEDULE NO. 1</t>
  </si>
  <si>
    <t>TOTAL SCHEDULE NO. 2</t>
  </si>
  <si>
    <t>TOTAL SCHEDULE NO. 3</t>
  </si>
  <si>
    <t>TOTAL SCHEDULE NO. 4</t>
  </si>
  <si>
    <t>Schedule - 1</t>
  </si>
  <si>
    <t>Based on the data filled in the respective schedules, e-Form is generated automatically. A print out of e-Form may be taken and the data may be filled in the electronic form of the tender provided on the portal.</t>
  </si>
  <si>
    <t>(SCHEDULE OF RATES AND PRICES : TYPE TEST CHARGES)</t>
  </si>
  <si>
    <t>(SCHEDULE OF RATES AND PRICES : EX-WORKS PRICES)</t>
  </si>
  <si>
    <t>(SCHEDULE OF RATES AND PRICES : FREIGHT &amp; INSURANCE CHARGES)</t>
  </si>
  <si>
    <t>Total Ex-works Price including Type Test charges</t>
  </si>
  <si>
    <t xml:space="preserve"> Total Ex-Works Price</t>
  </si>
  <si>
    <t>Direct</t>
  </si>
  <si>
    <t>Total Freight &amp; Insurance</t>
  </si>
  <si>
    <t>Schedule - 2</t>
  </si>
  <si>
    <t>Schedule - 6</t>
  </si>
  <si>
    <t>SL. NO.</t>
  </si>
  <si>
    <t>Total Type Test charges: (A)+(B)+C)</t>
  </si>
  <si>
    <t>Not Applicable</t>
  </si>
  <si>
    <t>TOTAL OCTROI</t>
  </si>
  <si>
    <t>TOTAL ENTRY TAX</t>
  </si>
  <si>
    <t>Note       :</t>
  </si>
  <si>
    <t>Entry Tax</t>
  </si>
  <si>
    <t>TOTAL SALES TAX</t>
  </si>
  <si>
    <t>TOTAL VAT</t>
  </si>
  <si>
    <t xml:space="preserve">Rate of Sales Tax </t>
  </si>
  <si>
    <t>Total VAT for direct transaction between the Contractor and the Employer (identified in Schedule 1 as 'Direct') which are not included in the Ex-works price as per the provision of the Bidding Documents, as applicable</t>
  </si>
  <si>
    <t>Total Sales Tax for direct transaction between the Contractor and the Employer (identified in Schedule 1 as 'Direct') which are not included in the Ex-works price as per the provision of the Bidding Documents, as applicable.</t>
  </si>
  <si>
    <t>Total Octroi/Entry Tax as applicable for destination site/state on all items of supply, as per the provisions of the Bidding Documents, on all items of Schedule 1.</t>
  </si>
  <si>
    <t>Total Excise Duty for direct transaction between the Contractor and the Employer (identified in Schedule 1 as 'Direct') which are not included in the Ex-works price as per the provision of the Bidding Documents, as applicable.</t>
  </si>
  <si>
    <t>Total Others levies payable in India (please specify) as applicable for destination site/state on all items of supply, as per the provisions of the Bidding Documents, on all items of Schedule 1.</t>
  </si>
  <si>
    <t>GRAND TOTAL [1+2+3+4+5+6]</t>
  </si>
  <si>
    <t xml:space="preserve">Date         : </t>
  </si>
  <si>
    <t>The reimbursement of Excise Duty, Sales Tax/VAT and other levies as per Sl. No. 1 &amp; 2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</si>
  <si>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</si>
  <si>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</si>
  <si>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</si>
  <si>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</si>
  <si>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</si>
  <si>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confirm that we shall also get registered with the concerned Sales Tax Authorities, in all the states where the project is located.</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</si>
  <si>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</si>
  <si>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</si>
  <si>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</si>
  <si>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</si>
  <si>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</si>
  <si>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</si>
  <si>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</si>
  <si>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</si>
  <si>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</si>
  <si>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</si>
  <si>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</si>
  <si>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Details of Octroi</t>
  </si>
  <si>
    <t>Sl No.</t>
  </si>
  <si>
    <t>Description of Items</t>
  </si>
  <si>
    <t>Amount on which Octroi is applicable</t>
  </si>
  <si>
    <t>Rate of Octroi</t>
  </si>
  <si>
    <t>Octroi</t>
  </si>
  <si>
    <t>(1)</t>
  </si>
  <si>
    <t>(2)</t>
  </si>
  <si>
    <t>(3)</t>
  </si>
  <si>
    <t>(4)</t>
  </si>
  <si>
    <t>(5) =(3) x (4)</t>
  </si>
  <si>
    <t>Total</t>
  </si>
  <si>
    <t>Details of Entry Tax</t>
  </si>
  <si>
    <t>Amount on which Entry Tax is applicable</t>
  </si>
  <si>
    <t>Rate of Entry Tax</t>
  </si>
  <si>
    <t>Bid Form 2nd Envelope</t>
  </si>
  <si>
    <t>Supervision Charges.</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</si>
  <si>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</si>
  <si>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Total Type Test charges as per Schedule-6</t>
  </si>
  <si>
    <t>Bought Out</t>
  </si>
  <si>
    <t xml:space="preserve">to be paid extra at actual </t>
  </si>
  <si>
    <t>Click here for details of Octroi</t>
  </si>
  <si>
    <t>Click here for details of Entry Taxes</t>
  </si>
  <si>
    <t>Eq Weightage of Rs/ %</t>
  </si>
  <si>
    <t>Final Discount Factor</t>
  </si>
  <si>
    <t>Place      :</t>
  </si>
  <si>
    <t xml:space="preserve">Date      : </t>
  </si>
  <si>
    <t>Amount on which Sales Tax is applicable</t>
  </si>
  <si>
    <t>Amount on which VAT becomes applicable</t>
  </si>
  <si>
    <t>Schedule-1 :  (Direct Only)</t>
  </si>
  <si>
    <t>Schedule-1 : (Bought Out Only)</t>
  </si>
  <si>
    <t>Excise Duty on this Amount</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</si>
  <si>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</si>
  <si>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</si>
  <si>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</si>
  <si>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</si>
  <si>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</si>
  <si>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</si>
  <si>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</si>
  <si>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</si>
  <si>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</si>
  <si>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</si>
  <si>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</si>
  <si>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</si>
  <si>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</si>
  <si>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</si>
  <si>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</si>
  <si>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t>
  </si>
  <si>
    <t>C) VAT</t>
  </si>
  <si>
    <t xml:space="preserve">D) ENTRY TAX / OCTROI </t>
  </si>
  <si>
    <t xml:space="preserve">E) OTHERS </t>
  </si>
  <si>
    <t>F)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</si>
  <si>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</si>
  <si>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</si>
  <si>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</si>
  <si>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</si>
  <si>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 xml:space="preserve">Excise Duty </t>
  </si>
  <si>
    <t xml:space="preserve">CST </t>
  </si>
  <si>
    <t xml:space="preserve">VAT </t>
  </si>
  <si>
    <t>Entry Tax/ Octroi</t>
  </si>
  <si>
    <t xml:space="preserve">Others </t>
  </si>
  <si>
    <t>II)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</si>
  <si>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</si>
  <si>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a)</t>
  </si>
  <si>
    <t>Ex-Works Price of Direct Supplies (after discount, if any)</t>
  </si>
  <si>
    <t>Rs.</t>
  </si>
  <si>
    <t>b)</t>
  </si>
  <si>
    <t>Excise Duty, as applicable on (a) above at the rate :</t>
  </si>
  <si>
    <t>c)</t>
  </si>
  <si>
    <t>d)</t>
  </si>
  <si>
    <t>CST, as applicable on (a) + ED (b) above at the rate :</t>
  </si>
  <si>
    <t>e)</t>
  </si>
  <si>
    <t>VAT, as applicable on (a) + ED (b) above at the rate :</t>
  </si>
  <si>
    <t>f)</t>
  </si>
  <si>
    <t>Others [……………………………………………]</t>
  </si>
  <si>
    <t>g)</t>
  </si>
  <si>
    <t>Purchase Price for Entry Tax (Total Ex-Works+F&amp;I+ED+CST+Others)</t>
  </si>
  <si>
    <t>h)</t>
  </si>
  <si>
    <t>Entry Tax, as applicable on (e) above at the rate :</t>
  </si>
  <si>
    <t>Statement of Quoted / Corrected Prices</t>
  </si>
  <si>
    <t>Page</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</si>
  <si>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</si>
  <si>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</si>
  <si>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</si>
  <si>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</si>
  <si>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</si>
  <si>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</si>
  <si>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</si>
  <si>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</si>
  <si>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</si>
  <si>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</si>
  <si>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</si>
  <si>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</si>
  <si>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</si>
  <si>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</si>
  <si>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</si>
  <si>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</si>
  <si>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Discount(s) offered at sl. No. 1 to 4 will automatically get displayed and accounted for in the respective items of the Schedules.</t>
  </si>
  <si>
    <t>We hereby offer Multi-package discount as given below:</t>
  </si>
  <si>
    <t>Happy Bidding !</t>
  </si>
  <si>
    <t>* * *</t>
  </si>
  <si>
    <t>Fill up additional information as required.</t>
  </si>
  <si>
    <t>●</t>
  </si>
  <si>
    <t>Fill up ref. no. as bidder's ref no. of this letter.</t>
  </si>
  <si>
    <r>
      <t>Bid from 2</t>
    </r>
    <r>
      <rPr>
        <b/>
        <vertAlign val="superscript"/>
        <sz val="12"/>
        <color indexed="12"/>
        <rFont val="Book Antiqua"/>
        <family val="1"/>
      </rPr>
      <t>nd</t>
    </r>
    <r>
      <rPr>
        <b/>
        <sz val="12"/>
        <color indexed="12"/>
        <rFont val="Book Antiqua"/>
        <family val="1"/>
      </rPr>
      <t xml:space="preserve"> Envelope :</t>
    </r>
  </si>
  <si>
    <t>Total amount shall get calculated automatically.</t>
  </si>
  <si>
    <t>Click for Sch-1 given at the right top of the worksheet to go to Sch-1.</t>
  </si>
  <si>
    <t>Names of Bidder :</t>
  </si>
  <si>
    <t>Opening page of the workbook.</t>
  </si>
  <si>
    <t xml:space="preserve">Cover : </t>
  </si>
  <si>
    <t>This Workbook consists of following worksheets :</t>
  </si>
  <si>
    <t>II</t>
  </si>
  <si>
    <t>Do not reformat any of the cell of the work book.</t>
  </si>
  <si>
    <t>(vi)</t>
  </si>
  <si>
    <t>Do not use copy &amp; paste or cut &amp; paste options for filling up the data.</t>
  </si>
  <si>
    <t>(v)</t>
  </si>
  <si>
    <t>Do not link any cell of this work book with any other work book.</t>
  </si>
  <si>
    <t>(iv)</t>
  </si>
  <si>
    <t>Select only the options provided in pull down menus.</t>
  </si>
  <si>
    <t>(iii)</t>
  </si>
  <si>
    <t>Certain data type entries have been restricted, such as Numeric values or limits of numeric values.</t>
  </si>
  <si>
    <t>(ii)</t>
  </si>
  <si>
    <t>Fill up only green shaded cells.</t>
  </si>
  <si>
    <t>(i)</t>
  </si>
  <si>
    <t>While filling up the worksheets following may please be observed :</t>
  </si>
  <si>
    <t>I</t>
  </si>
  <si>
    <t xml:space="preserve">Fill up names &amp; Designation of the bidder </t>
  </si>
  <si>
    <r>
      <t xml:space="preserve">TOTAL SCHEDULE NO.3: </t>
    </r>
    <r>
      <rPr>
        <sz val="11"/>
        <rFont val="Book Antiqua"/>
        <family val="1"/>
      </rPr>
      <t>Comperehensive post warranty AMC charges</t>
    </r>
  </si>
  <si>
    <t>Schedule-3 : Comp. post Warranty AMC Charges</t>
  </si>
  <si>
    <t>Schedule-3 :  Annual Maintenance  charges</t>
  </si>
  <si>
    <r>
      <t>Discount on lum-sum basis on total price quoted by us without Taxes &amp; Duties.</t>
    </r>
    <r>
      <rPr>
        <sz val="11"/>
        <rFont val="Book Antiqua"/>
        <family val="1"/>
      </rPr>
      <t xml:space="preserve"> [The discount shall be proportionately applicable on all the items of all the Schdules i.e. Sch-1, Sch-2, Sch-3 &amp; Sch-6] </t>
    </r>
    <r>
      <rPr>
        <b/>
        <sz val="11"/>
        <rFont val="Book Antiqua"/>
        <family val="1"/>
      </rPr>
      <t>In Rs.</t>
    </r>
  </si>
  <si>
    <r>
      <t>Discount on percent basis on total price quoted by us without Taxes &amp; Duties.</t>
    </r>
    <r>
      <rPr>
        <sz val="11"/>
        <rFont val="Book Antiqua"/>
        <family val="1"/>
      </rPr>
      <t xml:space="preserve"> [The discount shall be proportionately applicable on all the items of all the Schdules i.e. Sch-1, Sch-2, Sch-3 &amp; Sch-6] </t>
    </r>
    <r>
      <rPr>
        <b/>
        <sz val="11"/>
        <rFont val="Book Antiqua"/>
        <family val="1"/>
      </rPr>
      <t>In Percent (%)</t>
    </r>
  </si>
  <si>
    <t>Schedule-6 : Installation and Commissioning  charges</t>
  </si>
  <si>
    <r>
      <t>Discount on percent basis on the Schedules as given below :</t>
    </r>
    <r>
      <rPr>
        <sz val="11"/>
        <rFont val="Book Antiqua"/>
        <family val="1"/>
      </rPr>
      <t xml:space="preserve"> [The discount shall be proportionately applicable on all the relevent items of the respective Schedules.] </t>
    </r>
    <r>
      <rPr>
        <b/>
        <sz val="11"/>
        <rFont val="Book Antiqua"/>
        <family val="1"/>
      </rPr>
      <t>In Percent (%)</t>
    </r>
  </si>
  <si>
    <t>GRAND TOTAL [1+2+3+4+5]</t>
  </si>
  <si>
    <t>Proprietership Firm</t>
  </si>
  <si>
    <t>Partnership Firm</t>
  </si>
  <si>
    <t>Private Ltd</t>
  </si>
  <si>
    <t xml:space="preserve">Name of Bidder </t>
  </si>
  <si>
    <t>Date:</t>
  </si>
  <si>
    <t>Place:</t>
  </si>
  <si>
    <t xml:space="preserve">SUMMARY OF TAXES &amp; DUTIES APPLICABLE </t>
  </si>
  <si>
    <t>NOT APPLICABLE</t>
  </si>
  <si>
    <t>Taxes &amp; Duties</t>
  </si>
  <si>
    <t>INSTRUCTION FOR BIDDERS TO FILL THE WORKBOOK</t>
  </si>
  <si>
    <t>Address of Registered Office</t>
  </si>
  <si>
    <t>Fill up date in dd-mm-yyyy format.</t>
  </si>
  <si>
    <t xml:space="preserve">This letter shall consider the net price as per Sch-6. </t>
  </si>
  <si>
    <t>Sl.No.</t>
  </si>
  <si>
    <t>Description of Item</t>
  </si>
  <si>
    <t xml:space="preserve">Unit </t>
  </si>
  <si>
    <t>Amount</t>
  </si>
  <si>
    <t>In Fig.</t>
  </si>
  <si>
    <t>INR</t>
  </si>
  <si>
    <t>Break-up of type test charges (Not Applicable)</t>
  </si>
  <si>
    <t>Bought-out</t>
  </si>
  <si>
    <t>applicable</t>
  </si>
  <si>
    <t>TOTAL SCHEDULE NO. 6</t>
  </si>
  <si>
    <t>Manufacturer</t>
  </si>
  <si>
    <t>Individual Firm</t>
  </si>
  <si>
    <t>Authorised Representative of Manufacturer</t>
  </si>
  <si>
    <t>Fill up the  Bidder's Details. Joint Venture Not Applicable.</t>
  </si>
  <si>
    <t>BOQ_Kolkata '!A1</t>
  </si>
  <si>
    <t>Break up of quantities is given for Eastern &amp; North Eastern Region in</t>
  </si>
  <si>
    <t>BOQ_Guwahati '!A1</t>
  </si>
  <si>
    <t>Schedule -5</t>
  </si>
  <si>
    <t>Total Quantity</t>
  </si>
  <si>
    <t>Location/ Quantity</t>
  </si>
  <si>
    <t>Dhanbad</t>
  </si>
  <si>
    <t>Palamu</t>
  </si>
  <si>
    <t>East Singhbhum</t>
  </si>
  <si>
    <t>Lohardaga</t>
  </si>
  <si>
    <t>Latehar</t>
  </si>
  <si>
    <t>Giridih</t>
  </si>
  <si>
    <t>Type Test charges</t>
  </si>
  <si>
    <t>Ch. Manager(Tele-Contracts)</t>
  </si>
  <si>
    <t>1st Floor, CF-17, New Town Action Area-IC</t>
  </si>
  <si>
    <t>Rajarhat, Kolkata- 700 156</t>
  </si>
  <si>
    <t>Ex-works price of Goods including Type test charges</t>
  </si>
  <si>
    <t>Not Applicable; hence no cell is required to be filled up.</t>
  </si>
  <si>
    <t>No cell is required to be filled in by the bidder in this worksheet.</t>
  </si>
  <si>
    <t xml:space="preserve"> Installation charges </t>
  </si>
  <si>
    <t>(GRAND SUMMARY after discount)</t>
  </si>
  <si>
    <t xml:space="preserve">Specify type of Bidder         </t>
  </si>
  <si>
    <r>
      <t>General guidelines for filling up  the Price Schedules &amp; Bid Form for 2</t>
    </r>
    <r>
      <rPr>
        <b/>
        <vertAlign val="superscript"/>
        <sz val="12"/>
        <rFont val="Book Antiqua"/>
        <family val="1"/>
      </rPr>
      <t>nd</t>
    </r>
    <r>
      <rPr>
        <b/>
        <sz val="12"/>
        <rFont val="Book Antiqua"/>
        <family val="1"/>
      </rPr>
      <t xml:space="preserve"> Envelope</t>
    </r>
  </si>
  <si>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for services &amp; supply of goods (as per provision of Technical Specification) under the above-named package in full conformity with the said Bidding Documents for the sum of Rs. </t>
  </si>
  <si>
    <t>(All prices are in Indian Rupees)</t>
  </si>
  <si>
    <t>A</t>
  </si>
  <si>
    <t>Training Charges</t>
  </si>
  <si>
    <t>1. Price Component of training to be imparted to Owner's Personnel by Bidder's instructor</t>
  </si>
  <si>
    <t>Country where training is to be imparted</t>
  </si>
  <si>
    <t>Item for which training is to be imparted</t>
  </si>
  <si>
    <t>Training duration in days</t>
  </si>
  <si>
    <t xml:space="preserve">Training Charges </t>
  </si>
  <si>
    <t>per DIEM Rate</t>
  </si>
  <si>
    <t>Total Amount</t>
  </si>
  <si>
    <t>Schedule - 5</t>
  </si>
  <si>
    <t>Schedule -6</t>
  </si>
  <si>
    <t>Schedule - 7</t>
  </si>
  <si>
    <t>Sch -5 : (Taxes &amp; Duties)</t>
  </si>
  <si>
    <t>Summary of all applicable taxes &amp; duties.</t>
  </si>
  <si>
    <t>Sch -6 : (Grand Total)</t>
  </si>
  <si>
    <t>Package Code</t>
  </si>
  <si>
    <t>Fill up unit rates excluding GST  for all the items in numeric values greater than 0 (zero). If unit rate is left blank, the corresponding item shall be deemed to be included in the total price.</t>
  </si>
  <si>
    <t>GST is excluded in unit rate.</t>
  </si>
  <si>
    <t>SAC/HSN Code</t>
  </si>
  <si>
    <t>Whether SAC/HSN in Column- 5  is confirmed. If not, mention SAC/HSN in Column-7</t>
  </si>
  <si>
    <t>Leave Blank if Bidder opts for same HSN/SAC No.; otherwise Provide applicable SAC/HSN no.</t>
  </si>
  <si>
    <t>GST Rate</t>
  </si>
  <si>
    <t>Whether GST rate in Column- 8  is confirmed. If not, mention GST rate in Column-10</t>
  </si>
  <si>
    <t>Leave Blank if Bidder opts for same GST rate, otherwise Provided applicable GST rate</t>
  </si>
  <si>
    <t>Unit Rate
(excluding GST)</t>
  </si>
  <si>
    <t>GST Amount</t>
  </si>
  <si>
    <t>Total Price 
(Including GST)</t>
  </si>
  <si>
    <t xml:space="preserve">    Notes:  1)     </t>
  </si>
  <si>
    <t>Price shall be quoted strictly as per above format indicating clear price break-up as sought above.</t>
  </si>
  <si>
    <t>2)</t>
  </si>
  <si>
    <t>Bidder Must Keep Column-7 BLANK if Opts for same SAC/HSN code in the Column 6; Otherwise quote applicable SAC/HSN code in Column-7.</t>
  </si>
  <si>
    <t>3)</t>
  </si>
  <si>
    <t>Bidder Must Keep Column-10 BLANK if Opts for same GST rate in Column 9; Otherwise quote applicable GST rate in Column-10.</t>
  </si>
  <si>
    <t>4)</t>
  </si>
  <si>
    <t>Rate shall be Exclusive of GST.</t>
  </si>
  <si>
    <t>5)</t>
  </si>
  <si>
    <t>Any conditional discount offered shall not be considered for at par evaluation of the bids, however the same shall be applicable at the time of awarding contract.</t>
  </si>
  <si>
    <t>6)</t>
  </si>
  <si>
    <t>The price shall be quoted on FIRM basis.</t>
  </si>
  <si>
    <t>Total GST on Goods and Servises</t>
  </si>
  <si>
    <t xml:space="preserve">
GRAND TOTAL </t>
  </si>
  <si>
    <t>Ex-works price of Goods including Type test charges, if any</t>
  </si>
  <si>
    <t>Local Transportation, In-transit Insurance,loading and unloading</t>
  </si>
  <si>
    <t>TOTAL SCHEDULE NO. 3 (Excluding GST)</t>
  </si>
  <si>
    <t>Training Charges. (Not Applicable)</t>
  </si>
  <si>
    <t>Taxes and Duties</t>
  </si>
  <si>
    <t>Grand Summary</t>
  </si>
  <si>
    <t>100% of applicable Taxes and Duties i.e. GST which are paybale by the employer under the contract,shall be reimbursed by the Employer on production of satisfactory documentary evidence by the Contractor in accordance with the provisions of the Bidding Documents.</t>
  </si>
  <si>
    <t xml:space="preserve">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  </t>
  </si>
  <si>
    <t>We confirm that we have also registered/we shall also get registered in the GST Network with a GSTIN , in all the states where the project is located and the states from which we shall make our supply of goods.</t>
  </si>
  <si>
    <t>Total quantity for 1 year (Km/ No.)</t>
  </si>
  <si>
    <t xml:space="preserve">TOTAL </t>
  </si>
  <si>
    <t>Goods to be supplied including type test charges,if applicable, as per technical specification</t>
  </si>
  <si>
    <t>Installation charges, as per technical specification</t>
  </si>
  <si>
    <t xml:space="preserve">Local Transportation, Insurance and other incidental services applicable for supply of Goods (including all taxes &amp; duties) </t>
  </si>
  <si>
    <t>Supply and  Installation service</t>
  </si>
  <si>
    <t xml:space="preserve"> Total GST for Goods to be supplied including type test charges,if applicable, as per technical specification</t>
  </si>
  <si>
    <t xml:space="preserve"> Total GST on Installation charges, as per technical specification</t>
  </si>
  <si>
    <t>TOTAL SCHEDULE NO. 5</t>
  </si>
  <si>
    <t>Sch-3 (Installation charges ) :</t>
  </si>
  <si>
    <t>INCLUDED</t>
  </si>
  <si>
    <t>Rate should be quoted inclusive of taxes and duties.No separate taxes &amp; duties will be paid.</t>
  </si>
  <si>
    <t>Included in price.</t>
  </si>
  <si>
    <t>(*)</t>
  </si>
  <si>
    <t>Unit Freight &amp; Insurance Charges(F&amp;I)*</t>
  </si>
  <si>
    <t xml:space="preserve">Break-up of type test charges </t>
  </si>
  <si>
    <t xml:space="preserve">Employer has provided HSN/SAC code and corresponding GST Rate. Fill up SAC/HSN code and applicable GST rate if the bidder opts for different SAC/HSN Code and GST rate than that provided by the Employer. </t>
  </si>
  <si>
    <t>Local/Inland transportation, In-transit insurance , loading and unloading of the plant and eqipment shall be quoted  as composite supply of services, with local/inland transportation being the Principal Supply. It is the Purchaser’s understanding that as per extant provisions, on the charges for supply of services related to Inland transportation, In-transit insurance ,loading and unloading by the Bidder to the Purchaser, GST is not payable. The Bidder is, however, advised to check the position from their own sources. If payable, the same shall be to the Bidder’s account and Purchaser shall not reimburse any GST on this account.</t>
  </si>
  <si>
    <t xml:space="preserve">Fill up SAC/HSN code and GST rate if opted for different SAC/HSN Code and GST rate than that provided by Employer. </t>
  </si>
  <si>
    <t>Bidder Must Keep Column-7 BLANK if Opted for same SAC/HSN code as in the Column 6; Otherwise quote applicable SAC/HSN code in Column-7.</t>
  </si>
  <si>
    <t>Sch-1 (Ex-works Prices) : Not Applicable</t>
  </si>
  <si>
    <t>Sch-2 (Freight &amp; Insurance Charges including Local Transportation, In-transit Insurance,loading and unloading) : Not Applicable</t>
  </si>
  <si>
    <t>Sch-4 (Training charges) : Not Applicable</t>
  </si>
  <si>
    <t>Sch-7 (Break-up of type test charges) : Not Applicable</t>
  </si>
  <si>
    <t>B</t>
  </si>
  <si>
    <t>C</t>
  </si>
  <si>
    <t>Total Price 
(Excluding GST)</t>
  </si>
  <si>
    <t>14 =  (4X11)+(4X11X8 or 10)</t>
  </si>
  <si>
    <t>13= (4*11)</t>
  </si>
  <si>
    <t>Bidder's Name And Address</t>
  </si>
  <si>
    <t>Bidder as Individual Bidder</t>
  </si>
  <si>
    <t>(SCHEDULE OF RATES AND PRICES: Ex-works Prices)</t>
  </si>
  <si>
    <t>(SCHEDULE OF RATES AND PRICES: Installation charges)</t>
  </si>
  <si>
    <t>(Schedule of rates and prices: Training charges)</t>
  </si>
  <si>
    <t>Sch-1, 2, 4 is NOT APPLICABLE.</t>
  </si>
  <si>
    <t>TOTAL SCHEDULE NO. 7 (Not Applicable)</t>
  </si>
  <si>
    <t>TOTAL SCHEDULE NO. 1 (Not Applicable)</t>
  </si>
  <si>
    <t>TOTAL SCHEDULE NO. 2 (Not Applicable)</t>
  </si>
  <si>
    <t>Fill up only green shaded cells in  sheet "Name of Bidderes'',''Bid Form 2nd Envelope'', Sch- 3.</t>
  </si>
  <si>
    <t>Goods to be supplied including type test charges, if applicable, as per Technical Specification.(Not Applicable)</t>
  </si>
  <si>
    <t>Local Transportation, In-transit Insurance, loading and unloading. (Not Applicable)</t>
  </si>
  <si>
    <t>Type Test Charges. (Not Applicable)</t>
  </si>
  <si>
    <t>Total quantity</t>
  </si>
  <si>
    <t>12= (4*11)</t>
  </si>
  <si>
    <t>Amount per Month( Rs.)</t>
  </si>
  <si>
    <t>Amount per annum( Rs.)</t>
  </si>
  <si>
    <t>Rate per Unit (Rs.)</t>
  </si>
  <si>
    <t>13=12*12months</t>
  </si>
  <si>
    <t>Part-I :                   BILL OF QUANTITY OF ROUTINE AND BREAK-DOWN MAINTENANCE</t>
  </si>
  <si>
    <t>Part-II:                  BILL OF QUANTITY FOR PREVENTIVE MAINTENANCE AND LAST MILE CONNECTIVITY</t>
  </si>
  <si>
    <t>Amount for Three (3) years ( Rs.)</t>
  </si>
  <si>
    <t>TOTAL Part-I</t>
  </si>
  <si>
    <t>Insulated GI wire for O/H OFC</t>
  </si>
  <si>
    <t>Warning Tape</t>
  </si>
  <si>
    <t>Route Indicator</t>
  </si>
  <si>
    <t>Amount ( Rs.)</t>
  </si>
  <si>
    <t>For Single duct</t>
  </si>
  <si>
    <t>Stone Slab</t>
  </si>
  <si>
    <t>120 mm nominal size</t>
  </si>
  <si>
    <t>i)</t>
  </si>
  <si>
    <t>ii)</t>
  </si>
  <si>
    <t>Night</t>
  </si>
  <si>
    <t>Per Km / month</t>
  </si>
  <si>
    <t>TOTAL Part-II</t>
  </si>
  <si>
    <t>TOTAL Part-I + Part-II (Excluding GST)</t>
  </si>
  <si>
    <t>Excavation &amp; Backfilling</t>
  </si>
  <si>
    <t>Nos./ Month</t>
  </si>
  <si>
    <t>Annual Maintenance Contract/Last Mile Contract of POWERGRID’s underground/overhead OFC Network in Jalandhar &amp; Pathankot Intracity</t>
  </si>
  <si>
    <t>NRTCC/CS/19-20/AMC LMC/ JAL_PTK/1176</t>
  </si>
  <si>
    <t>Survey and Documentation</t>
  </si>
  <si>
    <t>For Two ducts</t>
  </si>
  <si>
    <t>Extra deployemnt of Jack Hammer for excavation</t>
  </si>
  <si>
    <t>Laying of PLB HDPE pipe O.D. 40 mm</t>
  </si>
  <si>
    <t>Couplers for PLB HDPE Pipe</t>
  </si>
  <si>
    <t>Installation</t>
  </si>
  <si>
    <t>Installation of PLB HDPE pipe by trenchless digging</t>
  </si>
  <si>
    <t>0-10 mtrs span (manual / hand augering)</t>
  </si>
  <si>
    <t>10-30 mtrs span (impact moling)</t>
  </si>
  <si>
    <t>more than 30 mtrs span (HDD)</t>
  </si>
  <si>
    <t>Extra for rock drilling</t>
  </si>
  <si>
    <t>For two duct</t>
  </si>
  <si>
    <t>G.I. Pipe</t>
  </si>
  <si>
    <t>50mm nominal bore (For single duct)</t>
  </si>
  <si>
    <t>100 mm nominal bore (For two ducts)</t>
  </si>
  <si>
    <t>RCC Hume Pipe (Full)</t>
  </si>
  <si>
    <t>80 mm internal dia ( for single duct)</t>
  </si>
  <si>
    <t>100 mm internal dia ( for two duct)</t>
  </si>
  <si>
    <t xml:space="preserve">Warning Brick </t>
  </si>
  <si>
    <t>DWC Pipe</t>
  </si>
  <si>
    <t>75 mm nominal size</t>
  </si>
  <si>
    <t>Laying of under ground optical fiber cable</t>
  </si>
  <si>
    <t>Upto 24 F</t>
  </si>
  <si>
    <t>48 F</t>
  </si>
  <si>
    <t xml:space="preserve">Installation of Joint box in under ground (including splicing and testing) </t>
  </si>
  <si>
    <t>6 Fibres</t>
  </si>
  <si>
    <t>12 Fibres</t>
  </si>
  <si>
    <t>24 Fibres</t>
  </si>
  <si>
    <t>48 Fibres</t>
  </si>
  <si>
    <t>Installation of Fiber management FMS/FDMS (including splicing and testing)</t>
  </si>
  <si>
    <t>up to 8 Fibre</t>
  </si>
  <si>
    <t>up to 12 Fibre</t>
  </si>
  <si>
    <t>up to 24 Fibre</t>
  </si>
  <si>
    <t>up to 48 Fibre</t>
  </si>
  <si>
    <t>Supply and  Installation of RCC man holes</t>
  </si>
  <si>
    <t>for joint locations as per tech spec.</t>
  </si>
  <si>
    <t>providing service loop as per tech spec</t>
  </si>
  <si>
    <t>Supply and  Installation of Brick walled  man holes</t>
  </si>
  <si>
    <t>Supply and  Installation of FRP Based man holes</t>
  </si>
  <si>
    <t>Duct integrity testing (DIT) of existing Duct</t>
  </si>
  <si>
    <t>Installation of PLB HDPE pipe on wall in building premise and routing of OFC inside it</t>
  </si>
  <si>
    <t>Supply and  Installation of flexible PVC conduit on wall/pantry/tray etc in building premise (including routing of OFC through it)</t>
  </si>
  <si>
    <t>Inspection of existing manholes</t>
  </si>
  <si>
    <t xml:space="preserve">Supply and Installation of overhead OFC </t>
  </si>
  <si>
    <t>06 F OFC, for over head subject to approval</t>
  </si>
  <si>
    <t>12 F OFC, for over head subject to approval</t>
  </si>
  <si>
    <t xml:space="preserve">Installation of Aerial  OFC/ UGOFC on overhead </t>
  </si>
  <si>
    <t>Aerial OFC 6/12/24 F</t>
  </si>
  <si>
    <t>Reinstatement of excavated area / damages</t>
  </si>
  <si>
    <t>PCC (1:2:4) over PLB /RCC/DWC etc. ( in case of less depth</t>
  </si>
  <si>
    <t>Supply and Installation of route marker (RCC/ Pre Cast)</t>
  </si>
  <si>
    <t>Supply and Installation of route marker (Stone)</t>
  </si>
  <si>
    <t>Mobilization Charges (One time) for last mile connectivity</t>
  </si>
  <si>
    <t xml:space="preserve">Night stay charges for OPGW section 
</t>
  </si>
  <si>
    <t>MovementCharges for splicing team for rectification in OPGW section</t>
  </si>
  <si>
    <t>2(a)</t>
  </si>
  <si>
    <t>2(b)</t>
  </si>
  <si>
    <t>iii</t>
  </si>
  <si>
    <t>iv</t>
  </si>
  <si>
    <t>b</t>
  </si>
  <si>
    <t>i</t>
  </si>
  <si>
    <t>m</t>
  </si>
  <si>
    <t>Nos.</t>
  </si>
  <si>
    <t>Cu.m</t>
  </si>
  <si>
    <t>km</t>
  </si>
  <si>
    <t>Sq. m</t>
  </si>
  <si>
    <t>All the cells in Sch-5 &amp; Sch-6 are auto filled; therefore no cell is required to be filled by bidder.</t>
  </si>
  <si>
    <t xml:space="preserve">Routine Patrolling and Breakdown maintenance including arranging of ROW permissions, fault identification, fault rectification, supply and installation of joint box / construction of manhole, PCC on exposed duct, laying of RCC/ GI pipes (excluding supply) etc. as per specifications and all associated activities for following Telecom UG &amp; OH OFC (Underground &amp; Overhead) links :                                                                                                                                                                                                                                                                                                                                                                                                                                                                                                                               </t>
  </si>
  <si>
    <t>Supply &amp; installation</t>
  </si>
  <si>
    <t>Supply &amp; Installation</t>
  </si>
  <si>
    <t>up to 96 Fibre</t>
  </si>
  <si>
    <t>Supply &amp; Installation of Fiber management FMS/FDMS (including splicing and testing)</t>
  </si>
  <si>
    <t>Sand Filling in the RCC/Brick Manholesfor Joint/Service loop</t>
  </si>
  <si>
    <t>UGOFC 12/24/48 F</t>
  </si>
  <si>
    <t>Providing of splicing team including four wheeler vehicle, Supervisor, splicer, helper to splicer, OTDR, Splicing machine, tools with a mobile phone etc for Carrying out telecom link maintenance as per Tech Spec'</t>
  </si>
  <si>
    <t>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t>
  </si>
  <si>
    <t xml:space="preserve">Specification No.: WRTCC/CS/20-21/AMC-LMC/B1 </t>
  </si>
  <si>
    <r>
      <rPr>
        <sz val="10"/>
        <rFont val="Book Antiqua"/>
        <family val="1"/>
      </rPr>
      <t>Sr. DGM (Tel-CS &amp; Wi-Fi) 
Power Grid Corporation of India Limited,
Western Region Telecom Control Center, 
1st Floor, Samruddhi Venture Park,
 MIDC Area, Marol, Andheri(East),
Mumbai-400093</t>
    </r>
    <r>
      <rPr>
        <b/>
        <sz val="11"/>
        <rFont val="Book Antiqua"/>
        <family val="1"/>
      </rPr>
      <t xml:space="preserve">
</t>
    </r>
  </si>
  <si>
    <t>Link 1- Vadodara Intracity including route upto Dhumad Chowkadi and up to Vasad (Tower 223) on NH-48 (minimum 1 No Patroller)</t>
  </si>
  <si>
    <t>Link-2  Vadodara-Ahmedabad Expressway (from Repeater MS-42.4 Nadiad to MS-95.0)</t>
  </si>
  <si>
    <t>15 (i)</t>
  </si>
  <si>
    <t>15 (ii)</t>
  </si>
  <si>
    <t xml:space="preserve">Supply &amp; Installation of Joint box above ground (including splicing and testing)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</si>
</sst>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quot;£&quot;* #,##0.00_-;\-&quot;£&quot;* #,##0.00_-;_-&quot;£&quot;* &quot;-&quot;??_-;_-@_-"/>
    <numFmt numFmtId="165" formatCode="_ * #,##0.00_ ;_ * \-#,##0.00_ ;_ * &quot;-&quot;??_ ;_ @_ "/>
    <numFmt numFmtId="166" formatCode="0.0"/>
    <numFmt numFmtId="167" formatCode="0.000"/>
    <numFmt numFmtId="168" formatCode="_(* #,##0_);_(* \(#,##0\);_(* \-??_);_(@_)"/>
    <numFmt numFmtId="169" formatCode="#,##0.0"/>
    <numFmt numFmtId="170" formatCode="&quot;\&quot;#,##0.00;[Red]\-&quot;\&quot;#,##0.00"/>
    <numFmt numFmtId="171" formatCode="#,##0.000_);\(#,##0.000\)"/>
    <numFmt numFmtId="172" formatCode="0.0_)"/>
    <numFmt numFmtId="173" formatCode=";;"/>
    <numFmt numFmtId="174" formatCode="&quot; &quot;@"/>
    <numFmt numFmtId="175" formatCode="#,##0.00&quot;  &quot;"/>
    <numFmt numFmtId="176" formatCode="[$-409]dd\-mmm\-yy;@"/>
    <numFmt numFmtId="177" formatCode="_(* #,##0_);_(* \(#,##0\);_(* &quot;-&quot;??_);_(@_)"/>
    <numFmt numFmtId="178" formatCode="0.0000000000%"/>
    <numFmt numFmtId="179" formatCode="[$-409]d\-mmm\-yy;@"/>
  </numFmts>
  <fonts count="78">
    <font>
      <sz val="11"/>
      <name val="Book Antiqua"/>
      <family val="1"/>
    </font>
    <font>
      <sz val="10"/>
      <name val="Arial"/>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11"/>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b/>
      <sz val="12"/>
      <name val="Arial"/>
      <family val="2"/>
    </font>
    <font>
      <sz val="11"/>
      <name val="Arial"/>
      <family val="2"/>
    </font>
    <font>
      <sz val="11"/>
      <name val="Book Antiqua"/>
      <family val="1"/>
    </font>
    <font>
      <sz val="12"/>
      <color indexed="9"/>
      <name val="Book Antiqua"/>
      <family val="1"/>
    </font>
    <font>
      <b/>
      <sz val="11"/>
      <color indexed="12"/>
      <name val="Book Antiqua"/>
      <family val="1"/>
    </font>
    <font>
      <sz val="1"/>
      <color indexed="9"/>
      <name val="Book Antiqua"/>
      <family val="1"/>
    </font>
    <font>
      <b/>
      <sz val="12"/>
      <color indexed="20"/>
      <name val="Book Antiqua"/>
      <family val="1"/>
    </font>
    <font>
      <sz val="10"/>
      <color indexed="9"/>
      <name val="Book Antiqua"/>
      <family val="1"/>
    </font>
    <font>
      <sz val="11"/>
      <name val="Book Antiqua"/>
      <family val="1"/>
    </font>
    <font>
      <sz val="11"/>
      <name val="Book Antiqua"/>
      <family val="1"/>
    </font>
    <font>
      <b/>
      <vertAlign val="superscript"/>
      <sz val="12"/>
      <name val="Book Antiqua"/>
      <family val="1"/>
    </font>
    <font>
      <sz val="11"/>
      <name val="Book Antiqua"/>
      <family val="1"/>
    </font>
    <font>
      <b/>
      <sz val="12"/>
      <name val="Cambria"/>
      <family val="1"/>
    </font>
    <font>
      <sz val="11"/>
      <name val="Cambria"/>
      <family val="1"/>
    </font>
    <font>
      <sz val="10"/>
      <name val="Cambria"/>
      <family val="1"/>
    </font>
    <font>
      <sz val="9"/>
      <name val="Book Antiqua"/>
      <family val="1"/>
    </font>
    <font>
      <b/>
      <sz val="11"/>
      <color indexed="8"/>
      <name val="Cambria"/>
      <family val="1"/>
    </font>
    <font>
      <b/>
      <sz val="12"/>
      <color indexed="8"/>
      <name val="Cambria"/>
      <family val="1"/>
    </font>
    <font>
      <sz val="11"/>
      <color indexed="8"/>
      <name val="Cambria"/>
      <family val="1"/>
    </font>
    <font>
      <sz val="10"/>
      <color indexed="8"/>
      <name val="Cambria"/>
      <family val="1"/>
    </font>
    <font>
      <sz val="11"/>
      <color indexed="8"/>
      <name val="Book Antiqua"/>
      <family val="1"/>
    </font>
    <font>
      <b/>
      <sz val="14"/>
      <name val="Book Antiqua"/>
      <family val="1"/>
    </font>
    <font>
      <b/>
      <vertAlign val="superscript"/>
      <sz val="12"/>
      <color indexed="12"/>
      <name val="Book Antiqua"/>
      <family val="1"/>
    </font>
    <font>
      <b/>
      <sz val="14"/>
      <color indexed="12"/>
      <name val="Book Antiqua"/>
      <family val="1"/>
    </font>
    <font>
      <b/>
      <sz val="36"/>
      <name val="Book Antiqua"/>
      <family val="1"/>
    </font>
    <font>
      <sz val="12"/>
      <name val="Times New Roman"/>
      <family val="1"/>
    </font>
    <font>
      <sz val="11"/>
      <color indexed="8"/>
      <name val="Times New Roman"/>
      <family val="1"/>
    </font>
    <font>
      <sz val="11"/>
      <name val="Times New Roman"/>
      <family val="1"/>
    </font>
    <font>
      <b/>
      <sz val="16"/>
      <name val="Arial"/>
      <family val="2"/>
    </font>
    <font>
      <b/>
      <sz val="11"/>
      <name val="Arial"/>
      <family val="2"/>
    </font>
    <font>
      <b/>
      <sz val="48"/>
      <name val="Book Antiqua"/>
      <family val="1"/>
    </font>
    <font>
      <sz val="10"/>
      <name val="Aerial"/>
    </font>
    <font>
      <b/>
      <sz val="10"/>
      <name val="Aerial"/>
    </font>
    <font>
      <sz val="11"/>
      <color theme="1"/>
      <name val="Calibri"/>
      <family val="2"/>
      <scheme val="minor"/>
    </font>
    <font>
      <sz val="12"/>
      <color theme="0"/>
      <name val="Book Antiqua"/>
      <family val="1"/>
    </font>
    <font>
      <sz val="11"/>
      <color theme="0"/>
      <name val="Book Antiqua"/>
      <family val="1"/>
    </font>
    <font>
      <b/>
      <sz val="11"/>
      <color theme="1"/>
      <name val="Book Antiqua"/>
      <family val="1"/>
    </font>
    <font>
      <sz val="10"/>
      <color theme="0"/>
      <name val="Book Antiqua"/>
      <family val="1"/>
    </font>
    <font>
      <sz val="12"/>
      <color theme="1"/>
      <name val="Book Antiqua"/>
      <family val="1"/>
    </font>
    <font>
      <b/>
      <sz val="12"/>
      <color theme="1"/>
      <name val="Book Antiqua"/>
      <family val="1"/>
    </font>
    <font>
      <sz val="11"/>
      <color theme="1"/>
      <name val="Book Antiqua"/>
      <family val="1"/>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indexed="12"/>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8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s>
  <cellStyleXfs count="62">
    <xf numFmtId="0" fontId="0" fillId="0" borderId="0"/>
    <xf numFmtId="9" fontId="7" fillId="0" borderId="0"/>
    <xf numFmtId="0" fontId="62" fillId="0" borderId="0"/>
    <xf numFmtId="164"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8" fillId="0" borderId="0"/>
    <xf numFmtId="43" fontId="1" fillId="0" borderId="0" applyFont="0" applyFill="0" applyBorder="0" applyAlignment="0" applyProtection="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43" fontId="36" fillId="0" borderId="0" applyFont="0" applyFill="0" applyBorder="0" applyAlignment="0" applyProtection="0"/>
    <xf numFmtId="169" fontId="9"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37" fontId="11" fillId="0" borderId="0"/>
    <xf numFmtId="167" fontId="1"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36" fillId="0" borderId="0"/>
    <xf numFmtId="0" fontId="70" fillId="0" borderId="0"/>
    <xf numFmtId="0" fontId="70" fillId="0" borderId="0"/>
    <xf numFmtId="0" fontId="70" fillId="0" borderId="0"/>
    <xf numFmtId="0" fontId="70" fillId="0" borderId="0"/>
    <xf numFmtId="0" fontId="70" fillId="0" borderId="0"/>
    <xf numFmtId="0" fontId="70" fillId="0" borderId="0"/>
    <xf numFmtId="0" fontId="33" fillId="0" borderId="0"/>
    <xf numFmtId="0" fontId="19" fillId="0" borderId="0"/>
    <xf numFmtId="0" fontId="16" fillId="0" borderId="0"/>
    <xf numFmtId="0" fontId="33" fillId="0" borderId="0"/>
    <xf numFmtId="0" fontId="1" fillId="0" borderId="0"/>
    <xf numFmtId="0" fontId="16" fillId="0" borderId="0" applyNumberFormat="0" applyFill="0" applyBorder="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xf numFmtId="0" fontId="1" fillId="0" borderId="0"/>
    <xf numFmtId="0" fontId="16" fillId="0" borderId="0"/>
    <xf numFmtId="0" fontId="16" fillId="0" borderId="0"/>
    <xf numFmtId="0" fontId="1" fillId="0" borderId="0"/>
    <xf numFmtId="0" fontId="36" fillId="0" borderId="0"/>
    <xf numFmtId="0" fontId="1" fillId="0" borderId="0" applyNumberFormat="0" applyFont="0" applyFill="0" applyBorder="0" applyAlignment="0" applyProtection="0">
      <alignment vertical="top"/>
    </xf>
    <xf numFmtId="0" fontId="1" fillId="0" borderId="0"/>
    <xf numFmtId="9" fontId="1" fillId="0" borderId="0" applyFont="0" applyFill="0" applyBorder="0" applyAlignment="0" applyProtection="0"/>
    <xf numFmtId="0" fontId="12" fillId="0" borderId="0" applyFont="0"/>
    <xf numFmtId="0" fontId="13" fillId="0" borderId="0" applyNumberFormat="0" applyFill="0" applyBorder="0" applyAlignment="0" applyProtection="0">
      <alignment vertical="top"/>
      <protection locked="0"/>
    </xf>
    <xf numFmtId="0" fontId="14" fillId="0" borderId="0"/>
  </cellStyleXfs>
  <cellXfs count="1017">
    <xf numFmtId="0" fontId="0" fillId="0" borderId="0" xfId="0"/>
    <xf numFmtId="0" fontId="16"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vertical="center"/>
    </xf>
    <xf numFmtId="0" fontId="15" fillId="0" borderId="4" xfId="0" applyNumberFormat="1" applyFont="1" applyFill="1" applyBorder="1" applyAlignment="1" applyProtection="1">
      <alignment horizontal="right" vertical="center"/>
    </xf>
    <xf numFmtId="14" fontId="16"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horizontal="justify" vertical="center"/>
    </xf>
    <xf numFmtId="0" fontId="19" fillId="0" borderId="0" xfId="51" applyFont="1" applyBorder="1" applyAlignment="1" applyProtection="1">
      <alignment vertical="center"/>
      <protection hidden="1"/>
    </xf>
    <xf numFmtId="0" fontId="4" fillId="0" borderId="0" xfId="51" applyFont="1" applyBorder="1" applyAlignment="1" applyProtection="1">
      <alignment vertical="center"/>
      <protection hidden="1"/>
    </xf>
    <xf numFmtId="0" fontId="20" fillId="0" borderId="0" xfId="51" applyFont="1" applyBorder="1" applyAlignment="1" applyProtection="1">
      <alignment vertical="center"/>
      <protection hidden="1"/>
    </xf>
    <xf numFmtId="0" fontId="20" fillId="0" borderId="0" xfId="51" applyFont="1" applyAlignment="1" applyProtection="1">
      <alignment vertical="center"/>
      <protection hidden="1"/>
    </xf>
    <xf numFmtId="0" fontId="20" fillId="0" borderId="0" xfId="51" applyFont="1" applyProtection="1">
      <protection hidden="1"/>
    </xf>
    <xf numFmtId="0" fontId="1" fillId="0" borderId="0" xfId="51" applyProtection="1">
      <protection hidden="1"/>
    </xf>
    <xf numFmtId="0" fontId="5" fillId="0" borderId="0" xfId="51" applyFont="1" applyBorder="1" applyAlignment="1" applyProtection="1">
      <alignment vertical="center"/>
      <protection hidden="1"/>
    </xf>
    <xf numFmtId="0" fontId="5" fillId="0" borderId="5" xfId="51" applyFont="1" applyBorder="1" applyAlignment="1" applyProtection="1">
      <alignment vertical="center"/>
      <protection hidden="1"/>
    </xf>
    <xf numFmtId="0" fontId="5" fillId="0" borderId="6" xfId="51" applyFont="1" applyBorder="1" applyAlignment="1" applyProtection="1">
      <alignment vertical="center"/>
      <protection hidden="1"/>
    </xf>
    <xf numFmtId="0" fontId="1" fillId="0" borderId="0" xfId="51"/>
    <xf numFmtId="0" fontId="5" fillId="0" borderId="7" xfId="51" applyFont="1" applyBorder="1" applyAlignment="1" applyProtection="1">
      <alignment vertical="center"/>
      <protection hidden="1"/>
    </xf>
    <xf numFmtId="0" fontId="24" fillId="0" borderId="6" xfId="51" applyFont="1" applyBorder="1" applyAlignment="1" applyProtection="1">
      <alignment vertical="center"/>
      <protection hidden="1"/>
    </xf>
    <xf numFmtId="0" fontId="1" fillId="0" borderId="0" xfId="51" applyAlignment="1" applyProtection="1">
      <alignment vertical="center"/>
      <protection hidden="1"/>
    </xf>
    <xf numFmtId="0" fontId="19" fillId="0" borderId="6" xfId="51" applyFont="1" applyBorder="1" applyAlignment="1" applyProtection="1">
      <alignment vertical="center"/>
      <protection hidden="1"/>
    </xf>
    <xf numFmtId="0" fontId="1" fillId="0" borderId="0" xfId="51" applyBorder="1" applyAlignment="1" applyProtection="1">
      <alignment vertical="center"/>
      <protection hidden="1"/>
    </xf>
    <xf numFmtId="0" fontId="26" fillId="0" borderId="5" xfId="51" applyFont="1" applyBorder="1" applyAlignment="1" applyProtection="1">
      <alignment vertical="center"/>
      <protection hidden="1"/>
    </xf>
    <xf numFmtId="0" fontId="26" fillId="0" borderId="0" xfId="51" applyFont="1" applyBorder="1" applyAlignment="1" applyProtection="1">
      <alignment vertical="center"/>
      <protection hidden="1"/>
    </xf>
    <xf numFmtId="0" fontId="19" fillId="0" borderId="7" xfId="51" applyFont="1" applyBorder="1" applyAlignment="1" applyProtection="1">
      <alignment vertical="center"/>
      <protection hidden="1"/>
    </xf>
    <xf numFmtId="0" fontId="5" fillId="0" borderId="0" xfId="51" applyFont="1" applyAlignment="1" applyProtection="1">
      <alignment vertical="center"/>
      <protection hidden="1"/>
    </xf>
    <xf numFmtId="0" fontId="5" fillId="0" borderId="8" xfId="51" applyFont="1" applyBorder="1" applyAlignment="1" applyProtection="1">
      <alignment vertical="center"/>
      <protection hidden="1"/>
    </xf>
    <xf numFmtId="0" fontId="19" fillId="0" borderId="0" xfId="51" applyFont="1" applyAlignment="1" applyProtection="1">
      <alignment vertical="center"/>
      <protection hidden="1"/>
    </xf>
    <xf numFmtId="0" fontId="15" fillId="0" borderId="0" xfId="52" applyFont="1" applyAlignment="1" applyProtection="1">
      <alignment vertical="center"/>
      <protection hidden="1"/>
    </xf>
    <xf numFmtId="0" fontId="16" fillId="0" borderId="0" xfId="52" applyFont="1" applyAlignment="1" applyProtection="1">
      <alignment vertical="center"/>
      <protection hidden="1"/>
    </xf>
    <xf numFmtId="0" fontId="15" fillId="0" borderId="0" xfId="52" applyFont="1" applyFill="1" applyAlignment="1" applyProtection="1">
      <alignment vertical="top"/>
      <protection hidden="1"/>
    </xf>
    <xf numFmtId="0" fontId="16" fillId="0" borderId="0" xfId="52" applyFont="1" applyBorder="1" applyAlignment="1" applyProtection="1">
      <alignment vertical="center"/>
      <protection hidden="1"/>
    </xf>
    <xf numFmtId="0" fontId="16" fillId="0" borderId="0" xfId="0" applyFont="1" applyBorder="1" applyAlignment="1" applyProtection="1">
      <alignment vertical="center"/>
      <protection hidden="1"/>
    </xf>
    <xf numFmtId="0" fontId="15" fillId="0" borderId="0" xfId="0" applyNumberFormat="1" applyFont="1" applyFill="1" applyBorder="1" applyAlignment="1" applyProtection="1">
      <alignment horizontal="justify" vertical="center"/>
    </xf>
    <xf numFmtId="0" fontId="15" fillId="0" borderId="0" xfId="0" applyFont="1" applyAlignment="1">
      <alignment horizontal="right" vertical="center"/>
    </xf>
    <xf numFmtId="0" fontId="16" fillId="0" borderId="0" xfId="0" applyFont="1" applyBorder="1" applyAlignment="1">
      <alignment horizontal="right" vertical="center"/>
    </xf>
    <xf numFmtId="0" fontId="5" fillId="0" borderId="0" xfId="51" applyFont="1" applyAlignment="1" applyProtection="1">
      <alignment vertical="top"/>
      <protection hidden="1"/>
    </xf>
    <xf numFmtId="0" fontId="27" fillId="0" borderId="0" xfId="51" applyFont="1" applyFill="1" applyAlignment="1" applyProtection="1">
      <alignment horizontal="center" vertical="center"/>
      <protection hidden="1"/>
    </xf>
    <xf numFmtId="0" fontId="15" fillId="0" borderId="0" xfId="51" applyFont="1" applyAlignment="1" applyProtection="1">
      <alignment vertical="center"/>
      <protection hidden="1"/>
    </xf>
    <xf numFmtId="0" fontId="16" fillId="0" borderId="0" xfId="51" applyFont="1" applyAlignment="1" applyProtection="1">
      <alignment vertical="center"/>
      <protection hidden="1"/>
    </xf>
    <xf numFmtId="0" fontId="15" fillId="0" borderId="0" xfId="54" applyFont="1" applyFill="1" applyAlignment="1" applyProtection="1">
      <alignment vertical="top"/>
      <protection hidden="1"/>
    </xf>
    <xf numFmtId="0" fontId="16" fillId="0" borderId="0" xfId="51" applyFont="1" applyFill="1" applyAlignment="1" applyProtection="1">
      <alignment vertical="top"/>
      <protection hidden="1"/>
    </xf>
    <xf numFmtId="0" fontId="27" fillId="0" borderId="0" xfId="51" applyFont="1" applyFill="1" applyAlignment="1" applyProtection="1">
      <alignment vertical="center"/>
      <protection hidden="1"/>
    </xf>
    <xf numFmtId="174" fontId="15" fillId="0" borderId="9" xfId="51" applyNumberFormat="1" applyFont="1" applyBorder="1" applyAlignment="1" applyProtection="1">
      <alignment horizontal="center" vertical="center"/>
      <protection hidden="1"/>
    </xf>
    <xf numFmtId="0" fontId="16" fillId="0" borderId="10" xfId="51" applyFont="1" applyBorder="1" applyAlignment="1" applyProtection="1">
      <alignment horizontal="center" vertical="center"/>
      <protection hidden="1"/>
    </xf>
    <xf numFmtId="0" fontId="16" fillId="0" borderId="11" xfId="51" applyFont="1" applyBorder="1" applyAlignment="1" applyProtection="1">
      <alignment horizontal="justify" vertical="center" wrapText="1"/>
      <protection hidden="1"/>
    </xf>
    <xf numFmtId="0" fontId="15" fillId="2" borderId="11" xfId="51" applyFont="1" applyFill="1" applyBorder="1" applyAlignment="1" applyProtection="1">
      <alignment vertical="center" wrapText="1"/>
      <protection hidden="1"/>
    </xf>
    <xf numFmtId="0" fontId="16" fillId="0" borderId="0" xfId="0" applyFont="1" applyBorder="1" applyAlignment="1">
      <alignment horizontal="left" vertical="center"/>
    </xf>
    <xf numFmtId="0" fontId="16" fillId="0" borderId="11" xfId="51" applyNumberFormat="1" applyFont="1" applyBorder="1" applyAlignment="1" applyProtection="1">
      <alignment horizontal="justify" vertical="center" wrapText="1"/>
      <protection hidden="1"/>
    </xf>
    <xf numFmtId="0" fontId="16" fillId="0" borderId="10" xfId="51" applyFont="1" applyBorder="1" applyAlignment="1" applyProtection="1">
      <alignment vertical="center"/>
      <protection hidden="1"/>
    </xf>
    <xf numFmtId="0" fontId="16" fillId="0" borderId="12" xfId="51" applyFont="1" applyBorder="1" applyAlignment="1" applyProtection="1">
      <alignment vertical="center"/>
      <protection hidden="1"/>
    </xf>
    <xf numFmtId="0" fontId="16" fillId="0" borderId="0" xfId="51" applyFont="1" applyBorder="1" applyAlignment="1" applyProtection="1">
      <alignment vertical="center"/>
      <protection hidden="1"/>
    </xf>
    <xf numFmtId="0" fontId="15" fillId="0" borderId="0" xfId="51" applyFont="1" applyFill="1" applyBorder="1" applyAlignment="1" applyProtection="1">
      <alignment vertical="center" wrapText="1"/>
      <protection hidden="1"/>
    </xf>
    <xf numFmtId="4" fontId="15" fillId="0" borderId="0" xfId="51" applyNumberFormat="1" applyFont="1" applyBorder="1" applyAlignment="1" applyProtection="1">
      <alignment vertical="center"/>
      <protection hidden="1"/>
    </xf>
    <xf numFmtId="0" fontId="16" fillId="0" borderId="0" xfId="51" applyFont="1" applyAlignment="1" applyProtection="1">
      <alignment horizontal="left" vertical="center" wrapText="1"/>
      <protection hidden="1"/>
    </xf>
    <xf numFmtId="0" fontId="16" fillId="0" borderId="0" xfId="51" applyFont="1" applyAlignment="1" applyProtection="1">
      <alignment horizontal="right" vertical="center"/>
      <protection hidden="1"/>
    </xf>
    <xf numFmtId="0" fontId="16" fillId="0" borderId="0" xfId="51" applyFont="1" applyBorder="1" applyAlignment="1" applyProtection="1">
      <alignment horizontal="left" vertical="center"/>
      <protection hidden="1"/>
    </xf>
    <xf numFmtId="0" fontId="6" fillId="0" borderId="0" xfId="51" applyFont="1" applyAlignment="1" applyProtection="1">
      <alignment horizontal="center" vertical="top"/>
      <protection hidden="1"/>
    </xf>
    <xf numFmtId="0" fontId="15" fillId="0" borderId="4"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justify" vertical="center"/>
    </xf>
    <xf numFmtId="0" fontId="15" fillId="0" borderId="4" xfId="0" applyNumberFormat="1" applyFont="1" applyFill="1" applyBorder="1" applyAlignment="1" applyProtection="1">
      <alignment horizontal="center" vertical="center"/>
    </xf>
    <xf numFmtId="0" fontId="16" fillId="0" borderId="0" xfId="52" applyFont="1" applyBorder="1" applyAlignment="1" applyProtection="1">
      <alignment horizontal="left" vertical="center" indent="1"/>
      <protection hidden="1"/>
    </xf>
    <xf numFmtId="0" fontId="16" fillId="0" borderId="0" xfId="0" applyNumberFormat="1" applyFont="1" applyFill="1" applyBorder="1" applyAlignment="1" applyProtection="1">
      <alignment horizontal="left" vertical="center" indent="1"/>
      <protection hidden="1"/>
    </xf>
    <xf numFmtId="0" fontId="16" fillId="0" borderId="0" xfId="51" applyNumberFormat="1" applyFont="1" applyFill="1" applyBorder="1" applyAlignment="1" applyProtection="1">
      <alignment horizontal="left" vertical="center" indent="1"/>
      <protection hidden="1"/>
    </xf>
    <xf numFmtId="0" fontId="16" fillId="0" borderId="0" xfId="54" applyFont="1" applyAlignment="1" applyProtection="1">
      <alignment horizontal="left" vertical="center" indent="1"/>
      <protection hidden="1"/>
    </xf>
    <xf numFmtId="0" fontId="16" fillId="0" borderId="0" xfId="51" applyFont="1" applyAlignment="1" applyProtection="1">
      <alignment horizontal="left" vertical="center" indent="1"/>
      <protection hidden="1"/>
    </xf>
    <xf numFmtId="0" fontId="16" fillId="0" borderId="0" xfId="0" applyNumberFormat="1" applyFont="1" applyFill="1" applyBorder="1" applyAlignment="1" applyProtection="1">
      <alignment horizontal="left" vertical="center"/>
      <protection hidden="1"/>
    </xf>
    <xf numFmtId="0" fontId="15" fillId="0" borderId="0" xfId="52" applyFont="1" applyFill="1" applyAlignment="1" applyProtection="1">
      <alignment vertical="center"/>
      <protection hidden="1"/>
    </xf>
    <xf numFmtId="0" fontId="16" fillId="0" borderId="0" xfId="52" applyFont="1" applyBorder="1" applyAlignment="1" applyProtection="1">
      <alignment horizontal="left" vertical="center"/>
      <protection hidden="1"/>
    </xf>
    <xf numFmtId="0" fontId="16" fillId="0" borderId="0" xfId="52" applyFont="1" applyFill="1" applyAlignment="1" applyProtection="1">
      <alignment vertical="center"/>
      <protection hidden="1"/>
    </xf>
    <xf numFmtId="0" fontId="16" fillId="0" borderId="0" xfId="52" applyFont="1" applyFill="1" applyBorder="1" applyAlignment="1" applyProtection="1">
      <alignment vertical="center"/>
      <protection hidden="1"/>
    </xf>
    <xf numFmtId="0" fontId="15" fillId="0" borderId="0" xfId="52" applyFont="1" applyAlignment="1" applyProtection="1">
      <alignment horizontal="left" vertical="center"/>
      <protection hidden="1"/>
    </xf>
    <xf numFmtId="0" fontId="16" fillId="0" borderId="0" xfId="52" applyFont="1" applyFill="1" applyAlignment="1" applyProtection="1">
      <alignment horizontal="left" vertical="center"/>
      <protection hidden="1"/>
    </xf>
    <xf numFmtId="0" fontId="15" fillId="0" borderId="0" xfId="51" applyFont="1" applyAlignment="1" applyProtection="1">
      <alignment horizontal="left" vertical="top" wrapText="1"/>
      <protection hidden="1"/>
    </xf>
    <xf numFmtId="0" fontId="15" fillId="0" borderId="9" xfId="51" applyFont="1" applyBorder="1" applyAlignment="1" applyProtection="1">
      <alignment horizontal="center" vertical="center" wrapText="1"/>
      <protection hidden="1"/>
    </xf>
    <xf numFmtId="0" fontId="16" fillId="0" borderId="0" xfId="51" applyFont="1" applyBorder="1" applyAlignment="1" applyProtection="1">
      <alignment horizontal="center" vertical="center"/>
      <protection hidden="1"/>
    </xf>
    <xf numFmtId="0" fontId="15" fillId="0" borderId="0" xfId="51" applyFont="1" applyFill="1" applyBorder="1" applyAlignment="1" applyProtection="1">
      <alignment horizontal="left" vertical="center" wrapText="1"/>
      <protection hidden="1"/>
    </xf>
    <xf numFmtId="0" fontId="15" fillId="0" borderId="0" xfId="51" applyNumberFormat="1" applyFont="1" applyFill="1" applyBorder="1" applyAlignment="1" applyProtection="1">
      <alignment horizontal="right" vertical="center" wrapText="1"/>
      <protection hidden="1"/>
    </xf>
    <xf numFmtId="0" fontId="0" fillId="0" borderId="0" xfId="0" applyProtection="1">
      <protection hidden="1"/>
    </xf>
    <xf numFmtId="0" fontId="16" fillId="0" borderId="0" xfId="0" applyFont="1" applyAlignment="1" applyProtection="1">
      <alignment vertical="center"/>
      <protection hidden="1"/>
    </xf>
    <xf numFmtId="0" fontId="15" fillId="0" borderId="4" xfId="0" applyNumberFormat="1" applyFont="1" applyFill="1" applyBorder="1" applyAlignment="1" applyProtection="1">
      <alignment horizontal="left" vertical="center"/>
      <protection hidden="1"/>
    </xf>
    <xf numFmtId="0" fontId="15" fillId="0" borderId="4" xfId="0" applyNumberFormat="1" applyFont="1" applyFill="1" applyBorder="1" applyAlignment="1" applyProtection="1">
      <alignment horizontal="justify" vertical="center"/>
      <protection hidden="1"/>
    </xf>
    <xf numFmtId="0" fontId="15" fillId="0" borderId="4" xfId="0" applyNumberFormat="1" applyFont="1" applyFill="1" applyBorder="1" applyAlignment="1" applyProtection="1">
      <alignment horizontal="center" vertical="center"/>
      <protection hidden="1"/>
    </xf>
    <xf numFmtId="0" fontId="15" fillId="0" borderId="4" xfId="0" applyNumberFormat="1" applyFont="1" applyFill="1" applyBorder="1" applyAlignment="1" applyProtection="1">
      <alignment vertical="center"/>
      <protection hidden="1"/>
    </xf>
    <xf numFmtId="0" fontId="15" fillId="0" borderId="4" xfId="0" applyNumberFormat="1" applyFont="1" applyFill="1" applyBorder="1" applyAlignment="1" applyProtection="1">
      <alignment horizontal="right" vertical="center"/>
      <protection hidden="1"/>
    </xf>
    <xf numFmtId="0" fontId="1" fillId="0" borderId="0" xfId="49" applyNumberFormat="1" applyFont="1" applyFill="1" applyBorder="1" applyAlignment="1" applyProtection="1">
      <alignment vertical="top"/>
      <protection hidden="1"/>
    </xf>
    <xf numFmtId="0" fontId="16" fillId="0" borderId="0" xfId="0" applyNumberFormat="1" applyFont="1" applyFill="1" applyBorder="1" applyAlignment="1" applyProtection="1">
      <alignment horizontal="justify" vertical="center"/>
      <protection hidden="1"/>
    </xf>
    <xf numFmtId="0" fontId="16" fillId="0" borderId="0" xfId="0" applyNumberFormat="1" applyFont="1" applyFill="1" applyBorder="1" applyAlignment="1" applyProtection="1">
      <alignment horizontal="center" vertical="center"/>
      <protection hidden="1"/>
    </xf>
    <xf numFmtId="0" fontId="16" fillId="0" borderId="0" xfId="0" applyNumberFormat="1" applyFont="1" applyFill="1" applyBorder="1" applyAlignment="1" applyProtection="1">
      <alignment vertical="center"/>
      <protection hidden="1"/>
    </xf>
    <xf numFmtId="0" fontId="16" fillId="0" borderId="0" xfId="47" applyNumberFormat="1" applyFont="1" applyFill="1" applyBorder="1" applyAlignment="1" applyProtection="1">
      <alignment vertical="center"/>
      <protection hidden="1"/>
    </xf>
    <xf numFmtId="0" fontId="16" fillId="0" borderId="0" xfId="47" applyNumberFormat="1" applyFont="1" applyFill="1" applyBorder="1" applyAlignment="1" applyProtection="1">
      <alignment vertical="center" wrapText="1"/>
      <protection hidden="1"/>
    </xf>
    <xf numFmtId="0" fontId="15" fillId="0" borderId="0" xfId="0" applyNumberFormat="1" applyFont="1" applyFill="1" applyBorder="1" applyAlignment="1" applyProtection="1">
      <alignment horizontal="justify" vertical="center"/>
      <protection hidden="1"/>
    </xf>
    <xf numFmtId="14" fontId="16" fillId="0" borderId="0" xfId="0" applyNumberFormat="1" applyFont="1" applyFill="1" applyBorder="1" applyAlignment="1" applyProtection="1">
      <alignment horizontal="left" vertical="center"/>
      <protection hidden="1"/>
    </xf>
    <xf numFmtId="0" fontId="15" fillId="0" borderId="0" xfId="0" applyFont="1" applyAlignment="1" applyProtection="1">
      <alignment horizontal="right" vertical="center"/>
      <protection hidden="1"/>
    </xf>
    <xf numFmtId="0" fontId="16" fillId="0" borderId="0" xfId="0" applyFont="1" applyBorder="1" applyAlignment="1" applyProtection="1">
      <alignment horizontal="right" vertical="center"/>
      <protection hidden="1"/>
    </xf>
    <xf numFmtId="0" fontId="15" fillId="0" borderId="0" xfId="0" applyFont="1" applyBorder="1" applyAlignment="1" applyProtection="1">
      <alignment horizontal="left" vertical="center"/>
      <protection hidden="1"/>
    </xf>
    <xf numFmtId="0" fontId="15" fillId="0" borderId="0" xfId="0" applyNumberFormat="1" applyFont="1" applyFill="1" applyBorder="1" applyAlignment="1" applyProtection="1">
      <alignment horizontal="left" vertical="center" indent="1"/>
    </xf>
    <xf numFmtId="0" fontId="15" fillId="0" borderId="0" xfId="51" applyFont="1" applyAlignment="1" applyProtection="1">
      <alignment horizontal="left" vertical="center" indent="1"/>
      <protection hidden="1"/>
    </xf>
    <xf numFmtId="0" fontId="15" fillId="0" borderId="0" xfId="52" applyFont="1" applyFill="1" applyBorder="1" applyAlignment="1" applyProtection="1">
      <alignment vertical="center"/>
      <protection hidden="1"/>
    </xf>
    <xf numFmtId="0" fontId="0" fillId="0" borderId="0" xfId="0" applyAlignment="1" applyProtection="1">
      <alignment vertical="center"/>
      <protection hidden="1"/>
    </xf>
    <xf numFmtId="0" fontId="15" fillId="0" borderId="0" xfId="52" applyFont="1" applyAlignment="1" applyProtection="1">
      <alignment horizontal="center" vertical="center"/>
      <protection hidden="1"/>
    </xf>
    <xf numFmtId="0" fontId="15" fillId="0" borderId="0" xfId="52" applyFont="1" applyFill="1" applyBorder="1" applyAlignment="1" applyProtection="1">
      <alignment horizontal="left" vertical="center" indent="1"/>
      <protection hidden="1"/>
    </xf>
    <xf numFmtId="0" fontId="15" fillId="0" borderId="11" xfId="0" applyFont="1" applyBorder="1" applyAlignment="1" applyProtection="1">
      <alignment horizontal="left" vertical="center" wrapText="1"/>
      <protection hidden="1"/>
    </xf>
    <xf numFmtId="0" fontId="15" fillId="0" borderId="11" xfId="0" applyFont="1" applyBorder="1" applyAlignment="1" applyProtection="1">
      <alignment horizontal="center" vertical="center" wrapText="1"/>
      <protection hidden="1"/>
    </xf>
    <xf numFmtId="0" fontId="15" fillId="0" borderId="11" xfId="52" applyFont="1" applyBorder="1" applyAlignment="1" applyProtection="1">
      <alignment horizontal="center" vertical="center"/>
      <protection hidden="1"/>
    </xf>
    <xf numFmtId="0" fontId="0" fillId="0" borderId="0" xfId="0" applyFill="1" applyProtection="1">
      <protection hidden="1"/>
    </xf>
    <xf numFmtId="0" fontId="16" fillId="0" borderId="11" xfId="52" applyFont="1" applyBorder="1" applyAlignment="1" applyProtection="1">
      <alignment horizontal="left" vertical="center" wrapText="1"/>
      <protection hidden="1"/>
    </xf>
    <xf numFmtId="0" fontId="16" fillId="0" borderId="0" xfId="52" applyFont="1" applyBorder="1" applyAlignment="1" applyProtection="1">
      <alignment horizontal="left" vertical="center" wrapText="1"/>
      <protection hidden="1"/>
    </xf>
    <xf numFmtId="0" fontId="15" fillId="0" borderId="0" xfId="0" applyFont="1" applyBorder="1" applyAlignment="1" applyProtection="1">
      <alignment vertical="center" wrapText="1"/>
      <protection hidden="1"/>
    </xf>
    <xf numFmtId="0" fontId="15" fillId="0" borderId="0" xfId="52" applyFont="1" applyBorder="1" applyAlignment="1" applyProtection="1">
      <alignment horizontal="center" vertical="center"/>
      <protection hidden="1"/>
    </xf>
    <xf numFmtId="0" fontId="15" fillId="0" borderId="0" xfId="0" applyNumberFormat="1" applyFont="1" applyFill="1" applyBorder="1" applyAlignment="1" applyProtection="1">
      <alignment horizontal="left" vertical="center" indent="1"/>
      <protection hidden="1"/>
    </xf>
    <xf numFmtId="0" fontId="15" fillId="0" borderId="0" xfId="0" applyFont="1" applyBorder="1" applyAlignment="1" applyProtection="1">
      <alignment horizontal="left" vertical="center" indent="1"/>
      <protection hidden="1"/>
    </xf>
    <xf numFmtId="0" fontId="16" fillId="0" borderId="0" xfId="52" applyFont="1" applyAlignment="1" applyProtection="1">
      <alignment horizontal="left" vertical="center"/>
      <protection hidden="1"/>
    </xf>
    <xf numFmtId="0" fontId="33" fillId="0" borderId="0" xfId="42" applyProtection="1">
      <protection hidden="1"/>
    </xf>
    <xf numFmtId="0" fontId="16" fillId="0" borderId="0" xfId="42" applyFont="1" applyAlignment="1" applyProtection="1">
      <alignment vertical="center"/>
      <protection hidden="1"/>
    </xf>
    <xf numFmtId="0" fontId="15" fillId="0" borderId="0" xfId="44" applyNumberFormat="1" applyFont="1" applyFill="1" applyBorder="1" applyAlignment="1" applyProtection="1">
      <alignment horizontal="left" vertical="center"/>
      <protection hidden="1"/>
    </xf>
    <xf numFmtId="0" fontId="16" fillId="0" borderId="0" xfId="53" applyFont="1" applyBorder="1" applyAlignment="1" applyProtection="1">
      <alignment horizontal="left" vertical="center"/>
      <protection hidden="1"/>
    </xf>
    <xf numFmtId="0" fontId="15" fillId="0" borderId="0" xfId="42" applyFont="1" applyAlignment="1" applyProtection="1">
      <alignment horizontal="right" vertical="center"/>
      <protection hidden="1"/>
    </xf>
    <xf numFmtId="0" fontId="16" fillId="0" borderId="0" xfId="0" applyFont="1" applyBorder="1" applyAlignment="1" applyProtection="1">
      <alignment horizontal="center" vertical="center" wrapText="1"/>
      <protection hidden="1"/>
    </xf>
    <xf numFmtId="0" fontId="16" fillId="0" borderId="0" xfId="0" applyFont="1" applyAlignment="1" applyProtection="1">
      <alignment horizontal="justify" vertical="center"/>
      <protection hidden="1"/>
    </xf>
    <xf numFmtId="166" fontId="16" fillId="0" borderId="0" xfId="0" applyNumberFormat="1" applyFont="1" applyAlignment="1" applyProtection="1">
      <alignment horizontal="center" vertical="center"/>
      <protection hidden="1"/>
    </xf>
    <xf numFmtId="0" fontId="16" fillId="0" borderId="0" xfId="0" applyFont="1" applyAlignment="1" applyProtection="1">
      <alignment horizontal="right" vertical="center"/>
      <protection hidden="1"/>
    </xf>
    <xf numFmtId="176" fontId="15" fillId="0" borderId="0" xfId="0" applyNumberFormat="1" applyFont="1" applyFill="1" applyBorder="1" applyAlignment="1" applyProtection="1">
      <alignment horizontal="left" vertical="center" indent="1"/>
    </xf>
    <xf numFmtId="176" fontId="15" fillId="0" borderId="0" xfId="0" applyNumberFormat="1" applyFont="1" applyFill="1" applyBorder="1" applyAlignment="1" applyProtection="1">
      <alignment horizontal="justify" vertical="center"/>
      <protection hidden="1"/>
    </xf>
    <xf numFmtId="176" fontId="15" fillId="0" borderId="0" xfId="0" applyNumberFormat="1" applyFont="1" applyFill="1" applyBorder="1" applyAlignment="1" applyProtection="1">
      <alignment horizontal="left" vertical="center" indent="1"/>
      <protection hidden="1"/>
    </xf>
    <xf numFmtId="176" fontId="15" fillId="0" borderId="0" xfId="42" applyNumberFormat="1" applyFont="1" applyAlignment="1" applyProtection="1">
      <alignment vertical="center"/>
      <protection hidden="1"/>
    </xf>
    <xf numFmtId="0" fontId="15" fillId="0" borderId="0" xfId="42" applyFont="1" applyAlignment="1" applyProtection="1">
      <alignment horizontal="left" vertical="center" indent="1"/>
      <protection hidden="1"/>
    </xf>
    <xf numFmtId="0" fontId="16" fillId="0" borderId="0" xfId="42" applyFont="1" applyAlignment="1" applyProtection="1">
      <alignment horizontal="left" vertical="center" indent="1"/>
      <protection hidden="1"/>
    </xf>
    <xf numFmtId="0" fontId="36" fillId="0" borderId="0" xfId="46" applyFont="1" applyFill="1" applyBorder="1" applyAlignment="1" applyProtection="1">
      <alignment horizontal="center" vertical="center"/>
      <protection hidden="1"/>
    </xf>
    <xf numFmtId="0" fontId="36" fillId="0" borderId="0" xfId="46" applyFont="1" applyFill="1" applyBorder="1" applyAlignment="1" applyProtection="1">
      <alignment horizontal="left" vertical="center"/>
      <protection hidden="1"/>
    </xf>
    <xf numFmtId="0" fontId="1" fillId="0" borderId="0" xfId="46" applyAlignment="1" applyProtection="1">
      <alignment vertical="center"/>
      <protection hidden="1"/>
    </xf>
    <xf numFmtId="0" fontId="36" fillId="0" borderId="0" xfId="46" applyFont="1" applyFill="1" applyBorder="1" applyAlignment="1" applyProtection="1">
      <alignment vertical="center"/>
      <protection hidden="1"/>
    </xf>
    <xf numFmtId="0" fontId="1" fillId="0" borderId="0" xfId="46" applyProtection="1">
      <protection hidden="1"/>
    </xf>
    <xf numFmtId="0" fontId="1" fillId="0" borderId="0" xfId="46" applyAlignment="1" applyProtection="1">
      <alignment horizontal="left"/>
      <protection hidden="1"/>
    </xf>
    <xf numFmtId="0" fontId="1" fillId="0" borderId="0" xfId="46" applyAlignment="1" applyProtection="1">
      <alignment horizontal="center"/>
      <protection hidden="1"/>
    </xf>
    <xf numFmtId="0" fontId="1" fillId="0" borderId="0" xfId="57" applyAlignment="1" applyProtection="1">
      <alignment horizontal="center"/>
      <protection hidden="1"/>
    </xf>
    <xf numFmtId="0" fontId="1" fillId="0" borderId="0" xfId="57" applyFont="1" applyProtection="1">
      <protection hidden="1"/>
    </xf>
    <xf numFmtId="0" fontId="1" fillId="0" borderId="0" xfId="57" applyProtection="1">
      <protection hidden="1"/>
    </xf>
    <xf numFmtId="0" fontId="16" fillId="0" borderId="0" xfId="0" applyFont="1" applyFill="1" applyAlignment="1" applyProtection="1">
      <alignment horizontal="left" vertical="center" indent="2"/>
      <protection hidden="1"/>
    </xf>
    <xf numFmtId="0" fontId="15" fillId="0" borderId="0" xfId="0" applyFont="1" applyFill="1" applyAlignment="1" applyProtection="1">
      <alignment horizontal="left" vertical="center"/>
      <protection hidden="1"/>
    </xf>
    <xf numFmtId="176" fontId="15" fillId="0" borderId="0" xfId="0" applyNumberFormat="1" applyFont="1" applyFill="1" applyAlignment="1" applyProtection="1">
      <alignment horizontal="left" vertical="center" indent="1"/>
      <protection hidden="1"/>
    </xf>
    <xf numFmtId="0" fontId="16" fillId="0" borderId="0" xfId="0" applyFont="1" applyFill="1" applyAlignment="1" applyProtection="1">
      <alignment vertical="center"/>
      <protection hidden="1"/>
    </xf>
    <xf numFmtId="0" fontId="16" fillId="0" borderId="0" xfId="0" applyFont="1" applyFill="1" applyAlignment="1" applyProtection="1">
      <alignment horizontal="right" vertical="center"/>
      <protection hidden="1"/>
    </xf>
    <xf numFmtId="0" fontId="16" fillId="0" borderId="0" xfId="0" applyFont="1" applyFill="1" applyAlignment="1" applyProtection="1">
      <alignment vertical="center"/>
      <protection locked="0"/>
    </xf>
    <xf numFmtId="0" fontId="16" fillId="0" borderId="13" xfId="0" applyFont="1" applyFill="1" applyBorder="1" applyAlignment="1" applyProtection="1">
      <alignment horizontal="left" vertical="center"/>
      <protection hidden="1"/>
    </xf>
    <xf numFmtId="0" fontId="15" fillId="0" borderId="0" xfId="42" applyFont="1" applyAlignment="1" applyProtection="1">
      <alignment horizontal="left" vertical="center" indent="2"/>
      <protection hidden="1"/>
    </xf>
    <xf numFmtId="0" fontId="37" fillId="0" borderId="0" xfId="49" applyNumberFormat="1" applyFont="1" applyFill="1" applyBorder="1" applyAlignment="1" applyProtection="1">
      <alignment horizontal="center" vertical="top"/>
      <protection hidden="1"/>
    </xf>
    <xf numFmtId="0" fontId="15" fillId="0" borderId="0" xfId="0" applyFont="1" applyFill="1" applyAlignment="1" applyProtection="1">
      <alignment horizontal="center" vertical="center"/>
      <protection hidden="1"/>
    </xf>
    <xf numFmtId="0" fontId="15" fillId="0" borderId="0" xfId="49" applyFont="1" applyAlignment="1" applyProtection="1">
      <alignment horizontal="center" vertical="center" wrapText="1"/>
      <protection hidden="1"/>
    </xf>
    <xf numFmtId="0" fontId="38" fillId="0" borderId="0" xfId="49" applyNumberFormat="1" applyFont="1" applyFill="1" applyBorder="1" applyAlignment="1" applyProtection="1">
      <alignment vertical="top"/>
      <protection hidden="1"/>
    </xf>
    <xf numFmtId="0" fontId="16" fillId="0" borderId="0" xfId="49" applyNumberFormat="1" applyFont="1" applyFill="1" applyBorder="1" applyAlignment="1" applyProtection="1">
      <alignment vertical="center" wrapText="1"/>
      <protection hidden="1"/>
    </xf>
    <xf numFmtId="0" fontId="16" fillId="0" borderId="0" xfId="49" applyFont="1" applyAlignment="1" applyProtection="1">
      <alignment vertical="center"/>
      <protection hidden="1"/>
    </xf>
    <xf numFmtId="0" fontId="39" fillId="0" borderId="0" xfId="0" applyNumberFormat="1" applyFont="1" applyFill="1" applyBorder="1" applyAlignment="1" applyProtection="1">
      <alignment horizontal="left" vertical="center"/>
      <protection hidden="1"/>
    </xf>
    <xf numFmtId="0" fontId="39" fillId="0" borderId="0" xfId="0" applyNumberFormat="1" applyFont="1" applyFill="1" applyBorder="1" applyAlignment="1" applyProtection="1">
      <alignment horizontal="justify" vertical="center"/>
      <protection hidden="1"/>
    </xf>
    <xf numFmtId="0" fontId="39" fillId="0" borderId="0" xfId="0" applyNumberFormat="1" applyFont="1" applyFill="1" applyBorder="1" applyAlignment="1" applyProtection="1">
      <alignment horizontal="center" vertical="center"/>
      <protection hidden="1"/>
    </xf>
    <xf numFmtId="0" fontId="39" fillId="0" borderId="0" xfId="0" applyNumberFormat="1" applyFont="1" applyFill="1" applyBorder="1" applyAlignment="1" applyProtection="1">
      <alignment vertical="center"/>
      <protection hidden="1"/>
    </xf>
    <xf numFmtId="0" fontId="39" fillId="0" borderId="0" xfId="0" applyNumberFormat="1" applyFont="1" applyFill="1" applyBorder="1" applyAlignment="1" applyProtection="1">
      <alignment horizontal="left" vertical="center" indent="1"/>
      <protection hidden="1"/>
    </xf>
    <xf numFmtId="0" fontId="39" fillId="0" borderId="0" xfId="52" applyFont="1" applyBorder="1" applyAlignment="1" applyProtection="1">
      <alignment horizontal="left" vertical="center" indent="1"/>
      <protection hidden="1"/>
    </xf>
    <xf numFmtId="0" fontId="39" fillId="0" borderId="0" xfId="49" applyFont="1" applyAlignment="1" applyProtection="1">
      <alignment vertical="center"/>
      <protection hidden="1"/>
    </xf>
    <xf numFmtId="0" fontId="39" fillId="0" borderId="0" xfId="49" applyFont="1" applyAlignment="1" applyProtection="1">
      <alignment vertical="center" wrapText="1"/>
      <protection hidden="1"/>
    </xf>
    <xf numFmtId="0" fontId="39" fillId="0" borderId="0" xfId="49" applyNumberFormat="1" applyFont="1" applyFill="1" applyBorder="1" applyAlignment="1" applyProtection="1">
      <alignment vertical="center"/>
      <protection hidden="1"/>
    </xf>
    <xf numFmtId="0" fontId="16" fillId="0" borderId="0" xfId="49" applyNumberFormat="1" applyFont="1" applyFill="1" applyBorder="1" applyAlignment="1" applyProtection="1">
      <alignment horizontal="left" vertical="center" indent="6"/>
      <protection hidden="1"/>
    </xf>
    <xf numFmtId="0" fontId="38" fillId="0" borderId="14" xfId="49" applyNumberFormat="1" applyFont="1" applyFill="1" applyBorder="1" applyAlignment="1" applyProtection="1">
      <alignment vertical="top"/>
      <protection hidden="1"/>
    </xf>
    <xf numFmtId="0" fontId="38" fillId="0" borderId="15" xfId="49" applyNumberFormat="1" applyFont="1" applyFill="1" applyBorder="1" applyAlignment="1" applyProtection="1">
      <alignment vertical="top"/>
      <protection hidden="1"/>
    </xf>
    <xf numFmtId="0" fontId="15" fillId="0" borderId="10" xfId="49" applyFont="1" applyBorder="1" applyAlignment="1" applyProtection="1">
      <alignment horizontal="center" vertical="center" wrapText="1"/>
      <protection hidden="1"/>
    </xf>
    <xf numFmtId="0" fontId="15" fillId="0" borderId="12" xfId="49" applyFont="1" applyBorder="1" applyAlignment="1" applyProtection="1">
      <alignment horizontal="center" vertical="center" wrapText="1"/>
      <protection hidden="1"/>
    </xf>
    <xf numFmtId="0" fontId="16" fillId="0" borderId="11" xfId="49" applyFont="1" applyBorder="1" applyAlignment="1" applyProtection="1">
      <alignment horizontal="center" vertical="top"/>
      <protection hidden="1"/>
    </xf>
    <xf numFmtId="0" fontId="16" fillId="0" borderId="9" xfId="49" applyFont="1" applyBorder="1" applyAlignment="1" applyProtection="1">
      <alignment horizontal="center" vertical="top"/>
      <protection hidden="1"/>
    </xf>
    <xf numFmtId="0" fontId="15" fillId="0" borderId="0" xfId="49" applyFont="1" applyBorder="1" applyAlignment="1" applyProtection="1">
      <alignment horizontal="center" vertical="center" wrapText="1"/>
      <protection hidden="1"/>
    </xf>
    <xf numFmtId="0" fontId="16" fillId="0" borderId="0" xfId="49" applyFont="1" applyBorder="1" applyAlignment="1" applyProtection="1">
      <alignment horizontal="justify" vertical="center"/>
      <protection hidden="1"/>
    </xf>
    <xf numFmtId="0" fontId="38" fillId="0" borderId="16" xfId="49" applyNumberFormat="1" applyFont="1" applyFill="1" applyBorder="1" applyAlignment="1" applyProtection="1">
      <alignment horizontal="right" vertical="top"/>
      <protection hidden="1"/>
    </xf>
    <xf numFmtId="0" fontId="16" fillId="0" borderId="14" xfId="49" applyFont="1" applyBorder="1" applyAlignment="1" applyProtection="1">
      <alignment horizontal="center" vertical="center"/>
      <protection hidden="1"/>
    </xf>
    <xf numFmtId="10" fontId="16" fillId="3" borderId="11" xfId="49" applyNumberFormat="1" applyFont="1" applyFill="1" applyBorder="1" applyAlignment="1" applyProtection="1">
      <alignment horizontal="right" vertical="center"/>
      <protection locked="0"/>
    </xf>
    <xf numFmtId="168" fontId="15" fillId="0" borderId="0" xfId="0" applyNumberFormat="1" applyFont="1" applyFill="1" applyBorder="1" applyAlignment="1" applyProtection="1">
      <alignment horizontal="center" vertical="center" wrapText="1"/>
      <protection hidden="1"/>
    </xf>
    <xf numFmtId="0" fontId="0" fillId="0" borderId="0" xfId="0" applyFill="1" applyBorder="1" applyProtection="1">
      <protection hidden="1"/>
    </xf>
    <xf numFmtId="0" fontId="15" fillId="0" borderId="0" xfId="52" applyFont="1" applyFill="1" applyBorder="1" applyAlignment="1" applyProtection="1">
      <alignment horizontal="center" vertical="center"/>
      <protection hidden="1"/>
    </xf>
    <xf numFmtId="0" fontId="16" fillId="3" borderId="14" xfId="0" applyFont="1" applyFill="1" applyBorder="1" applyAlignment="1" applyProtection="1">
      <alignment horizontal="left" vertical="center"/>
      <protection locked="0"/>
    </xf>
    <xf numFmtId="0" fontId="33" fillId="0" borderId="0" xfId="45" applyProtection="1">
      <protection hidden="1"/>
    </xf>
    <xf numFmtId="0" fontId="41" fillId="0" borderId="0" xfId="45" applyFont="1" applyAlignment="1" applyProtection="1">
      <alignment vertical="center" wrapText="1"/>
      <protection hidden="1"/>
    </xf>
    <xf numFmtId="0" fontId="41" fillId="0" borderId="0" xfId="45" applyFont="1" applyAlignment="1" applyProtection="1">
      <alignment horizontal="center" vertical="center" wrapText="1"/>
      <protection hidden="1"/>
    </xf>
    <xf numFmtId="0" fontId="15" fillId="0" borderId="0" xfId="45" applyFont="1" applyBorder="1" applyAlignment="1" applyProtection="1">
      <alignment vertical="center"/>
      <protection hidden="1"/>
    </xf>
    <xf numFmtId="0" fontId="16" fillId="0" borderId="0" xfId="45" applyFont="1" applyAlignment="1" applyProtection="1">
      <alignment vertical="center"/>
      <protection hidden="1"/>
    </xf>
    <xf numFmtId="0" fontId="15" fillId="0" borderId="0" xfId="45" applyFont="1" applyBorder="1" applyAlignment="1" applyProtection="1">
      <alignment horizontal="center" vertical="center"/>
      <protection hidden="1"/>
    </xf>
    <xf numFmtId="0" fontId="16" fillId="0" borderId="0" xfId="45" applyFont="1" applyAlignment="1" applyProtection="1">
      <alignment horizontal="justify" vertical="center"/>
      <protection hidden="1"/>
    </xf>
    <xf numFmtId="0" fontId="33" fillId="0" borderId="0" xfId="45" applyAlignment="1" applyProtection="1">
      <alignment vertical="center"/>
      <protection hidden="1"/>
    </xf>
    <xf numFmtId="0" fontId="16" fillId="0" borderId="0" xfId="45" applyFont="1" applyAlignment="1" applyProtection="1">
      <alignment horizontal="center" vertical="center"/>
      <protection hidden="1"/>
    </xf>
    <xf numFmtId="0" fontId="16" fillId="0" borderId="0" xfId="45" applyFont="1" applyProtection="1">
      <protection hidden="1"/>
    </xf>
    <xf numFmtId="0" fontId="16" fillId="0" borderId="0" xfId="45" applyFont="1" applyAlignment="1" applyProtection="1">
      <alignment vertical="center" wrapText="1"/>
      <protection hidden="1"/>
    </xf>
    <xf numFmtId="0" fontId="16" fillId="0" borderId="17" xfId="45" applyFont="1" applyBorder="1" applyAlignment="1" applyProtection="1">
      <alignment vertical="center"/>
      <protection hidden="1"/>
    </xf>
    <xf numFmtId="0" fontId="16" fillId="0" borderId="18" xfId="45" applyFont="1" applyBorder="1" applyAlignment="1" applyProtection="1">
      <alignment vertical="center"/>
      <protection hidden="1"/>
    </xf>
    <xf numFmtId="0" fontId="16" fillId="0" borderId="19" xfId="45" applyFont="1" applyBorder="1" applyAlignment="1" applyProtection="1">
      <alignment vertical="center"/>
      <protection hidden="1"/>
    </xf>
    <xf numFmtId="0" fontId="16" fillId="0" borderId="20" xfId="45" applyFont="1" applyBorder="1" applyAlignment="1" applyProtection="1">
      <alignment vertical="center"/>
      <protection hidden="1"/>
    </xf>
    <xf numFmtId="0" fontId="16" fillId="0" borderId="21" xfId="45" applyFont="1" applyBorder="1" applyAlignment="1" applyProtection="1">
      <alignment vertical="center"/>
      <protection hidden="1"/>
    </xf>
    <xf numFmtId="0" fontId="16" fillId="0" borderId="22" xfId="45" applyFont="1" applyBorder="1" applyAlignment="1" applyProtection="1">
      <alignment vertical="center"/>
      <protection hidden="1"/>
    </xf>
    <xf numFmtId="0" fontId="16" fillId="0" borderId="23" xfId="45" applyFont="1" applyBorder="1" applyAlignment="1" applyProtection="1">
      <alignment vertical="center"/>
      <protection hidden="1"/>
    </xf>
    <xf numFmtId="0" fontId="16" fillId="0" borderId="7" xfId="45" applyFont="1" applyBorder="1" applyAlignment="1" applyProtection="1">
      <alignment vertical="center"/>
      <protection hidden="1"/>
    </xf>
    <xf numFmtId="0" fontId="16" fillId="0" borderId="24" xfId="45" applyFont="1" applyBorder="1" applyAlignment="1" applyProtection="1">
      <alignment horizontal="left" vertical="center"/>
      <protection hidden="1"/>
    </xf>
    <xf numFmtId="0" fontId="16" fillId="0" borderId="25" xfId="45" applyFont="1" applyBorder="1" applyAlignment="1" applyProtection="1">
      <alignment horizontal="left" vertical="center"/>
      <protection hidden="1"/>
    </xf>
    <xf numFmtId="0" fontId="16" fillId="0" borderId="0" xfId="45" applyFont="1" applyBorder="1" applyAlignment="1" applyProtection="1">
      <alignment horizontal="left" vertical="center"/>
      <protection hidden="1"/>
    </xf>
    <xf numFmtId="0" fontId="16" fillId="0" borderId="0" xfId="45" applyFont="1" applyAlignment="1" applyProtection="1">
      <alignment horizontal="left" vertical="center"/>
      <protection hidden="1"/>
    </xf>
    <xf numFmtId="0" fontId="15" fillId="0" borderId="0" xfId="47" applyNumberFormat="1" applyFont="1" applyFill="1" applyBorder="1" applyAlignment="1" applyProtection="1">
      <alignment horizontal="left" vertical="center"/>
    </xf>
    <xf numFmtId="0" fontId="15" fillId="0" borderId="0" xfId="52" applyFont="1" applyFill="1" applyBorder="1" applyAlignment="1" applyProtection="1">
      <alignment vertical="top"/>
      <protection hidden="1"/>
    </xf>
    <xf numFmtId="0" fontId="15" fillId="0" borderId="0" xfId="51" applyFont="1" applyFill="1" applyBorder="1" applyAlignment="1" applyProtection="1">
      <alignment vertical="top"/>
      <protection hidden="1"/>
    </xf>
    <xf numFmtId="0" fontId="16" fillId="0" borderId="19" xfId="49" applyNumberFormat="1" applyFont="1" applyFill="1" applyBorder="1" applyAlignment="1" applyProtection="1">
      <alignment horizontal="left" vertical="center" indent="3"/>
      <protection hidden="1"/>
    </xf>
    <xf numFmtId="0" fontId="16" fillId="0" borderId="14" xfId="49" applyFont="1" applyBorder="1" applyAlignment="1" applyProtection="1">
      <alignment horizontal="right" vertical="center"/>
      <protection hidden="1"/>
    </xf>
    <xf numFmtId="0" fontId="16" fillId="0" borderId="20" xfId="49" applyFont="1" applyBorder="1" applyAlignment="1" applyProtection="1">
      <alignment horizontal="right" vertical="center"/>
      <protection hidden="1"/>
    </xf>
    <xf numFmtId="0" fontId="16" fillId="0" borderId="26" xfId="49" applyFont="1" applyBorder="1" applyAlignment="1" applyProtection="1">
      <alignment horizontal="right" vertical="center"/>
      <protection hidden="1"/>
    </xf>
    <xf numFmtId="0" fontId="16" fillId="0" borderId="15" xfId="49" applyFont="1" applyBorder="1" applyAlignment="1" applyProtection="1">
      <alignment horizontal="right" vertical="center"/>
      <protection hidden="1"/>
    </xf>
    <xf numFmtId="0" fontId="43" fillId="0" borderId="19" xfId="51" applyFont="1" applyBorder="1" applyAlignment="1" applyProtection="1">
      <alignment horizontal="center" vertical="center"/>
      <protection hidden="1"/>
    </xf>
    <xf numFmtId="0" fontId="43" fillId="0" borderId="19" xfId="51" applyFont="1" applyBorder="1" applyAlignment="1" applyProtection="1">
      <alignment horizontal="center" vertical="top"/>
      <protection hidden="1"/>
    </xf>
    <xf numFmtId="0" fontId="16" fillId="0" borderId="0" xfId="0" applyFont="1" applyFill="1" applyBorder="1" applyAlignment="1" applyProtection="1">
      <alignment horizontal="left" vertical="center" indent="2"/>
      <protection hidden="1"/>
    </xf>
    <xf numFmtId="0" fontId="15" fillId="0" borderId="0" xfId="45" applyFont="1" applyFill="1" applyAlignment="1" applyProtection="1">
      <alignment horizontal="left" vertical="center"/>
      <protection hidden="1"/>
    </xf>
    <xf numFmtId="10" fontId="16" fillId="3" borderId="27" xfId="49" applyNumberFormat="1" applyFont="1" applyFill="1" applyBorder="1" applyAlignment="1" applyProtection="1">
      <alignment horizontal="right" vertical="center" wrapText="1"/>
      <protection locked="0"/>
    </xf>
    <xf numFmtId="10" fontId="16" fillId="3" borderId="28" xfId="49" applyNumberFormat="1" applyFont="1" applyFill="1" applyBorder="1" applyAlignment="1" applyProtection="1">
      <alignment horizontal="right" vertical="center" wrapText="1"/>
      <protection locked="0"/>
    </xf>
    <xf numFmtId="0" fontId="15" fillId="0" borderId="0" xfId="0" applyNumberFormat="1" applyFont="1" applyFill="1" applyBorder="1" applyAlignment="1" applyProtection="1">
      <alignment horizontal="center" vertical="center" wrapText="1"/>
      <protection hidden="1"/>
    </xf>
    <xf numFmtId="0" fontId="44" fillId="0" borderId="0" xfId="45" applyFont="1" applyAlignment="1" applyProtection="1">
      <alignment vertical="center"/>
      <protection hidden="1"/>
    </xf>
    <xf numFmtId="0" fontId="44" fillId="0" borderId="0" xfId="45" applyFont="1" applyProtection="1">
      <protection hidden="1"/>
    </xf>
    <xf numFmtId="0" fontId="44" fillId="0" borderId="0" xfId="45" applyFont="1" applyAlignment="1" applyProtection="1">
      <alignment horizontal="center"/>
      <protection hidden="1"/>
    </xf>
    <xf numFmtId="0" fontId="27" fillId="0" borderId="0" xfId="0" applyNumberFormat="1" applyFont="1" applyFill="1" applyBorder="1" applyAlignment="1" applyProtection="1">
      <alignment horizontal="center" vertical="center"/>
      <protection hidden="1"/>
    </xf>
    <xf numFmtId="0" fontId="27" fillId="0" borderId="0" xfId="47" applyNumberFormat="1" applyFont="1" applyFill="1" applyBorder="1" applyAlignment="1" applyProtection="1">
      <alignment horizontal="center" vertical="center" wrapText="1"/>
      <protection hidden="1"/>
    </xf>
    <xf numFmtId="2" fontId="32" fillId="0" borderId="0" xfId="47" applyNumberFormat="1" applyFont="1" applyFill="1" applyBorder="1" applyAlignment="1" applyProtection="1">
      <alignment horizontal="right" vertical="center"/>
      <protection hidden="1"/>
    </xf>
    <xf numFmtId="2" fontId="27" fillId="0" borderId="0" xfId="47" applyNumberFormat="1" applyFont="1" applyFill="1" applyBorder="1" applyAlignment="1" applyProtection="1">
      <alignment horizontal="right" vertical="center"/>
      <protection hidden="1"/>
    </xf>
    <xf numFmtId="0" fontId="40" fillId="0" borderId="0" xfId="51" applyFont="1" applyBorder="1" applyAlignment="1" applyProtection="1">
      <alignment vertical="top"/>
      <protection hidden="1"/>
    </xf>
    <xf numFmtId="2" fontId="40" fillId="0" borderId="0" xfId="51" applyNumberFormat="1" applyFont="1" applyBorder="1" applyAlignment="1" applyProtection="1">
      <alignment vertical="top"/>
      <protection hidden="1"/>
    </xf>
    <xf numFmtId="0" fontId="32" fillId="0" borderId="0" xfId="0" applyFont="1" applyBorder="1" applyProtection="1">
      <protection hidden="1"/>
    </xf>
    <xf numFmtId="2" fontId="32" fillId="0" borderId="0" xfId="52" applyNumberFormat="1" applyFont="1" applyFill="1" applyBorder="1" applyAlignment="1" applyProtection="1">
      <alignment vertical="center"/>
      <protection hidden="1"/>
    </xf>
    <xf numFmtId="0" fontId="32" fillId="0" borderId="0" xfId="0" applyFont="1" applyBorder="1" applyAlignment="1" applyProtection="1">
      <alignment horizontal="right"/>
      <protection hidden="1"/>
    </xf>
    <xf numFmtId="2" fontId="32" fillId="0" borderId="0" xfId="0" applyNumberFormat="1" applyFont="1" applyBorder="1" applyProtection="1">
      <protection hidden="1"/>
    </xf>
    <xf numFmtId="0" fontId="15" fillId="0" borderId="0" xfId="0" applyNumberFormat="1" applyFont="1" applyFill="1" applyBorder="1" applyAlignment="1" applyProtection="1">
      <alignment horizontal="center" vertical="center"/>
      <protection hidden="1"/>
    </xf>
    <xf numFmtId="0" fontId="33" fillId="0" borderId="0" xfId="45" applyFont="1" applyAlignment="1" applyProtection="1">
      <alignment vertical="center"/>
      <protection hidden="1"/>
    </xf>
    <xf numFmtId="0" fontId="33" fillId="0" borderId="0" xfId="45" applyFont="1" applyProtection="1">
      <protection hidden="1"/>
    </xf>
    <xf numFmtId="0" fontId="48" fillId="0" borderId="0" xfId="45" applyFont="1" applyAlignment="1" applyProtection="1">
      <alignment horizontal="center" vertical="center"/>
      <protection hidden="1"/>
    </xf>
    <xf numFmtId="0" fontId="32" fillId="0" borderId="0" xfId="0" applyFont="1" applyBorder="1" applyAlignment="1" applyProtection="1">
      <alignment horizontal="left" vertical="center"/>
      <protection hidden="1"/>
    </xf>
    <xf numFmtId="10" fontId="32" fillId="0" borderId="0" xfId="0" applyNumberFormat="1" applyFont="1" applyFill="1" applyBorder="1" applyAlignment="1" applyProtection="1">
      <alignment horizontal="center" vertical="center"/>
      <protection hidden="1"/>
    </xf>
    <xf numFmtId="10" fontId="32" fillId="0" borderId="0" xfId="0" applyNumberFormat="1" applyFont="1" applyBorder="1" applyAlignment="1" applyProtection="1">
      <alignment horizontal="center" vertical="center"/>
      <protection hidden="1"/>
    </xf>
    <xf numFmtId="0" fontId="28" fillId="0" borderId="0" xfId="47" applyNumberFormat="1" applyFont="1" applyFill="1" applyBorder="1" applyAlignment="1" applyProtection="1">
      <alignment vertical="center"/>
      <protection hidden="1"/>
    </xf>
    <xf numFmtId="0" fontId="28" fillId="0" borderId="0" xfId="47" applyNumberFormat="1" applyFont="1" applyFill="1" applyBorder="1" applyAlignment="1" applyProtection="1">
      <alignment vertical="center" wrapText="1"/>
      <protection hidden="1"/>
    </xf>
    <xf numFmtId="0" fontId="15" fillId="0" borderId="0" xfId="47" applyNumberFormat="1" applyFont="1" applyFill="1" applyBorder="1" applyAlignment="1" applyProtection="1">
      <alignment horizontal="left" vertical="center"/>
      <protection hidden="1"/>
    </xf>
    <xf numFmtId="0" fontId="15" fillId="0" borderId="11" xfId="0" applyNumberFormat="1" applyFont="1" applyFill="1" applyBorder="1" applyAlignment="1" applyProtection="1">
      <alignment horizontal="center" vertical="center" wrapText="1"/>
      <protection hidden="1"/>
    </xf>
    <xf numFmtId="0" fontId="15" fillId="0" borderId="11" xfId="0" applyNumberFormat="1" applyFont="1" applyFill="1" applyBorder="1" applyAlignment="1" applyProtection="1">
      <alignment horizontal="center" vertical="center"/>
      <protection hidden="1"/>
    </xf>
    <xf numFmtId="0" fontId="16" fillId="0" borderId="0" xfId="0" applyFont="1" applyProtection="1">
      <protection hidden="1"/>
    </xf>
    <xf numFmtId="0" fontId="16" fillId="0" borderId="0" xfId="47" applyNumberFormat="1" applyFont="1" applyFill="1" applyBorder="1" applyAlignment="1" applyProtection="1">
      <alignment horizontal="center" vertical="center"/>
      <protection hidden="1"/>
    </xf>
    <xf numFmtId="4" fontId="16" fillId="0" borderId="0" xfId="47" applyNumberFormat="1" applyFont="1" applyFill="1" applyBorder="1" applyAlignment="1" applyProtection="1">
      <alignment vertical="center"/>
      <protection hidden="1"/>
    </xf>
    <xf numFmtId="0" fontId="15" fillId="0" borderId="0" xfId="47" applyNumberFormat="1" applyFont="1" applyFill="1" applyBorder="1" applyAlignment="1" applyProtection="1">
      <alignment vertical="center" wrapText="1"/>
      <protection hidden="1"/>
    </xf>
    <xf numFmtId="176" fontId="15" fillId="0" borderId="0" xfId="0" applyNumberFormat="1" applyFont="1" applyFill="1" applyBorder="1" applyAlignment="1" applyProtection="1">
      <alignment horizontal="left" vertical="center"/>
      <protection hidden="1"/>
    </xf>
    <xf numFmtId="0" fontId="0" fillId="0" borderId="0" xfId="0" applyAlignment="1" applyProtection="1">
      <protection hidden="1"/>
    </xf>
    <xf numFmtId="0" fontId="32" fillId="0" borderId="0" xfId="0" applyFont="1" applyBorder="1" applyAlignment="1" applyProtection="1">
      <protection hidden="1"/>
    </xf>
    <xf numFmtId="0" fontId="0" fillId="0" borderId="0" xfId="0" applyAlignment="1" applyProtection="1">
      <alignment horizontal="center"/>
      <protection hidden="1"/>
    </xf>
    <xf numFmtId="0" fontId="32" fillId="0" borderId="0" xfId="0" applyFont="1" applyBorder="1" applyAlignment="1" applyProtection="1">
      <alignment horizont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center"/>
      <protection hidden="1"/>
    </xf>
    <xf numFmtId="0" fontId="39" fillId="0" borderId="0" xfId="52" applyFont="1" applyFill="1" applyBorder="1" applyAlignment="1" applyProtection="1">
      <alignment vertical="center"/>
      <protection hidden="1"/>
    </xf>
    <xf numFmtId="0" fontId="39" fillId="0" borderId="0" xfId="0" applyFont="1" applyProtection="1">
      <protection hidden="1"/>
    </xf>
    <xf numFmtId="0" fontId="39" fillId="0" borderId="0" xfId="0" applyFont="1" applyBorder="1" applyAlignment="1" applyProtection="1">
      <alignment vertical="center"/>
      <protection hidden="1"/>
    </xf>
    <xf numFmtId="0" fontId="16" fillId="0" borderId="0" xfId="0" applyFont="1" applyAlignment="1" applyProtection="1">
      <alignment horizontal="justify" vertical="center" wrapText="1"/>
      <protection hidden="1"/>
    </xf>
    <xf numFmtId="166" fontId="16" fillId="0" borderId="11" xfId="52" applyNumberFormat="1" applyFont="1" applyBorder="1" applyAlignment="1" applyProtection="1">
      <alignment horizontal="center" vertical="center"/>
      <protection hidden="1"/>
    </xf>
    <xf numFmtId="2" fontId="16" fillId="2" borderId="11" xfId="52" applyNumberFormat="1" applyFont="1" applyFill="1" applyBorder="1" applyAlignment="1" applyProtection="1">
      <alignment vertical="center"/>
      <protection hidden="1"/>
    </xf>
    <xf numFmtId="2" fontId="32" fillId="0" borderId="0" xfId="0" applyNumberFormat="1" applyFont="1" applyBorder="1" applyAlignment="1" applyProtection="1">
      <protection hidden="1"/>
    </xf>
    <xf numFmtId="0" fontId="0" fillId="0" borderId="0" xfId="0" applyFill="1" applyBorder="1" applyAlignment="1" applyProtection="1">
      <protection hidden="1"/>
    </xf>
    <xf numFmtId="168" fontId="15" fillId="0" borderId="11" xfId="0" applyNumberFormat="1" applyFont="1" applyFill="1" applyBorder="1" applyAlignment="1" applyProtection="1">
      <alignment vertical="center" wrapText="1"/>
      <protection hidden="1"/>
    </xf>
    <xf numFmtId="0" fontId="16" fillId="0" borderId="11" xfId="52" applyFont="1" applyBorder="1" applyAlignment="1" applyProtection="1">
      <alignment vertical="center"/>
      <protection hidden="1"/>
    </xf>
    <xf numFmtId="0" fontId="16" fillId="0" borderId="4" xfId="0" applyNumberFormat="1" applyFont="1" applyFill="1" applyBorder="1" applyAlignment="1" applyProtection="1">
      <alignment horizontal="left" vertical="center"/>
      <protection hidden="1"/>
    </xf>
    <xf numFmtId="0" fontId="28" fillId="0" borderId="0" xfId="0" applyNumberFormat="1" applyFont="1" applyFill="1" applyBorder="1" applyAlignment="1" applyProtection="1">
      <alignment horizontal="center" vertical="center"/>
      <protection hidden="1"/>
    </xf>
    <xf numFmtId="0" fontId="16" fillId="0" borderId="0" xfId="0" applyNumberFormat="1" applyFont="1" applyFill="1" applyBorder="1" applyAlignment="1" applyProtection="1">
      <alignment vertical="center" wrapText="1"/>
      <protection hidden="1"/>
    </xf>
    <xf numFmtId="166" fontId="16" fillId="0" borderId="11" xfId="56" applyNumberFormat="1" applyFont="1" applyFill="1" applyBorder="1" applyAlignment="1" applyProtection="1">
      <alignment horizontal="center" vertical="center" wrapText="1"/>
      <protection hidden="1"/>
    </xf>
    <xf numFmtId="0" fontId="16" fillId="0" borderId="11" xfId="0" applyNumberFormat="1" applyFont="1" applyFill="1" applyBorder="1" applyAlignment="1" applyProtection="1">
      <alignment horizontal="center" vertical="center"/>
      <protection hidden="1"/>
    </xf>
    <xf numFmtId="2" fontId="16" fillId="0" borderId="27" xfId="0" applyNumberFormat="1" applyFont="1" applyFill="1" applyBorder="1" applyAlignment="1" applyProtection="1">
      <alignment vertical="center"/>
      <protection hidden="1"/>
    </xf>
    <xf numFmtId="0" fontId="18" fillId="0" borderId="11" xfId="56" applyFont="1" applyFill="1" applyBorder="1" applyAlignment="1" applyProtection="1">
      <alignment horizontal="center" vertical="center" wrapText="1"/>
      <protection hidden="1"/>
    </xf>
    <xf numFmtId="2" fontId="16" fillId="0" borderId="11" xfId="0" applyNumberFormat="1" applyFont="1" applyFill="1" applyBorder="1" applyAlignment="1" applyProtection="1">
      <alignment vertical="center"/>
      <protection hidden="1"/>
    </xf>
    <xf numFmtId="0" fontId="16" fillId="0" borderId="11" xfId="0" applyNumberFormat="1" applyFont="1" applyFill="1" applyBorder="1" applyAlignment="1" applyProtection="1">
      <alignment vertical="center"/>
      <protection hidden="1"/>
    </xf>
    <xf numFmtId="0" fontId="16" fillId="0" borderId="11" xfId="56" applyNumberFormat="1" applyFont="1" applyFill="1" applyBorder="1" applyAlignment="1" applyProtection="1">
      <alignment horizontal="center" vertical="center"/>
      <protection hidden="1"/>
    </xf>
    <xf numFmtId="0" fontId="16" fillId="0" borderId="8" xfId="56" applyNumberFormat="1" applyFont="1" applyFill="1" applyBorder="1" applyAlignment="1" applyProtection="1">
      <alignment horizontal="center" vertical="center"/>
      <protection hidden="1"/>
    </xf>
    <xf numFmtId="0" fontId="15" fillId="0" borderId="8" xfId="56" applyNumberFormat="1" applyFont="1" applyFill="1" applyBorder="1" applyAlignment="1" applyProtection="1">
      <alignment horizontal="left" vertical="center" wrapText="1"/>
      <protection hidden="1"/>
    </xf>
    <xf numFmtId="0" fontId="16" fillId="0" borderId="8" xfId="0" applyNumberFormat="1" applyFont="1" applyFill="1" applyBorder="1" applyAlignment="1" applyProtection="1">
      <alignment horizontal="center" vertical="center"/>
      <protection hidden="1"/>
    </xf>
    <xf numFmtId="1" fontId="16" fillId="0" borderId="8" xfId="0" applyNumberFormat="1" applyFont="1" applyFill="1" applyBorder="1" applyAlignment="1" applyProtection="1">
      <alignment vertical="center"/>
      <protection hidden="1"/>
    </xf>
    <xf numFmtId="0" fontId="16" fillId="0" borderId="8" xfId="0" applyNumberFormat="1" applyFont="1" applyFill="1" applyBorder="1" applyAlignment="1" applyProtection="1">
      <alignment vertical="center"/>
      <protection hidden="1"/>
    </xf>
    <xf numFmtId="0" fontId="29" fillId="0" borderId="0" xfId="0" applyNumberFormat="1" applyFont="1" applyFill="1" applyBorder="1" applyAlignment="1" applyProtection="1">
      <alignment vertical="center" wrapText="1"/>
      <protection hidden="1"/>
    </xf>
    <xf numFmtId="0" fontId="15" fillId="0" borderId="0" xfId="0" applyFont="1" applyAlignment="1" applyProtection="1">
      <alignment horizontal="left" vertical="top"/>
      <protection hidden="1"/>
    </xf>
    <xf numFmtId="0" fontId="15" fillId="0" borderId="0" xfId="0" applyFont="1" applyAlignment="1" applyProtection="1">
      <alignment horizontal="center" vertical="center"/>
      <protection hidden="1"/>
    </xf>
    <xf numFmtId="0" fontId="28" fillId="0" borderId="0" xfId="0" applyFont="1" applyAlignment="1" applyProtection="1">
      <alignment horizontal="justify" vertical="center" wrapText="1"/>
      <protection hidden="1"/>
    </xf>
    <xf numFmtId="0" fontId="28" fillId="0" borderId="0" xfId="0" applyNumberFormat="1" applyFont="1" applyFill="1" applyBorder="1" applyAlignment="1" applyProtection="1">
      <alignment horizontal="justify" vertical="center"/>
      <protection hidden="1"/>
    </xf>
    <xf numFmtId="0" fontId="27" fillId="0" borderId="0" xfId="0" applyFont="1" applyFill="1" applyAlignment="1" applyProtection="1">
      <alignment vertical="center"/>
      <protection hidden="1"/>
    </xf>
    <xf numFmtId="0" fontId="28" fillId="0" borderId="0" xfId="47" applyNumberFormat="1" applyFont="1" applyFill="1" applyBorder="1" applyAlignment="1" applyProtection="1">
      <alignment horizontal="center" vertical="center"/>
      <protection hidden="1"/>
    </xf>
    <xf numFmtId="0" fontId="28" fillId="0" borderId="0" xfId="0" applyNumberFormat="1" applyFont="1" applyFill="1" applyBorder="1" applyAlignment="1" applyProtection="1">
      <alignment vertical="center"/>
      <protection hidden="1"/>
    </xf>
    <xf numFmtId="166" fontId="16" fillId="0" borderId="11" xfId="56" quotePrefix="1" applyNumberFormat="1" applyFont="1" applyFill="1" applyBorder="1" applyAlignment="1" applyProtection="1">
      <alignment horizontal="center" vertical="center" wrapText="1"/>
      <protection hidden="1"/>
    </xf>
    <xf numFmtId="2" fontId="16" fillId="0" borderId="11" xfId="47" applyNumberFormat="1" applyFont="1" applyFill="1" applyBorder="1" applyAlignment="1" applyProtection="1">
      <alignment horizontal="right" vertical="center"/>
      <protection hidden="1"/>
    </xf>
    <xf numFmtId="0" fontId="15" fillId="0" borderId="11" xfId="48" applyNumberFormat="1" applyFont="1" applyFill="1" applyBorder="1" applyAlignment="1" applyProtection="1">
      <alignment vertical="center" wrapText="1"/>
      <protection hidden="1"/>
    </xf>
    <xf numFmtId="3" fontId="17" fillId="0" borderId="11" xfId="56" applyNumberFormat="1" applyFont="1" applyBorder="1" applyAlignment="1" applyProtection="1">
      <alignment horizontal="center" vertical="center" wrapText="1"/>
      <protection hidden="1"/>
    </xf>
    <xf numFmtId="3" fontId="18" fillId="0" borderId="11" xfId="56" applyNumberFormat="1" applyFont="1" applyFill="1" applyBorder="1" applyAlignment="1" applyProtection="1">
      <alignment horizontal="center" vertical="center" wrapText="1"/>
      <protection hidden="1"/>
    </xf>
    <xf numFmtId="2" fontId="18" fillId="0" borderId="11" xfId="47" applyNumberFormat="1" applyFont="1" applyFill="1" applyBorder="1" applyAlignment="1" applyProtection="1">
      <alignment horizontal="right" vertical="center"/>
      <protection hidden="1"/>
    </xf>
    <xf numFmtId="2" fontId="15" fillId="0" borderId="11" xfId="47" applyNumberFormat="1" applyFont="1" applyFill="1" applyBorder="1" applyAlignment="1" applyProtection="1">
      <alignment horizontal="right" vertical="center"/>
      <protection hidden="1"/>
    </xf>
    <xf numFmtId="0" fontId="18" fillId="0" borderId="0" xfId="47" applyNumberFormat="1" applyFont="1" applyFill="1" applyBorder="1" applyAlignment="1" applyProtection="1">
      <alignment horizontal="center" vertical="center"/>
      <protection hidden="1"/>
    </xf>
    <xf numFmtId="2" fontId="32" fillId="0" borderId="0" xfId="0" applyNumberFormat="1" applyFont="1" applyBorder="1" applyAlignment="1" applyProtection="1">
      <alignment vertical="center"/>
      <protection hidden="1"/>
    </xf>
    <xf numFmtId="0" fontId="6" fillId="0" borderId="11" xfId="0" applyFont="1" applyBorder="1" applyAlignment="1" applyProtection="1">
      <alignment horizontal="center" vertical="top" wrapText="1"/>
      <protection hidden="1"/>
    </xf>
    <xf numFmtId="0" fontId="5" fillId="0" borderId="11"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0" fillId="4" borderId="0" xfId="0" applyFill="1" applyAlignment="1" applyProtection="1">
      <alignment horizontal="center" vertical="center"/>
      <protection hidden="1"/>
    </xf>
    <xf numFmtId="0" fontId="16" fillId="4" borderId="0" xfId="0" applyFont="1" applyFill="1" applyAlignment="1" applyProtection="1">
      <alignment vertical="center"/>
      <protection hidden="1"/>
    </xf>
    <xf numFmtId="0" fontId="0" fillId="4" borderId="0" xfId="0" applyFill="1" applyProtection="1">
      <protection hidden="1"/>
    </xf>
    <xf numFmtId="0" fontId="15" fillId="4" borderId="0" xfId="0" applyFont="1" applyFill="1" applyAlignment="1" applyProtection="1">
      <alignment horizontal="center" vertical="center"/>
      <protection hidden="1"/>
    </xf>
    <xf numFmtId="0" fontId="45" fillId="4" borderId="0" xfId="0" applyFont="1" applyFill="1" applyAlignment="1" applyProtection="1">
      <alignment vertical="center"/>
      <protection hidden="1"/>
    </xf>
    <xf numFmtId="0" fontId="15" fillId="4" borderId="0" xfId="0" applyFont="1" applyFill="1" applyAlignment="1" applyProtection="1">
      <alignment horizontal="center" vertical="top"/>
      <protection hidden="1"/>
    </xf>
    <xf numFmtId="0" fontId="15" fillId="4" borderId="0" xfId="0" applyFont="1" applyFill="1" applyBorder="1" applyAlignment="1" applyProtection="1">
      <alignment vertical="top"/>
      <protection hidden="1"/>
    </xf>
    <xf numFmtId="0" fontId="15" fillId="4" borderId="0" xfId="0" applyFont="1" applyFill="1" applyAlignment="1" applyProtection="1">
      <alignment vertical="center"/>
      <protection hidden="1"/>
    </xf>
    <xf numFmtId="0" fontId="46" fillId="4" borderId="0" xfId="0" applyFont="1" applyFill="1"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5" fillId="0" borderId="11" xfId="0" applyFont="1" applyBorder="1" applyAlignment="1" applyProtection="1">
      <alignment vertical="center" wrapText="1"/>
      <protection hidden="1"/>
    </xf>
    <xf numFmtId="0" fontId="15" fillId="0" borderId="11" xfId="0" quotePrefix="1" applyFont="1"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3" borderId="11" xfId="0" applyFill="1" applyBorder="1" applyAlignment="1" applyProtection="1">
      <alignment vertical="center"/>
      <protection locked="0"/>
    </xf>
    <xf numFmtId="2" fontId="0" fillId="3" borderId="11" xfId="0" applyNumberFormat="1" applyFill="1" applyBorder="1" applyAlignment="1" applyProtection="1">
      <alignment vertical="center"/>
      <protection locked="0"/>
    </xf>
    <xf numFmtId="10" fontId="0" fillId="3" borderId="11" xfId="0" applyNumberFormat="1" applyFill="1" applyBorder="1" applyAlignment="1" applyProtection="1">
      <alignment vertical="center"/>
      <protection locked="0"/>
    </xf>
    <xf numFmtId="0" fontId="0" fillId="0" borderId="11" xfId="0" applyBorder="1" applyAlignment="1" applyProtection="1">
      <alignment vertical="center"/>
      <protection hidden="1"/>
    </xf>
    <xf numFmtId="0" fontId="15" fillId="0" borderId="11" xfId="0" applyFont="1" applyBorder="1" applyAlignment="1" applyProtection="1">
      <alignment horizontal="center" vertical="center"/>
      <protection hidden="1"/>
    </xf>
    <xf numFmtId="0" fontId="15" fillId="0" borderId="11" xfId="0" applyFont="1" applyBorder="1" applyAlignment="1" applyProtection="1">
      <alignment vertical="center"/>
      <protection hidden="1"/>
    </xf>
    <xf numFmtId="0" fontId="15" fillId="0" borderId="0" xfId="0" applyFont="1" applyProtection="1">
      <protection hidden="1"/>
    </xf>
    <xf numFmtId="0" fontId="0" fillId="0" borderId="0" xfId="0" applyAlignment="1" applyProtection="1">
      <alignment horizontal="center" vertical="center"/>
      <protection hidden="1"/>
    </xf>
    <xf numFmtId="0" fontId="0" fillId="0" borderId="11" xfId="0" applyNumberFormat="1" applyFill="1" applyBorder="1" applyAlignment="1" applyProtection="1">
      <alignment horizontal="center" vertical="center"/>
      <protection hidden="1"/>
    </xf>
    <xf numFmtId="0" fontId="18" fillId="0" borderId="0" xfId="48" applyNumberFormat="1" applyFont="1" applyFill="1" applyBorder="1" applyAlignment="1" applyProtection="1">
      <alignment vertical="center" wrapText="1"/>
      <protection hidden="1"/>
    </xf>
    <xf numFmtId="0" fontId="15" fillId="0" borderId="0" xfId="48" applyNumberFormat="1" applyFont="1" applyFill="1" applyBorder="1" applyAlignment="1" applyProtection="1">
      <alignment vertical="center" wrapText="1"/>
      <protection hidden="1"/>
    </xf>
    <xf numFmtId="3" fontId="17" fillId="0" borderId="0" xfId="56" applyNumberFormat="1" applyFont="1" applyBorder="1" applyAlignment="1" applyProtection="1">
      <alignment horizontal="center" vertical="center" wrapText="1"/>
      <protection hidden="1"/>
    </xf>
    <xf numFmtId="3" fontId="18" fillId="0" borderId="0" xfId="56" applyNumberFormat="1" applyFont="1" applyFill="1" applyBorder="1" applyAlignment="1" applyProtection="1">
      <alignment horizontal="center" vertical="center" wrapText="1"/>
      <protection hidden="1"/>
    </xf>
    <xf numFmtId="2" fontId="18" fillId="0" borderId="0" xfId="47" applyNumberFormat="1" applyFont="1" applyFill="1" applyBorder="1" applyAlignment="1" applyProtection="1">
      <alignment horizontal="right" vertical="center"/>
      <protection hidden="1"/>
    </xf>
    <xf numFmtId="2" fontId="15" fillId="0" borderId="0" xfId="47" applyNumberFormat="1" applyFont="1" applyFill="1" applyBorder="1" applyAlignment="1" applyProtection="1">
      <alignment horizontal="right" vertical="center"/>
      <protection hidden="1"/>
    </xf>
    <xf numFmtId="3" fontId="16" fillId="0" borderId="11" xfId="0" applyNumberFormat="1" applyFont="1" applyFill="1" applyBorder="1" applyAlignment="1" applyProtection="1">
      <alignment horizontal="center" vertical="center"/>
      <protection hidden="1"/>
    </xf>
    <xf numFmtId="0" fontId="0" fillId="0" borderId="11" xfId="0" applyNumberFormat="1" applyFill="1" applyBorder="1" applyAlignment="1" applyProtection="1">
      <alignment vertical="center"/>
      <protection hidden="1"/>
    </xf>
    <xf numFmtId="0" fontId="0" fillId="0" borderId="0" xfId="0" applyFont="1" applyBorder="1" applyProtection="1">
      <protection hidden="1"/>
    </xf>
    <xf numFmtId="0" fontId="0" fillId="0" borderId="0" xfId="0" applyFont="1" applyProtection="1">
      <protection hidden="1"/>
    </xf>
    <xf numFmtId="0" fontId="0" fillId="0" borderId="0" xfId="0" applyFont="1" applyBorder="1" applyAlignment="1" applyProtection="1">
      <alignment vertical="center"/>
      <protection hidden="1"/>
    </xf>
    <xf numFmtId="0" fontId="0" fillId="0" borderId="0" xfId="0" applyFont="1" applyAlignment="1" applyProtection="1">
      <alignment vertical="center"/>
      <protection hidden="1"/>
    </xf>
    <xf numFmtId="2" fontId="16" fillId="0" borderId="27" xfId="0" applyNumberFormat="1" applyFont="1" applyFill="1" applyBorder="1" applyAlignment="1" applyProtection="1">
      <alignment horizontal="right" vertical="center"/>
      <protection hidden="1"/>
    </xf>
    <xf numFmtId="2" fontId="15" fillId="2" borderId="11" xfId="52" applyNumberFormat="1" applyFont="1" applyFill="1" applyBorder="1" applyAlignment="1" applyProtection="1">
      <alignment vertical="center"/>
      <protection hidden="1"/>
    </xf>
    <xf numFmtId="0" fontId="36" fillId="3" borderId="0" xfId="21" applyFont="1" applyFill="1" applyAlignment="1" applyProtection="1">
      <alignment horizontal="center" vertical="center" wrapText="1"/>
    </xf>
    <xf numFmtId="0" fontId="0" fillId="3" borderId="0" xfId="0" applyFill="1" applyAlignment="1">
      <alignment horizontal="center" vertical="center" wrapText="1"/>
    </xf>
    <xf numFmtId="0" fontId="0" fillId="0" borderId="29" xfId="49" applyNumberFormat="1" applyFont="1" applyFill="1" applyBorder="1" applyAlignment="1" applyProtection="1">
      <alignment horizontal="left" vertical="center" indent="3"/>
      <protection hidden="1"/>
    </xf>
    <xf numFmtId="0" fontId="49" fillId="0" borderId="0" xfId="49" applyNumberFormat="1" applyFont="1" applyFill="1" applyBorder="1" applyAlignment="1" applyProtection="1">
      <alignment horizontal="center" vertical="top"/>
      <protection hidden="1"/>
    </xf>
    <xf numFmtId="0" fontId="51" fillId="0" borderId="0" xfId="49" applyNumberFormat="1" applyFont="1" applyFill="1" applyBorder="1" applyAlignment="1" applyProtection="1">
      <alignment vertical="top"/>
      <protection hidden="1"/>
    </xf>
    <xf numFmtId="0" fontId="50" fillId="0" borderId="0" xfId="49" applyNumberFormat="1" applyFont="1" applyFill="1" applyBorder="1" applyAlignment="1" applyProtection="1">
      <alignment vertical="top"/>
      <protection hidden="1"/>
    </xf>
    <xf numFmtId="4" fontId="16" fillId="3" borderId="11" xfId="49" applyNumberFormat="1" applyFont="1" applyFill="1" applyBorder="1" applyAlignment="1" applyProtection="1">
      <alignment horizontal="right" vertical="center"/>
      <protection locked="0"/>
    </xf>
    <xf numFmtId="4" fontId="16" fillId="3" borderId="27" xfId="49" applyNumberFormat="1" applyFont="1" applyFill="1" applyBorder="1" applyAlignment="1" applyProtection="1">
      <alignment horizontal="right" vertical="center" wrapText="1"/>
      <protection locked="0"/>
    </xf>
    <xf numFmtId="4" fontId="16" fillId="3" borderId="28" xfId="49" applyNumberFormat="1" applyFont="1" applyFill="1" applyBorder="1" applyAlignment="1" applyProtection="1">
      <alignment horizontal="right" vertical="center" wrapText="1"/>
      <protection locked="0"/>
    </xf>
    <xf numFmtId="0" fontId="16" fillId="0" borderId="11" xfId="0" applyNumberFormat="1" applyFont="1" applyFill="1" applyBorder="1" applyAlignment="1" applyProtection="1">
      <alignment horizontal="center" vertical="center"/>
    </xf>
    <xf numFmtId="2" fontId="39" fillId="3" borderId="11" xfId="52" applyNumberFormat="1" applyFont="1" applyFill="1" applyBorder="1" applyAlignment="1" applyProtection="1">
      <alignment vertical="center"/>
    </xf>
    <xf numFmtId="1" fontId="16" fillId="0" borderId="11" xfId="56" quotePrefix="1" applyNumberFormat="1" applyFont="1" applyFill="1" applyBorder="1" applyAlignment="1" applyProtection="1">
      <alignment horizontal="center" vertical="center" wrapText="1"/>
      <protection hidden="1"/>
    </xf>
    <xf numFmtId="0" fontId="16" fillId="0" borderId="11" xfId="56" quotePrefix="1" applyNumberFormat="1" applyFont="1" applyFill="1" applyBorder="1" applyAlignment="1" applyProtection="1">
      <alignment horizontal="center" vertical="center" wrapText="1"/>
      <protection hidden="1"/>
    </xf>
    <xf numFmtId="166" fontId="16" fillId="0" borderId="11" xfId="52" applyNumberFormat="1" applyFont="1" applyBorder="1" applyAlignment="1" applyProtection="1">
      <alignment horizontal="left" vertical="center"/>
      <protection hidden="1"/>
    </xf>
    <xf numFmtId="0" fontId="16" fillId="0" borderId="11" xfId="56" applyNumberFormat="1" applyFont="1" applyFill="1" applyBorder="1" applyAlignment="1" applyProtection="1">
      <alignment horizontal="center" vertical="center" wrapText="1"/>
      <protection hidden="1"/>
    </xf>
    <xf numFmtId="10" fontId="15" fillId="3" borderId="11" xfId="51" applyNumberFormat="1" applyFont="1" applyFill="1" applyBorder="1" applyAlignment="1" applyProtection="1">
      <alignment horizontal="center" vertical="center" wrapText="1"/>
      <protection hidden="1"/>
    </xf>
    <xf numFmtId="0" fontId="15" fillId="3" borderId="11" xfId="51" applyFont="1" applyFill="1" applyBorder="1" applyAlignment="1" applyProtection="1">
      <alignment horizontal="center" vertical="center" wrapText="1"/>
      <protection hidden="1"/>
    </xf>
    <xf numFmtId="0" fontId="0" fillId="3" borderId="16" xfId="45" applyFont="1" applyFill="1" applyBorder="1" applyAlignment="1" applyProtection="1">
      <alignment vertical="center" wrapText="1"/>
      <protection locked="0"/>
    </xf>
    <xf numFmtId="4" fontId="5" fillId="0" borderId="0" xfId="51" applyNumberFormat="1" applyFont="1" applyAlignment="1" applyProtection="1">
      <alignment vertical="top"/>
      <protection hidden="1"/>
    </xf>
    <xf numFmtId="2" fontId="16" fillId="0" borderId="11" xfId="51" applyNumberFormat="1" applyFont="1" applyBorder="1" applyAlignment="1" applyProtection="1">
      <alignment horizontal="justify" vertical="center" wrapText="1"/>
      <protection hidden="1"/>
    </xf>
    <xf numFmtId="1" fontId="16" fillId="0" borderId="0" xfId="55" applyNumberFormat="1" applyFont="1" applyBorder="1" applyAlignment="1" applyProtection="1">
      <alignment vertical="center" wrapText="1"/>
      <protection hidden="1"/>
    </xf>
    <xf numFmtId="1" fontId="15" fillId="0" borderId="0" xfId="55" applyNumberFormat="1" applyFont="1" applyBorder="1" applyAlignment="1" applyProtection="1">
      <alignment horizontal="center" vertical="center" wrapText="1"/>
      <protection hidden="1"/>
    </xf>
    <xf numFmtId="0" fontId="15" fillId="0" borderId="0" xfId="55" applyFont="1" applyBorder="1" applyAlignment="1" applyProtection="1">
      <alignment horizontal="center" vertical="center" wrapText="1"/>
      <protection hidden="1"/>
    </xf>
    <xf numFmtId="0" fontId="36" fillId="0" borderId="0" xfId="55" applyProtection="1">
      <protection hidden="1"/>
    </xf>
    <xf numFmtId="4" fontId="15" fillId="0" borderId="0" xfId="55" applyNumberFormat="1" applyFont="1" applyBorder="1" applyAlignment="1" applyProtection="1">
      <alignment horizontal="center" vertical="center" wrapText="1"/>
      <protection hidden="1"/>
    </xf>
    <xf numFmtId="0" fontId="19" fillId="0" borderId="0" xfId="55" applyFont="1" applyProtection="1">
      <protection hidden="1"/>
    </xf>
    <xf numFmtId="4" fontId="15" fillId="0" borderId="11" xfId="55" applyNumberFormat="1" applyFont="1" applyBorder="1" applyAlignment="1" applyProtection="1">
      <alignment horizontal="center" vertical="center" wrapText="1"/>
      <protection hidden="1"/>
    </xf>
    <xf numFmtId="1" fontId="15" fillId="0" borderId="11" xfId="55" applyNumberFormat="1" applyFont="1" applyBorder="1" applyAlignment="1" applyProtection="1">
      <alignment vertical="center" wrapText="1"/>
      <protection hidden="1"/>
    </xf>
    <xf numFmtId="4" fontId="15" fillId="0" borderId="11" xfId="55" applyNumberFormat="1" applyFont="1" applyBorder="1" applyAlignment="1" applyProtection="1">
      <alignment horizontal="right" vertical="center" wrapText="1"/>
      <protection hidden="1"/>
    </xf>
    <xf numFmtId="4" fontId="15" fillId="0" borderId="24" xfId="55" applyNumberFormat="1" applyFont="1" applyBorder="1" applyAlignment="1" applyProtection="1">
      <alignment horizontal="right" vertical="center" wrapText="1"/>
      <protection hidden="1"/>
    </xf>
    <xf numFmtId="4" fontId="16" fillId="0" borderId="25" xfId="55" applyNumberFormat="1" applyFont="1" applyBorder="1" applyAlignment="1" applyProtection="1">
      <alignment horizontal="right" vertical="center" wrapText="1"/>
      <protection hidden="1"/>
    </xf>
    <xf numFmtId="0" fontId="19" fillId="0" borderId="0" xfId="55" applyFont="1" applyAlignment="1" applyProtection="1">
      <alignment vertical="center"/>
      <protection hidden="1"/>
    </xf>
    <xf numFmtId="1" fontId="16" fillId="0" borderId="11" xfId="55" applyNumberFormat="1" applyFont="1" applyBorder="1" applyAlignment="1" applyProtection="1">
      <alignment horizontal="center" vertical="center" wrapText="1"/>
      <protection hidden="1"/>
    </xf>
    <xf numFmtId="0" fontId="15" fillId="0" borderId="24" xfId="55" applyFont="1" applyBorder="1" applyAlignment="1" applyProtection="1">
      <alignment vertical="center" wrapText="1"/>
      <protection hidden="1"/>
    </xf>
    <xf numFmtId="0" fontId="15" fillId="0" borderId="25" xfId="55" applyFont="1" applyBorder="1" applyAlignment="1" applyProtection="1">
      <alignment vertical="center" wrapText="1"/>
      <protection hidden="1"/>
    </xf>
    <xf numFmtId="4" fontId="16" fillId="0" borderId="11" xfId="55" applyNumberFormat="1" applyFont="1" applyFill="1" applyBorder="1" applyAlignment="1" applyProtection="1">
      <alignment vertical="center" wrapText="1"/>
      <protection hidden="1"/>
    </xf>
    <xf numFmtId="4" fontId="15" fillId="0" borderId="24" xfId="55" applyNumberFormat="1" applyFont="1" applyBorder="1" applyAlignment="1" applyProtection="1">
      <alignment vertical="center" wrapText="1"/>
      <protection hidden="1"/>
    </xf>
    <xf numFmtId="4" fontId="16" fillId="0" borderId="25" xfId="55" applyNumberFormat="1" applyFont="1" applyBorder="1" applyAlignment="1" applyProtection="1">
      <alignment vertical="center" wrapText="1"/>
      <protection hidden="1"/>
    </xf>
    <xf numFmtId="3" fontId="19" fillId="0" borderId="0" xfId="55" applyNumberFormat="1" applyFont="1" applyProtection="1">
      <protection hidden="1"/>
    </xf>
    <xf numFmtId="4" fontId="16" fillId="0" borderId="11" xfId="55" applyNumberFormat="1" applyFont="1" applyFill="1" applyBorder="1" applyAlignment="1" applyProtection="1">
      <alignment horizontal="right" vertical="center" wrapText="1"/>
      <protection hidden="1"/>
    </xf>
    <xf numFmtId="4" fontId="16" fillId="0" borderId="11" xfId="55" applyNumberFormat="1" applyFont="1" applyBorder="1" applyAlignment="1" applyProtection="1">
      <alignment horizontal="right" vertical="center" wrapText="1"/>
      <protection hidden="1"/>
    </xf>
    <xf numFmtId="4" fontId="15" fillId="0" borderId="11" xfId="55" applyNumberFormat="1" applyFont="1" applyBorder="1" applyAlignment="1" applyProtection="1">
      <alignment vertical="center" wrapText="1"/>
      <protection hidden="1"/>
    </xf>
    <xf numFmtId="4" fontId="15" fillId="0" borderId="25" xfId="55" applyNumberFormat="1" applyFont="1" applyBorder="1" applyAlignment="1" applyProtection="1">
      <alignment vertical="center" wrapText="1"/>
      <protection hidden="1"/>
    </xf>
    <xf numFmtId="0" fontId="15" fillId="5" borderId="24" xfId="55" applyFont="1" applyFill="1" applyBorder="1" applyAlignment="1" applyProtection="1">
      <alignment vertical="center" wrapText="1"/>
      <protection hidden="1"/>
    </xf>
    <xf numFmtId="0" fontId="16" fillId="0" borderId="25" xfId="55" applyFont="1" applyBorder="1" applyAlignment="1" applyProtection="1">
      <alignment vertical="center" wrapText="1"/>
      <protection hidden="1"/>
    </xf>
    <xf numFmtId="4" fontId="16" fillId="0" borderId="11" xfId="55" applyNumberFormat="1" applyFont="1" applyBorder="1" applyAlignment="1" applyProtection="1">
      <alignment vertical="center" wrapText="1"/>
      <protection hidden="1"/>
    </xf>
    <xf numFmtId="4" fontId="16" fillId="0" borderId="24" xfId="55" applyNumberFormat="1" applyFont="1" applyBorder="1" applyAlignment="1" applyProtection="1">
      <alignment vertical="center" wrapText="1"/>
      <protection hidden="1"/>
    </xf>
    <xf numFmtId="2" fontId="19" fillId="0" borderId="0" xfId="55" applyNumberFormat="1" applyFont="1" applyProtection="1">
      <protection hidden="1"/>
    </xf>
    <xf numFmtId="177" fontId="19" fillId="0" borderId="0" xfId="55" applyNumberFormat="1" applyFont="1" applyProtection="1">
      <protection hidden="1"/>
    </xf>
    <xf numFmtId="0" fontId="16" fillId="0" borderId="25" xfId="55" applyFont="1" applyFill="1" applyBorder="1" applyAlignment="1" applyProtection="1">
      <alignment horizontal="center" vertical="center" wrapText="1"/>
      <protection hidden="1"/>
    </xf>
    <xf numFmtId="3" fontId="16" fillId="0" borderId="11" xfId="55" applyNumberFormat="1" applyFont="1" applyFill="1" applyBorder="1" applyAlignment="1" applyProtection="1">
      <alignment horizontal="right" vertical="center" wrapText="1"/>
      <protection hidden="1"/>
    </xf>
    <xf numFmtId="3" fontId="16" fillId="0" borderId="24" xfId="55" applyNumberFormat="1" applyFont="1" applyFill="1" applyBorder="1" applyAlignment="1" applyProtection="1">
      <alignment horizontal="right" vertical="center" wrapText="1"/>
      <protection hidden="1"/>
    </xf>
    <xf numFmtId="3" fontId="15" fillId="0" borderId="24" xfId="55" applyNumberFormat="1" applyFont="1" applyBorder="1" applyAlignment="1" applyProtection="1">
      <alignment horizontal="right" vertical="center" wrapText="1"/>
      <protection hidden="1"/>
    </xf>
    <xf numFmtId="4" fontId="15" fillId="0" borderId="25" xfId="17" applyNumberFormat="1" applyFont="1" applyBorder="1" applyAlignment="1" applyProtection="1">
      <alignment horizontal="right" vertical="center" wrapText="1"/>
      <protection hidden="1"/>
    </xf>
    <xf numFmtId="3" fontId="15" fillId="0" borderId="11" xfId="17" applyNumberFormat="1" applyFont="1" applyBorder="1" applyAlignment="1" applyProtection="1">
      <alignment horizontal="right" vertical="center" wrapText="1"/>
      <protection hidden="1"/>
    </xf>
    <xf numFmtId="4" fontId="15" fillId="0" borderId="24" xfId="17" applyNumberFormat="1" applyFont="1" applyBorder="1" applyAlignment="1" applyProtection="1">
      <alignment horizontal="right" vertical="center" wrapText="1"/>
      <protection hidden="1"/>
    </xf>
    <xf numFmtId="4" fontId="15" fillId="0" borderId="24" xfId="55" applyNumberFormat="1" applyFont="1" applyBorder="1" applyAlignment="1" applyProtection="1">
      <alignment horizontal="center" vertical="center" wrapText="1"/>
      <protection hidden="1"/>
    </xf>
    <xf numFmtId="4" fontId="15" fillId="0" borderId="25" xfId="55" applyNumberFormat="1" applyFont="1" applyBorder="1" applyAlignment="1" applyProtection="1">
      <alignment horizontal="right" vertical="center" wrapText="1"/>
      <protection hidden="1"/>
    </xf>
    <xf numFmtId="1" fontId="16" fillId="0" borderId="30" xfId="55" applyNumberFormat="1" applyFont="1" applyBorder="1" applyAlignment="1" applyProtection="1">
      <alignment horizontal="center" vertical="center" wrapText="1"/>
      <protection hidden="1"/>
    </xf>
    <xf numFmtId="0" fontId="15" fillId="0" borderId="8" xfId="55" applyFont="1" applyBorder="1" applyAlignment="1" applyProtection="1">
      <alignment vertical="center" wrapText="1"/>
      <protection hidden="1"/>
    </xf>
    <xf numFmtId="4" fontId="16" fillId="0" borderId="8" xfId="55" applyNumberFormat="1" applyFont="1" applyBorder="1" applyAlignment="1" applyProtection="1">
      <alignment vertical="center" wrapText="1"/>
      <protection hidden="1"/>
    </xf>
    <xf numFmtId="4" fontId="15" fillId="0" borderId="8" xfId="55" applyNumberFormat="1" applyFont="1" applyBorder="1" applyAlignment="1" applyProtection="1">
      <alignment vertical="center" wrapText="1"/>
      <protection hidden="1"/>
    </xf>
    <xf numFmtId="4" fontId="16" fillId="0" borderId="31" xfId="55" applyNumberFormat="1" applyFont="1" applyBorder="1" applyAlignment="1" applyProtection="1">
      <alignment vertical="center" wrapText="1"/>
      <protection hidden="1"/>
    </xf>
    <xf numFmtId="0" fontId="19" fillId="0" borderId="0" xfId="55" applyFont="1" applyBorder="1" applyProtection="1">
      <protection hidden="1"/>
    </xf>
    <xf numFmtId="1" fontId="15" fillId="0" borderId="5" xfId="55" applyNumberFormat="1" applyFont="1" applyBorder="1" applyAlignment="1" applyProtection="1">
      <alignment horizontal="center" vertical="center" wrapText="1"/>
      <protection hidden="1"/>
    </xf>
    <xf numFmtId="0" fontId="16" fillId="0" borderId="0" xfId="55" applyFont="1" applyFill="1" applyBorder="1" applyAlignment="1" applyProtection="1">
      <alignment horizontal="justify" vertical="center" wrapText="1"/>
      <protection hidden="1"/>
    </xf>
    <xf numFmtId="2" fontId="0" fillId="0" borderId="5" xfId="55" applyNumberFormat="1" applyFont="1" applyBorder="1" applyAlignment="1" applyProtection="1">
      <alignment horizontal="left" vertical="center" wrapText="1" indent="3"/>
      <protection hidden="1"/>
    </xf>
    <xf numFmtId="0" fontId="0" fillId="0" borderId="0" xfId="55" applyFont="1" applyFill="1" applyBorder="1" applyAlignment="1" applyProtection="1">
      <alignment vertical="center" wrapText="1"/>
      <protection hidden="1"/>
    </xf>
    <xf numFmtId="2" fontId="16" fillId="0" borderId="0" xfId="55" applyNumberFormat="1" applyFont="1" applyFill="1" applyBorder="1" applyAlignment="1" applyProtection="1">
      <alignment horizontal="left" vertical="center" wrapText="1"/>
      <protection hidden="1"/>
    </xf>
    <xf numFmtId="0" fontId="0" fillId="0" borderId="0" xfId="55" applyFont="1" applyFill="1" applyBorder="1" applyAlignment="1" applyProtection="1">
      <alignment horizontal="justify" vertical="center" wrapText="1"/>
      <protection hidden="1"/>
    </xf>
    <xf numFmtId="3" fontId="16" fillId="0" borderId="6" xfId="55" applyNumberFormat="1" applyFont="1" applyFill="1" applyBorder="1" applyAlignment="1" applyProtection="1">
      <alignment horizontal="right" vertical="center" wrapText="1"/>
      <protection hidden="1"/>
    </xf>
    <xf numFmtId="10" fontId="16" fillId="0" borderId="0" xfId="55" applyNumberFormat="1" applyFont="1" applyFill="1" applyBorder="1" applyAlignment="1" applyProtection="1">
      <alignment horizontal="left" vertical="center" wrapText="1"/>
      <protection hidden="1"/>
    </xf>
    <xf numFmtId="4" fontId="16" fillId="0" borderId="6" xfId="55" applyNumberFormat="1" applyFont="1" applyFill="1" applyBorder="1" applyAlignment="1" applyProtection="1">
      <alignment horizontal="right" vertical="center" wrapText="1"/>
      <protection hidden="1"/>
    </xf>
    <xf numFmtId="1" fontId="15" fillId="0" borderId="5" xfId="55" applyNumberFormat="1" applyFont="1" applyFill="1" applyBorder="1" applyAlignment="1" applyProtection="1">
      <alignment horizontal="center" vertical="top" wrapText="1"/>
      <protection hidden="1"/>
    </xf>
    <xf numFmtId="0" fontId="36" fillId="0" borderId="0" xfId="55" applyFill="1" applyProtection="1">
      <protection hidden="1"/>
    </xf>
    <xf numFmtId="1" fontId="16" fillId="0" borderId="5" xfId="55" applyNumberFormat="1" applyFont="1" applyBorder="1" applyAlignment="1" applyProtection="1">
      <alignment horizontal="left" vertical="center" wrapText="1" indent="3"/>
      <protection hidden="1"/>
    </xf>
    <xf numFmtId="0" fontId="16" fillId="0" borderId="0" xfId="55" applyFont="1" applyFill="1" applyBorder="1" applyAlignment="1" applyProtection="1">
      <alignment vertical="center" wrapText="1"/>
      <protection hidden="1"/>
    </xf>
    <xf numFmtId="10" fontId="15" fillId="6" borderId="0" xfId="55" applyNumberFormat="1" applyFont="1" applyFill="1" applyBorder="1" applyAlignment="1" applyProtection="1">
      <alignment vertical="center" wrapText="1"/>
      <protection locked="0" hidden="1"/>
    </xf>
    <xf numFmtId="1" fontId="0" fillId="0" borderId="5" xfId="55" applyNumberFormat="1" applyFont="1" applyBorder="1" applyAlignment="1" applyProtection="1">
      <alignment horizontal="left" vertical="center" wrapText="1" indent="3"/>
      <protection hidden="1"/>
    </xf>
    <xf numFmtId="2" fontId="15" fillId="0" borderId="0" xfId="55" applyNumberFormat="1" applyFont="1" applyFill="1" applyBorder="1" applyAlignment="1" applyProtection="1">
      <alignment vertical="center" wrapText="1"/>
      <protection hidden="1"/>
    </xf>
    <xf numFmtId="4" fontId="16" fillId="6" borderId="6" xfId="55" applyNumberFormat="1" applyFont="1" applyFill="1" applyBorder="1" applyAlignment="1" applyProtection="1">
      <alignment horizontal="right" vertical="center" wrapText="1"/>
      <protection locked="0" hidden="1"/>
    </xf>
    <xf numFmtId="3" fontId="16" fillId="6" borderId="6" xfId="55" applyNumberFormat="1" applyFont="1" applyFill="1" applyBorder="1" applyAlignment="1" applyProtection="1">
      <alignment horizontal="right" vertical="center" wrapText="1"/>
      <protection locked="0" hidden="1"/>
    </xf>
    <xf numFmtId="4" fontId="16" fillId="0" borderId="6" xfId="55" applyNumberFormat="1" applyFont="1" applyFill="1" applyBorder="1" applyAlignment="1" applyProtection="1">
      <alignment horizontal="justify" vertical="center" wrapText="1"/>
      <protection hidden="1"/>
    </xf>
    <xf numFmtId="1" fontId="0" fillId="0" borderId="0" xfId="55" applyNumberFormat="1" applyFont="1" applyAlignment="1" applyProtection="1">
      <alignment vertical="center" wrapText="1"/>
      <protection hidden="1"/>
    </xf>
    <xf numFmtId="1" fontId="16" fillId="0" borderId="0" xfId="55" applyNumberFormat="1" applyFont="1" applyAlignment="1" applyProtection="1">
      <alignment vertical="center" wrapText="1"/>
      <protection hidden="1"/>
    </xf>
    <xf numFmtId="4" fontId="16" fillId="0" borderId="0" xfId="55" applyNumberFormat="1" applyFont="1" applyAlignment="1" applyProtection="1">
      <alignment vertical="center" wrapText="1"/>
      <protection hidden="1"/>
    </xf>
    <xf numFmtId="0" fontId="0" fillId="0" borderId="0" xfId="0" applyAlignment="1">
      <alignment vertical="top"/>
    </xf>
    <xf numFmtId="9" fontId="0" fillId="0" borderId="5" xfId="55" applyNumberFormat="1" applyFont="1" applyBorder="1" applyAlignment="1" applyProtection="1">
      <alignment horizontal="left" vertical="center" wrapText="1" indent="3"/>
      <protection hidden="1"/>
    </xf>
    <xf numFmtId="0" fontId="0" fillId="0" borderId="9" xfId="0" applyBorder="1" applyAlignment="1">
      <alignment horizontal="center"/>
    </xf>
    <xf numFmtId="0" fontId="0" fillId="0" borderId="9" xfId="0" applyBorder="1" applyAlignment="1">
      <alignment horizontal="center" vertical="top"/>
    </xf>
    <xf numFmtId="9" fontId="0" fillId="0" borderId="0" xfId="0" applyNumberFormat="1"/>
    <xf numFmtId="0" fontId="0" fillId="0" borderId="10" xfId="0" applyBorder="1" applyAlignment="1">
      <alignment horizontal="center" vertical="top"/>
    </xf>
    <xf numFmtId="0" fontId="0" fillId="0" borderId="10" xfId="0" applyBorder="1" applyAlignment="1">
      <alignment vertical="top" wrapText="1"/>
    </xf>
    <xf numFmtId="0" fontId="19" fillId="0" borderId="10" xfId="0" applyFont="1" applyBorder="1" applyAlignment="1">
      <alignment vertical="top"/>
    </xf>
    <xf numFmtId="0" fontId="0" fillId="0" borderId="10" xfId="0" applyBorder="1"/>
    <xf numFmtId="0" fontId="19" fillId="0" borderId="10" xfId="0" applyFont="1" applyBorder="1" applyAlignment="1">
      <alignment vertical="top" wrapText="1"/>
    </xf>
    <xf numFmtId="0" fontId="0" fillId="0" borderId="0" xfId="0" applyNumberFormat="1"/>
    <xf numFmtId="0" fontId="0" fillId="0" borderId="12" xfId="0" applyBorder="1" applyAlignment="1">
      <alignment horizontal="center" vertical="top"/>
    </xf>
    <xf numFmtId="0" fontId="0" fillId="0" borderId="12" xfId="0" applyBorder="1" applyAlignment="1">
      <alignment vertical="top" wrapText="1"/>
    </xf>
    <xf numFmtId="0" fontId="19" fillId="0" borderId="12" xfId="0" applyFont="1" applyBorder="1" applyAlignment="1">
      <alignment vertical="top" wrapText="1"/>
    </xf>
    <xf numFmtId="0" fontId="0" fillId="0" borderId="0" xfId="0" applyAlignment="1">
      <alignment vertical="top" wrapText="1"/>
    </xf>
    <xf numFmtId="0" fontId="0" fillId="0" borderId="0" xfId="0" applyAlignment="1">
      <alignment wrapText="1"/>
    </xf>
    <xf numFmtId="14" fontId="0" fillId="0" borderId="0" xfId="0" applyNumberFormat="1" applyFont="1" applyFill="1" applyBorder="1" applyAlignment="1" applyProtection="1">
      <alignment horizontal="left" vertical="center"/>
    </xf>
    <xf numFmtId="0" fontId="0" fillId="0" borderId="0" xfId="51" applyFont="1" applyAlignment="1" applyProtection="1">
      <alignment vertical="center"/>
      <protection hidden="1"/>
    </xf>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justify" vertical="center"/>
    </xf>
    <xf numFmtId="0" fontId="0" fillId="0" borderId="0" xfId="0" applyNumberFormat="1" applyFont="1" applyFill="1" applyBorder="1" applyAlignment="1" applyProtection="1">
      <alignment horizontal="center" vertical="center"/>
    </xf>
    <xf numFmtId="0" fontId="36" fillId="0" borderId="0" xfId="49" applyNumberFormat="1" applyFont="1" applyFill="1" applyBorder="1" applyAlignment="1" applyProtection="1">
      <alignment vertical="top"/>
      <protection hidden="1"/>
    </xf>
    <xf numFmtId="0" fontId="0" fillId="0" borderId="11" xfId="49" applyFont="1" applyBorder="1" applyAlignment="1" applyProtection="1">
      <alignment horizontal="center" vertical="top" wrapText="1"/>
      <protection hidden="1"/>
    </xf>
    <xf numFmtId="2" fontId="5" fillId="0" borderId="0" xfId="51" applyNumberFormat="1" applyFont="1" applyAlignment="1" applyProtection="1">
      <alignment vertical="top"/>
      <protection hidden="1"/>
    </xf>
    <xf numFmtId="43" fontId="5" fillId="0" borderId="0" xfId="51" applyNumberFormat="1" applyFont="1" applyAlignment="1" applyProtection="1">
      <alignment vertical="top"/>
      <protection hidden="1"/>
    </xf>
    <xf numFmtId="43" fontId="5" fillId="0" borderId="0" xfId="8" applyFont="1" applyAlignment="1" applyProtection="1">
      <alignment vertical="top"/>
      <protection hidden="1"/>
    </xf>
    <xf numFmtId="0" fontId="19" fillId="0" borderId="0" xfId="45" applyFont="1" applyProtection="1">
      <protection hidden="1"/>
    </xf>
    <xf numFmtId="0" fontId="52" fillId="0" borderId="0" xfId="54" applyFont="1" applyAlignment="1" applyProtection="1">
      <alignment horizontal="left" vertical="center" indent="1"/>
      <protection hidden="1"/>
    </xf>
    <xf numFmtId="0" fontId="53" fillId="0" borderId="0" xfId="49" applyNumberFormat="1" applyFont="1" applyFill="1" applyBorder="1" applyAlignment="1" applyProtection="1">
      <alignment horizontal="center" vertical="center"/>
      <protection hidden="1"/>
    </xf>
    <xf numFmtId="0" fontId="54" fillId="0" borderId="0" xfId="49" applyNumberFormat="1" applyFont="1" applyFill="1" applyBorder="1" applyAlignment="1" applyProtection="1">
      <alignment horizontal="center" vertical="center"/>
      <protection hidden="1"/>
    </xf>
    <xf numFmtId="0" fontId="54" fillId="0" borderId="0" xfId="49" applyNumberFormat="1" applyFont="1" applyFill="1" applyBorder="1" applyAlignment="1" applyProtection="1">
      <alignment horizontal="center" vertical="top"/>
      <protection hidden="1"/>
    </xf>
    <xf numFmtId="0" fontId="55" fillId="0" borderId="0" xfId="49" applyNumberFormat="1" applyFont="1" applyFill="1" applyBorder="1" applyAlignment="1" applyProtection="1">
      <alignment vertical="center"/>
      <protection hidden="1"/>
    </xf>
    <xf numFmtId="0" fontId="56" fillId="0" borderId="0" xfId="49" applyNumberFormat="1" applyFont="1" applyFill="1" applyBorder="1" applyAlignment="1" applyProtection="1">
      <alignment vertical="center"/>
      <protection hidden="1"/>
    </xf>
    <xf numFmtId="0" fontId="56" fillId="0" borderId="0" xfId="49" applyNumberFormat="1" applyFont="1" applyFill="1" applyBorder="1" applyAlignment="1" applyProtection="1">
      <alignment vertical="top"/>
      <protection hidden="1"/>
    </xf>
    <xf numFmtId="0" fontId="56" fillId="0" borderId="0" xfId="49" applyNumberFormat="1" applyFont="1" applyFill="1" applyBorder="1" applyAlignment="1" applyProtection="1">
      <alignment vertical="top" wrapText="1"/>
      <protection hidden="1"/>
    </xf>
    <xf numFmtId="43" fontId="56" fillId="0" borderId="0" xfId="8" applyFont="1" applyFill="1" applyBorder="1" applyAlignment="1" applyProtection="1">
      <alignment vertical="center"/>
      <protection hidden="1"/>
    </xf>
    <xf numFmtId="178" fontId="55" fillId="0" borderId="0" xfId="49" applyNumberFormat="1" applyFont="1" applyFill="1" applyBorder="1" applyAlignment="1" applyProtection="1">
      <alignment vertical="center"/>
      <protection hidden="1"/>
    </xf>
    <xf numFmtId="2" fontId="56" fillId="0" borderId="0" xfId="49" applyNumberFormat="1" applyFont="1" applyFill="1" applyBorder="1" applyAlignment="1" applyProtection="1">
      <alignment vertical="center"/>
      <protection hidden="1"/>
    </xf>
    <xf numFmtId="10" fontId="56" fillId="0" borderId="0" xfId="49" applyNumberFormat="1" applyFont="1" applyFill="1" applyBorder="1" applyAlignment="1" applyProtection="1">
      <alignment vertical="top"/>
      <protection hidden="1"/>
    </xf>
    <xf numFmtId="0" fontId="55" fillId="0" borderId="0" xfId="49" applyNumberFormat="1" applyFont="1" applyFill="1" applyBorder="1" applyAlignment="1" applyProtection="1">
      <alignment vertical="top"/>
      <protection hidden="1"/>
    </xf>
    <xf numFmtId="2" fontId="55" fillId="0" borderId="0" xfId="49" applyNumberFormat="1" applyFont="1" applyFill="1" applyBorder="1" applyAlignment="1" applyProtection="1">
      <alignment vertical="center"/>
      <protection hidden="1"/>
    </xf>
    <xf numFmtId="178" fontId="55" fillId="0" borderId="0" xfId="49" applyNumberFormat="1" applyFont="1" applyFill="1" applyBorder="1" applyAlignment="1" applyProtection="1">
      <alignment vertical="top"/>
      <protection hidden="1"/>
    </xf>
    <xf numFmtId="0" fontId="57" fillId="0" borderId="19" xfId="49" applyNumberFormat="1" applyFont="1" applyFill="1" applyBorder="1" applyAlignment="1" applyProtection="1">
      <alignment horizontal="left" vertical="center" indent="3"/>
      <protection hidden="1"/>
    </xf>
    <xf numFmtId="10" fontId="55" fillId="0" borderId="0" xfId="49" applyNumberFormat="1" applyFont="1" applyFill="1" applyBorder="1" applyAlignment="1" applyProtection="1">
      <alignment vertical="top"/>
      <protection hidden="1"/>
    </xf>
    <xf numFmtId="0" fontId="55" fillId="0" borderId="0" xfId="0" applyFont="1" applyAlignment="1" applyProtection="1">
      <alignment horizontal="justify" vertical="center"/>
      <protection hidden="1"/>
    </xf>
    <xf numFmtId="0" fontId="55" fillId="0" borderId="0" xfId="42" applyFont="1" applyAlignment="1" applyProtection="1">
      <alignment horizontal="left" vertical="center"/>
      <protection hidden="1"/>
    </xf>
    <xf numFmtId="0" fontId="55" fillId="0" borderId="0" xfId="42" applyFont="1" applyAlignment="1" applyProtection="1">
      <alignment vertical="center"/>
      <protection hidden="1"/>
    </xf>
    <xf numFmtId="0" fontId="0" fillId="0" borderId="0" xfId="0" applyBorder="1" applyProtection="1">
      <protection hidden="1"/>
    </xf>
    <xf numFmtId="0" fontId="16" fillId="0" borderId="0" xfId="0" applyFont="1" applyBorder="1" applyAlignment="1" applyProtection="1">
      <alignment vertical="top"/>
      <protection hidden="1"/>
    </xf>
    <xf numFmtId="0" fontId="5" fillId="0" borderId="0" xfId="0" applyFont="1" applyBorder="1" applyAlignment="1" applyProtection="1">
      <alignment vertical="top"/>
      <protection hidden="1"/>
    </xf>
    <xf numFmtId="0" fontId="0" fillId="0" borderId="0" xfId="0" applyBorder="1" applyAlignment="1" applyProtection="1">
      <alignment vertical="top"/>
      <protection hidden="1"/>
    </xf>
    <xf numFmtId="0" fontId="5" fillId="0" borderId="0" xfId="0" applyFont="1" applyBorder="1" applyProtection="1">
      <protection hidden="1"/>
    </xf>
    <xf numFmtId="0" fontId="5" fillId="0" borderId="0" xfId="0" applyFont="1" applyAlignment="1" applyProtection="1">
      <alignment horizontal="justify"/>
      <protection hidden="1"/>
    </xf>
    <xf numFmtId="0" fontId="21" fillId="0" borderId="0" xfId="0" applyFont="1" applyBorder="1" applyAlignment="1" applyProtection="1">
      <alignment horizontal="center" vertical="top"/>
      <protection hidden="1"/>
    </xf>
    <xf numFmtId="166" fontId="6" fillId="0" borderId="0" xfId="0" quotePrefix="1" applyNumberFormat="1" applyFont="1" applyBorder="1" applyAlignment="1" applyProtection="1">
      <alignment horizontal="left" vertical="top" wrapText="1"/>
      <protection hidden="1"/>
    </xf>
    <xf numFmtId="0" fontId="20" fillId="0" borderId="0" xfId="0" applyFont="1" applyBorder="1" applyAlignment="1" applyProtection="1">
      <alignment vertical="top" wrapText="1"/>
      <protection hidden="1"/>
    </xf>
    <xf numFmtId="0" fontId="5" fillId="0" borderId="0" xfId="0" applyFont="1" applyAlignment="1" applyProtection="1">
      <alignment horizontal="justify" vertical="center"/>
      <protection hidden="1"/>
    </xf>
    <xf numFmtId="0" fontId="5" fillId="0" borderId="0" xfId="0" applyFont="1" applyAlignment="1" applyProtection="1">
      <alignment horizontal="justify" vertical="top"/>
      <protection hidden="1"/>
    </xf>
    <xf numFmtId="0" fontId="5" fillId="0" borderId="0" xfId="0" applyFont="1" applyBorder="1" applyAlignment="1" applyProtection="1">
      <alignment horizontal="center" vertical="top" wrapText="1"/>
      <protection hidden="1"/>
    </xf>
    <xf numFmtId="0" fontId="21" fillId="0" borderId="0" xfId="0" applyFont="1" applyAlignment="1" applyProtection="1">
      <alignment horizontal="justify" vertical="center"/>
      <protection hidden="1"/>
    </xf>
    <xf numFmtId="0" fontId="5" fillId="0" borderId="0" xfId="0" applyFont="1" applyBorder="1" applyAlignment="1" applyProtection="1">
      <alignment horizontal="right" vertical="top" wrapText="1"/>
      <protection hidden="1"/>
    </xf>
    <xf numFmtId="0" fontId="5" fillId="0" borderId="0" xfId="0" applyFont="1" applyAlignment="1" applyProtection="1">
      <alignment vertical="top"/>
      <protection hidden="1"/>
    </xf>
    <xf numFmtId="0" fontId="15" fillId="0" borderId="0" xfId="0" applyFont="1" applyBorder="1" applyAlignment="1" applyProtection="1">
      <alignment horizontal="center" vertical="top"/>
      <protection hidden="1"/>
    </xf>
    <xf numFmtId="166" fontId="6" fillId="0" borderId="0" xfId="0" quotePrefix="1" applyNumberFormat="1" applyFont="1" applyBorder="1" applyAlignment="1" applyProtection="1">
      <alignment horizontal="left" vertical="top" wrapText="1" indent="1"/>
      <protection hidden="1"/>
    </xf>
    <xf numFmtId="0" fontId="20" fillId="0" borderId="0" xfId="0" applyFont="1" applyBorder="1" applyProtection="1">
      <protection hidden="1"/>
    </xf>
    <xf numFmtId="0" fontId="5" fillId="0" borderId="0" xfId="0" applyFont="1" applyAlignment="1" applyProtection="1">
      <alignment vertical="center"/>
      <protection hidden="1"/>
    </xf>
    <xf numFmtId="0" fontId="4" fillId="0" borderId="0" xfId="0" applyFont="1" applyBorder="1" applyAlignment="1" applyProtection="1">
      <protection hidden="1"/>
    </xf>
    <xf numFmtId="0" fontId="60" fillId="0" borderId="0" xfId="0" applyFont="1" applyAlignment="1" applyProtection="1">
      <alignment horizontal="center" vertical="center" wrapText="1"/>
      <protection hidden="1"/>
    </xf>
    <xf numFmtId="0" fontId="16" fillId="10" borderId="18" xfId="45" applyFont="1" applyFill="1" applyBorder="1" applyAlignment="1" applyProtection="1">
      <alignment vertical="center"/>
      <protection hidden="1"/>
    </xf>
    <xf numFmtId="0" fontId="16" fillId="10" borderId="19" xfId="45" applyFont="1" applyFill="1" applyBorder="1" applyAlignment="1" applyProtection="1">
      <alignment vertical="center"/>
      <protection hidden="1"/>
    </xf>
    <xf numFmtId="0" fontId="16" fillId="10" borderId="20" xfId="45" applyFont="1" applyFill="1" applyBorder="1" applyAlignment="1" applyProtection="1">
      <alignment vertical="center"/>
      <protection hidden="1"/>
    </xf>
    <xf numFmtId="0" fontId="0" fillId="0" borderId="19" xfId="49" applyNumberFormat="1" applyFont="1" applyFill="1" applyBorder="1" applyAlignment="1" applyProtection="1">
      <alignment horizontal="left" vertical="center" indent="3"/>
      <protection hidden="1"/>
    </xf>
    <xf numFmtId="0" fontId="17" fillId="0" borderId="19" xfId="49" applyNumberFormat="1" applyFont="1" applyFill="1" applyBorder="1" applyAlignment="1" applyProtection="1">
      <alignment horizontal="left" vertical="center" indent="3"/>
      <protection hidden="1"/>
    </xf>
    <xf numFmtId="4" fontId="0" fillId="3" borderId="27" xfId="49" applyNumberFormat="1" applyFont="1" applyFill="1" applyBorder="1" applyAlignment="1" applyProtection="1">
      <alignment horizontal="right" vertical="center" wrapText="1"/>
      <protection locked="0"/>
    </xf>
    <xf numFmtId="0" fontId="16" fillId="10" borderId="0" xfId="0" applyFont="1" applyFill="1" applyAlignment="1" applyProtection="1">
      <alignment vertical="center"/>
      <protection hidden="1"/>
    </xf>
    <xf numFmtId="0" fontId="38" fillId="11" borderId="0" xfId="49" applyNumberFormat="1" applyFont="1" applyFill="1" applyBorder="1" applyAlignment="1" applyProtection="1">
      <alignment vertical="top"/>
      <protection hidden="1"/>
    </xf>
    <xf numFmtId="0" fontId="15" fillId="0" borderId="10" xfId="49" applyFont="1" applyFill="1" applyBorder="1" applyAlignment="1" applyProtection="1">
      <alignment horizontal="center" vertical="center" wrapText="1"/>
      <protection hidden="1"/>
    </xf>
    <xf numFmtId="0" fontId="16" fillId="0" borderId="14" xfId="49" applyFont="1" applyFill="1" applyBorder="1" applyAlignment="1" applyProtection="1">
      <alignment horizontal="center" vertical="center"/>
      <protection hidden="1"/>
    </xf>
    <xf numFmtId="0" fontId="16" fillId="0" borderId="20" xfId="49" applyFont="1" applyFill="1" applyBorder="1" applyAlignment="1" applyProtection="1">
      <alignment horizontal="right" vertical="center"/>
      <protection hidden="1"/>
    </xf>
    <xf numFmtId="0" fontId="17" fillId="0" borderId="29" xfId="49" applyNumberFormat="1" applyFont="1" applyFill="1" applyBorder="1" applyAlignment="1" applyProtection="1">
      <alignment horizontal="left" vertical="center" indent="3"/>
      <protection hidden="1"/>
    </xf>
    <xf numFmtId="178" fontId="56" fillId="0" borderId="0" xfId="49" applyNumberFormat="1" applyFont="1" applyFill="1" applyBorder="1" applyAlignment="1" applyProtection="1">
      <alignment vertical="top"/>
      <protection hidden="1"/>
    </xf>
    <xf numFmtId="165" fontId="56" fillId="0" borderId="0" xfId="49" applyNumberFormat="1" applyFont="1" applyFill="1" applyBorder="1" applyAlignment="1" applyProtection="1">
      <alignment vertical="top"/>
      <protection hidden="1"/>
    </xf>
    <xf numFmtId="0" fontId="15" fillId="0" borderId="0" xfId="51" applyFont="1" applyFill="1" applyAlignment="1" applyProtection="1">
      <alignment horizontal="left" vertical="top" wrapText="1"/>
      <protection hidden="1"/>
    </xf>
    <xf numFmtId="0" fontId="16" fillId="10" borderId="29" xfId="45" applyFont="1" applyFill="1" applyBorder="1" applyAlignment="1" applyProtection="1">
      <alignment vertical="center"/>
      <protection hidden="1"/>
    </xf>
    <xf numFmtId="0" fontId="16" fillId="10" borderId="26" xfId="45" applyFont="1" applyFill="1" applyBorder="1" applyAlignment="1" applyProtection="1">
      <alignment vertical="center"/>
      <protection hidden="1"/>
    </xf>
    <xf numFmtId="0" fontId="0" fillId="3" borderId="11" xfId="45" applyFont="1" applyFill="1" applyBorder="1" applyAlignment="1" applyProtection="1">
      <alignment vertical="center" wrapText="1"/>
      <protection locked="0"/>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5" fillId="0" borderId="32" xfId="51" applyFont="1" applyBorder="1" applyAlignment="1" applyProtection="1">
      <alignment horizontal="center" vertical="center" wrapText="1"/>
      <protection hidden="1"/>
    </xf>
    <xf numFmtId="174" fontId="15" fillId="0" borderId="33" xfId="51" applyNumberFormat="1" applyFont="1" applyBorder="1" applyAlignment="1" applyProtection="1">
      <alignment horizontal="center" vertical="center"/>
      <protection hidden="1"/>
    </xf>
    <xf numFmtId="0" fontId="16" fillId="0" borderId="34" xfId="51" applyFont="1" applyBorder="1" applyAlignment="1" applyProtection="1">
      <alignment horizontal="center" vertical="center"/>
      <protection hidden="1"/>
    </xf>
    <xf numFmtId="0" fontId="16" fillId="0" borderId="35" xfId="51" applyFont="1" applyBorder="1" applyAlignment="1" applyProtection="1">
      <alignment horizontal="center" vertical="center"/>
      <protection hidden="1"/>
    </xf>
    <xf numFmtId="4" fontId="15" fillId="0" borderId="36" xfId="51" applyNumberFormat="1" applyFont="1" applyFill="1" applyBorder="1" applyAlignment="1" applyProtection="1">
      <alignment horizontal="center" vertical="center" wrapText="1"/>
      <protection hidden="1"/>
    </xf>
    <xf numFmtId="0" fontId="0" fillId="0" borderId="17" xfId="45" applyFont="1" applyBorder="1" applyAlignment="1" applyProtection="1">
      <alignment vertical="center"/>
      <protection hidden="1"/>
    </xf>
    <xf numFmtId="179" fontId="0" fillId="3" borderId="16" xfId="45" applyNumberFormat="1" applyFont="1" applyFill="1" applyBorder="1" applyAlignment="1" applyProtection="1">
      <alignment horizontal="left" vertical="center" wrapText="1"/>
      <protection locked="0"/>
    </xf>
    <xf numFmtId="0" fontId="15" fillId="0" borderId="35" xfId="51" applyFont="1" applyBorder="1" applyAlignment="1" applyProtection="1">
      <alignment horizontal="center" vertical="center" wrapText="1"/>
      <protection hidden="1"/>
    </xf>
    <xf numFmtId="0" fontId="15" fillId="0" borderId="0" xfId="52" applyFont="1" applyFill="1" applyBorder="1" applyAlignment="1" applyProtection="1">
      <alignment horizontal="left" vertical="center" wrapText="1"/>
      <protection hidden="1"/>
    </xf>
    <xf numFmtId="174" fontId="15" fillId="0" borderId="32" xfId="51" applyNumberFormat="1" applyFont="1" applyBorder="1" applyAlignment="1" applyProtection="1">
      <alignment horizontal="center" vertical="center"/>
      <protection hidden="1"/>
    </xf>
    <xf numFmtId="0" fontId="16" fillId="0" borderId="37" xfId="51" applyFont="1" applyBorder="1" applyAlignment="1" applyProtection="1">
      <alignment horizontal="center" vertical="center"/>
      <protection hidden="1"/>
    </xf>
    <xf numFmtId="4" fontId="15" fillId="0" borderId="38" xfId="51" applyNumberFormat="1" applyFont="1" applyFill="1" applyBorder="1" applyAlignment="1" applyProtection="1">
      <alignment horizontal="center" vertical="center"/>
      <protection hidden="1"/>
    </xf>
    <xf numFmtId="175" fontId="15" fillId="0" borderId="39" xfId="51" applyNumberFormat="1" applyFont="1" applyFill="1" applyBorder="1" applyAlignment="1" applyProtection="1">
      <alignment horizontal="center" vertical="center"/>
      <protection hidden="1"/>
    </xf>
    <xf numFmtId="0" fontId="15" fillId="0" borderId="39" xfId="51" applyFont="1" applyFill="1" applyBorder="1" applyAlignment="1" applyProtection="1">
      <alignment horizontal="center" vertical="center"/>
      <protection hidden="1"/>
    </xf>
    <xf numFmtId="0" fontId="16" fillId="0" borderId="37" xfId="51" applyFont="1" applyBorder="1" applyAlignment="1" applyProtection="1">
      <alignment vertical="center"/>
      <protection hidden="1"/>
    </xf>
    <xf numFmtId="2" fontId="15" fillId="0" borderId="38" xfId="51" applyNumberFormat="1" applyFont="1" applyFill="1" applyBorder="1" applyAlignment="1" applyProtection="1">
      <alignment horizontal="center" vertical="center"/>
      <protection hidden="1"/>
    </xf>
    <xf numFmtId="4" fontId="15" fillId="0" borderId="39" xfId="51" applyNumberFormat="1" applyFont="1" applyFill="1" applyBorder="1" applyAlignment="1" applyProtection="1">
      <alignment horizontal="center" vertical="center"/>
      <protection hidden="1"/>
    </xf>
    <xf numFmtId="43" fontId="15" fillId="0" borderId="40" xfId="8" applyFont="1" applyFill="1" applyBorder="1" applyAlignment="1" applyProtection="1">
      <alignment horizontal="center" vertical="center"/>
      <protection hidden="1"/>
    </xf>
    <xf numFmtId="0" fontId="16" fillId="0" borderId="34" xfId="51" applyFont="1" applyBorder="1" applyAlignment="1" applyProtection="1">
      <alignment vertical="center"/>
      <protection hidden="1"/>
    </xf>
    <xf numFmtId="174" fontId="15" fillId="0" borderId="34" xfId="51" applyNumberFormat="1" applyFont="1" applyBorder="1" applyAlignment="1" applyProtection="1">
      <alignment horizontal="center" vertical="center"/>
      <protection hidden="1"/>
    </xf>
    <xf numFmtId="4" fontId="15" fillId="0" borderId="40" xfId="51" applyNumberFormat="1" applyFont="1" applyFill="1" applyBorder="1" applyAlignment="1" applyProtection="1">
      <alignment vertical="center"/>
      <protection hidden="1"/>
    </xf>
    <xf numFmtId="0" fontId="15" fillId="0" borderId="36" xfId="51" applyFont="1" applyBorder="1" applyAlignment="1" applyProtection="1">
      <alignment horizontal="right" vertical="center" wrapText="1" indent="5"/>
      <protection hidden="1"/>
    </xf>
    <xf numFmtId="0" fontId="43" fillId="0" borderId="14" xfId="51" applyFont="1" applyBorder="1" applyAlignment="1" applyProtection="1">
      <alignment horizontal="justify" vertical="center"/>
      <protection hidden="1"/>
    </xf>
    <xf numFmtId="0" fontId="43" fillId="0" borderId="20" xfId="51" applyFont="1" applyBorder="1" applyAlignment="1" applyProtection="1">
      <alignment horizontal="justify" vertical="center"/>
      <protection hidden="1"/>
    </xf>
    <xf numFmtId="0" fontId="16" fillId="0" borderId="0" xfId="0" applyFont="1" applyBorder="1" applyAlignment="1" applyProtection="1">
      <alignment horizontal="justify" vertical="top" wrapText="1"/>
      <protection hidden="1"/>
    </xf>
    <xf numFmtId="0" fontId="71" fillId="0" borderId="0" xfId="51" applyFont="1" applyBorder="1" applyAlignment="1" applyProtection="1">
      <alignment vertical="top"/>
      <protection hidden="1"/>
    </xf>
    <xf numFmtId="0" fontId="15" fillId="0" borderId="0" xfId="52" applyFont="1" applyFill="1" applyBorder="1" applyAlignment="1" applyProtection="1">
      <alignment vertical="center" wrapText="1"/>
      <protection hidden="1"/>
    </xf>
    <xf numFmtId="0" fontId="2" fillId="0" borderId="0" xfId="21" quotePrefix="1" applyAlignment="1" applyProtection="1">
      <alignment vertical="center"/>
      <protection hidden="1"/>
    </xf>
    <xf numFmtId="0" fontId="2" fillId="0" borderId="20" xfId="21" quotePrefix="1" applyBorder="1" applyAlignment="1" applyProtection="1">
      <alignment horizontal="justify" vertical="center"/>
      <protection hidden="1"/>
    </xf>
    <xf numFmtId="0" fontId="2" fillId="0" borderId="14" xfId="21" quotePrefix="1" applyBorder="1" applyAlignment="1" applyProtection="1">
      <alignment horizontal="center" vertical="center"/>
      <protection hidden="1"/>
    </xf>
    <xf numFmtId="0" fontId="15" fillId="0" borderId="0" xfId="0" applyNumberFormat="1" applyFont="1" applyFill="1" applyBorder="1" applyAlignment="1" applyProtection="1">
      <alignment horizontal="left" vertical="center"/>
      <protection hidden="1"/>
    </xf>
    <xf numFmtId="0" fontId="72" fillId="0" borderId="0" xfId="45" applyFont="1" applyAlignment="1" applyProtection="1">
      <alignment horizontal="center" vertical="center"/>
      <protection hidden="1"/>
    </xf>
    <xf numFmtId="0" fontId="72" fillId="0" borderId="0" xfId="45" applyFont="1" applyProtection="1">
      <protection hidden="1"/>
    </xf>
    <xf numFmtId="0" fontId="73" fillId="0" borderId="0" xfId="0" applyFont="1" applyFill="1" applyBorder="1" applyAlignment="1" applyProtection="1">
      <alignment vertical="center"/>
      <protection hidden="1"/>
    </xf>
    <xf numFmtId="0" fontId="15" fillId="0" borderId="0" xfId="49" applyFont="1" applyAlignment="1" applyProtection="1">
      <alignment vertical="top"/>
      <protection hidden="1"/>
    </xf>
    <xf numFmtId="0" fontId="16" fillId="0" borderId="41" xfId="51" applyFont="1" applyBorder="1" applyAlignment="1" applyProtection="1">
      <alignment horizontal="center" vertical="center"/>
      <protection hidden="1"/>
    </xf>
    <xf numFmtId="0" fontId="72" fillId="0" borderId="0" xfId="0" applyFont="1" applyBorder="1" applyAlignment="1" applyProtection="1">
      <alignment horizontal="justify" vertical="top" wrapText="1"/>
      <protection hidden="1"/>
    </xf>
    <xf numFmtId="0" fontId="5" fillId="0" borderId="0" xfId="50" applyFont="1" applyAlignment="1" applyProtection="1">
      <alignment vertical="top"/>
      <protection locked="0"/>
    </xf>
    <xf numFmtId="0" fontId="6" fillId="0" borderId="11" xfId="50" applyFont="1" applyBorder="1" applyAlignment="1" applyProtection="1">
      <alignment horizontal="center" vertical="top" wrapText="1"/>
      <protection locked="0"/>
    </xf>
    <xf numFmtId="0" fontId="6" fillId="0" borderId="42" xfId="50" applyFont="1" applyBorder="1" applyAlignment="1" applyProtection="1">
      <alignment horizontal="center" vertical="top" wrapText="1"/>
      <protection locked="0"/>
    </xf>
    <xf numFmtId="0" fontId="6" fillId="0" borderId="9" xfId="50" applyFont="1" applyBorder="1" applyAlignment="1" applyProtection="1">
      <alignment horizontal="center" vertical="top"/>
      <protection locked="0"/>
    </xf>
    <xf numFmtId="0" fontId="6" fillId="0" borderId="39" xfId="50" applyFont="1" applyBorder="1" applyAlignment="1" applyProtection="1">
      <alignment horizontal="center" vertical="top"/>
      <protection locked="0"/>
    </xf>
    <xf numFmtId="0" fontId="5" fillId="0" borderId="0"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2" fontId="15" fillId="0" borderId="24" xfId="51" applyNumberFormat="1" applyFont="1" applyFill="1" applyBorder="1" applyAlignment="1" applyProtection="1">
      <alignment horizontal="center" vertical="center" wrapText="1"/>
      <protection hidden="1"/>
    </xf>
    <xf numFmtId="0" fontId="15" fillId="10" borderId="0" xfId="0" applyFont="1" applyFill="1" applyBorder="1" applyAlignment="1" applyProtection="1">
      <alignment vertical="center"/>
      <protection hidden="1"/>
    </xf>
    <xf numFmtId="0" fontId="5" fillId="0" borderId="0" xfId="35" applyFont="1" applyAlignment="1" applyProtection="1">
      <alignment horizontal="justify" vertical="top"/>
      <protection hidden="1"/>
    </xf>
    <xf numFmtId="0" fontId="15" fillId="0" borderId="43" xfId="0" applyFont="1" applyFill="1" applyBorder="1" applyAlignment="1" applyProtection="1">
      <alignment horizontal="center" vertical="center" wrapText="1"/>
      <protection hidden="1"/>
    </xf>
    <xf numFmtId="0" fontId="15" fillId="0" borderId="44" xfId="0" applyFont="1" applyFill="1" applyBorder="1" applyAlignment="1" applyProtection="1">
      <alignment horizontal="center" vertical="center" wrapText="1"/>
      <protection hidden="1"/>
    </xf>
    <xf numFmtId="0" fontId="15" fillId="0" borderId="45" xfId="0" applyFont="1" applyFill="1" applyBorder="1" applyAlignment="1" applyProtection="1">
      <alignment horizontal="center" vertical="center" wrapText="1"/>
      <protection hidden="1"/>
    </xf>
    <xf numFmtId="0" fontId="15" fillId="0" borderId="45" xfId="0" applyFont="1" applyFill="1" applyBorder="1" applyAlignment="1" applyProtection="1">
      <alignment horizontal="center" vertical="center" wrapText="1"/>
    </xf>
    <xf numFmtId="0" fontId="15" fillId="0" borderId="46" xfId="0" applyFont="1" applyFill="1" applyBorder="1" applyAlignment="1" applyProtection="1">
      <alignment horizontal="center" vertical="center" wrapText="1"/>
      <protection hidden="1"/>
    </xf>
    <xf numFmtId="0" fontId="15" fillId="0" borderId="33" xfId="0" applyFont="1" applyFill="1" applyBorder="1" applyAlignment="1" applyProtection="1">
      <alignment horizontal="center" vertical="center" wrapText="1"/>
      <protection hidden="1"/>
    </xf>
    <xf numFmtId="0" fontId="15" fillId="0" borderId="30" xfId="0" applyFont="1" applyFill="1" applyBorder="1" applyAlignment="1" applyProtection="1">
      <alignment horizontal="center" vertical="center" wrapText="1"/>
      <protection hidden="1"/>
    </xf>
    <xf numFmtId="0" fontId="15" fillId="0" borderId="9" xfId="0" applyFont="1" applyFill="1" applyBorder="1" applyAlignment="1" applyProtection="1">
      <alignment horizontal="center" vertical="center" wrapText="1"/>
      <protection hidden="1"/>
    </xf>
    <xf numFmtId="0" fontId="15" fillId="0" borderId="39" xfId="0" applyFont="1" applyFill="1" applyBorder="1" applyAlignment="1" applyProtection="1">
      <alignment horizontal="center" vertical="center" wrapText="1"/>
      <protection hidden="1"/>
    </xf>
    <xf numFmtId="0" fontId="15" fillId="0" borderId="37" xfId="0" applyFont="1" applyBorder="1" applyAlignment="1" applyProtection="1">
      <alignment horizontal="center" vertical="center"/>
      <protection hidden="1"/>
    </xf>
    <xf numFmtId="0" fontId="0" fillId="0" borderId="12" xfId="0" applyFont="1" applyFill="1" applyBorder="1" applyAlignment="1" applyProtection="1">
      <alignment horizontal="center" vertical="center" wrapText="1"/>
      <protection hidden="1"/>
    </xf>
    <xf numFmtId="2" fontId="15" fillId="0" borderId="42" xfId="0" applyNumberFormat="1" applyFont="1" applyFill="1" applyBorder="1" applyAlignment="1" applyProtection="1">
      <alignment horizontal="center" vertical="center" wrapText="1"/>
      <protection hidden="1"/>
    </xf>
    <xf numFmtId="0" fontId="63" fillId="0" borderId="0" xfId="47" applyNumberFormat="1" applyFont="1" applyFill="1" applyBorder="1" applyAlignment="1" applyProtection="1">
      <alignment vertical="center"/>
      <protection hidden="1"/>
    </xf>
    <xf numFmtId="0" fontId="64" fillId="0" borderId="0" xfId="47" applyNumberFormat="1" applyFont="1" applyFill="1" applyBorder="1" applyAlignment="1" applyProtection="1">
      <alignment vertical="center"/>
      <protection hidden="1"/>
    </xf>
    <xf numFmtId="0" fontId="64" fillId="0" borderId="0" xfId="47" applyNumberFormat="1" applyFont="1" applyFill="1" applyBorder="1" applyAlignment="1" applyProtection="1">
      <alignment vertical="center" wrapText="1"/>
      <protection hidden="1"/>
    </xf>
    <xf numFmtId="2" fontId="15" fillId="0" borderId="47" xfId="0" applyNumberFormat="1" applyFont="1" applyFill="1" applyBorder="1" applyAlignment="1" applyProtection="1">
      <alignment horizontal="center" vertical="center" wrapText="1"/>
      <protection hidden="1"/>
    </xf>
    <xf numFmtId="2" fontId="15" fillId="0" borderId="36" xfId="0" applyNumberFormat="1" applyFont="1" applyFill="1" applyBorder="1" applyAlignment="1" applyProtection="1">
      <alignment horizontal="center" vertical="center" wrapText="1"/>
      <protection hidden="1"/>
    </xf>
    <xf numFmtId="0" fontId="15" fillId="0" borderId="0" xfId="0" applyFont="1" applyFill="1" applyBorder="1" applyAlignment="1" applyProtection="1">
      <alignment horizontal="center" vertical="center" wrapText="1"/>
      <protection hidden="1"/>
    </xf>
    <xf numFmtId="0" fontId="16" fillId="0" borderId="0" xfId="35" applyFont="1" applyFill="1" applyBorder="1" applyAlignment="1" applyProtection="1">
      <alignment vertical="top" wrapText="1"/>
      <protection hidden="1"/>
    </xf>
    <xf numFmtId="0" fontId="5" fillId="0" borderId="0" xfId="35" applyFont="1" applyBorder="1" applyAlignment="1" applyProtection="1">
      <alignment horizontal="justify" vertical="center" wrapText="1"/>
      <protection hidden="1"/>
    </xf>
    <xf numFmtId="0" fontId="5" fillId="0" borderId="0" xfId="35" applyFont="1" applyFill="1" applyBorder="1" applyAlignment="1" applyProtection="1">
      <alignment horizontal="justify" vertical="top" wrapText="1"/>
      <protection hidden="1"/>
    </xf>
    <xf numFmtId="0" fontId="5" fillId="0" borderId="0" xfId="35" applyFont="1" applyBorder="1" applyAlignment="1" applyProtection="1">
      <alignment horizontal="justify" vertical="top" wrapText="1"/>
      <protection hidden="1"/>
    </xf>
    <xf numFmtId="0" fontId="16" fillId="0" borderId="0" xfId="0" applyFont="1" applyBorder="1" applyAlignment="1" applyProtection="1">
      <alignment horizontal="center" vertical="top" wrapText="1"/>
      <protection hidden="1"/>
    </xf>
    <xf numFmtId="0" fontId="16" fillId="0" borderId="11" xfId="51" applyFont="1" applyBorder="1" applyAlignment="1" applyProtection="1">
      <alignment vertical="center"/>
      <protection hidden="1"/>
    </xf>
    <xf numFmtId="0" fontId="15" fillId="0" borderId="4" xfId="43" applyFont="1" applyBorder="1" applyAlignment="1" applyProtection="1">
      <alignment vertical="center"/>
      <protection hidden="1"/>
    </xf>
    <xf numFmtId="0" fontId="16" fillId="0" borderId="4" xfId="43" applyFont="1" applyBorder="1" applyAlignment="1" applyProtection="1">
      <alignment vertical="center"/>
      <protection hidden="1"/>
    </xf>
    <xf numFmtId="0" fontId="15" fillId="0" borderId="4" xfId="43" applyFont="1" applyBorder="1" applyAlignment="1" applyProtection="1">
      <alignment horizontal="right" vertical="center"/>
      <protection hidden="1"/>
    </xf>
    <xf numFmtId="0" fontId="19" fillId="0" borderId="0" xfId="43" applyAlignment="1" applyProtection="1">
      <alignment vertical="center"/>
      <protection hidden="1"/>
    </xf>
    <xf numFmtId="0" fontId="19" fillId="0" borderId="0" xfId="43" applyProtection="1">
      <protection hidden="1"/>
    </xf>
    <xf numFmtId="0" fontId="44" fillId="0" borderId="0" xfId="43" applyFont="1" applyBorder="1" applyProtection="1">
      <protection hidden="1"/>
    </xf>
    <xf numFmtId="0" fontId="19" fillId="0" borderId="0" xfId="43" applyFont="1" applyBorder="1" applyProtection="1">
      <protection hidden="1"/>
    </xf>
    <xf numFmtId="0" fontId="19" fillId="0" borderId="0" xfId="43" applyFont="1" applyBorder="1" applyAlignment="1" applyProtection="1">
      <alignment horizontal="center" vertical="center"/>
      <protection hidden="1"/>
    </xf>
    <xf numFmtId="0" fontId="44" fillId="0" borderId="0" xfId="43" applyFont="1" applyBorder="1" applyAlignment="1" applyProtection="1">
      <alignment horizontal="center" vertical="center"/>
      <protection hidden="1"/>
    </xf>
    <xf numFmtId="0" fontId="16" fillId="0" borderId="0" xfId="43" applyFont="1" applyAlignment="1" applyProtection="1">
      <alignment vertical="center"/>
      <protection hidden="1"/>
    </xf>
    <xf numFmtId="0" fontId="74" fillId="0" borderId="0" xfId="43" applyFont="1" applyProtection="1">
      <protection hidden="1"/>
    </xf>
    <xf numFmtId="0" fontId="74" fillId="0" borderId="0" xfId="43" applyFont="1" applyBorder="1" applyProtection="1">
      <protection hidden="1"/>
    </xf>
    <xf numFmtId="0" fontId="74" fillId="0" borderId="0" xfId="43" applyFont="1" applyBorder="1" applyAlignment="1" applyProtection="1">
      <alignment horizontal="center" vertical="center"/>
      <protection hidden="1"/>
    </xf>
    <xf numFmtId="0" fontId="15" fillId="0" borderId="0" xfId="43" applyFont="1" applyAlignment="1" applyProtection="1">
      <alignment horizontal="center" vertical="center"/>
      <protection hidden="1"/>
    </xf>
    <xf numFmtId="0" fontId="16" fillId="0" borderId="0" xfId="43" applyFont="1" applyAlignment="1" applyProtection="1">
      <alignment horizontal="left" vertical="center"/>
      <protection hidden="1"/>
    </xf>
    <xf numFmtId="176" fontId="16" fillId="0" borderId="0" xfId="43" applyNumberFormat="1" applyFont="1" applyFill="1" applyAlignment="1" applyProtection="1">
      <alignment horizontal="left" vertical="center"/>
      <protection hidden="1"/>
    </xf>
    <xf numFmtId="0" fontId="74" fillId="0" borderId="0" xfId="43" applyFont="1" applyBorder="1" applyAlignment="1" applyProtection="1">
      <alignment horizontal="center"/>
      <protection hidden="1"/>
    </xf>
    <xf numFmtId="0" fontId="16" fillId="0" borderId="0" xfId="43" applyFont="1" applyAlignment="1" applyProtection="1">
      <alignment horizontal="justify" vertical="center"/>
      <protection hidden="1"/>
    </xf>
    <xf numFmtId="0" fontId="15" fillId="0" borderId="0" xfId="43" applyFont="1" applyAlignment="1" applyProtection="1">
      <alignment vertical="top"/>
      <protection hidden="1"/>
    </xf>
    <xf numFmtId="166" fontId="6" fillId="0" borderId="0" xfId="43" applyNumberFormat="1" applyFont="1" applyAlignment="1" applyProtection="1">
      <alignment horizontal="center" vertical="top"/>
      <protection hidden="1"/>
    </xf>
    <xf numFmtId="166" fontId="5" fillId="0" borderId="0" xfId="43" applyNumberFormat="1" applyFont="1" applyAlignment="1" applyProtection="1">
      <alignment horizontal="center" vertical="top"/>
      <protection hidden="1"/>
    </xf>
    <xf numFmtId="0" fontId="19" fillId="0" borderId="0" xfId="43" applyNumberFormat="1" applyFont="1" applyBorder="1" applyAlignment="1" applyProtection="1">
      <alignment horizontal="justify"/>
      <protection hidden="1"/>
    </xf>
    <xf numFmtId="0" fontId="19" fillId="0" borderId="0" xfId="43" quotePrefix="1" applyNumberFormat="1" applyFont="1" applyBorder="1" applyAlignment="1" applyProtection="1">
      <alignment horizontal="justify"/>
      <protection hidden="1"/>
    </xf>
    <xf numFmtId="4" fontId="24" fillId="0" borderId="0" xfId="43" applyNumberFormat="1" applyFont="1" applyBorder="1" applyAlignment="1" applyProtection="1">
      <alignment vertical="center"/>
      <protection hidden="1"/>
    </xf>
    <xf numFmtId="0" fontId="24" fillId="0" borderId="0" xfId="43" applyFont="1" applyBorder="1" applyAlignment="1" applyProtection="1">
      <alignment horizontal="justify" vertical="center"/>
      <protection hidden="1"/>
    </xf>
    <xf numFmtId="166" fontId="5" fillId="0" borderId="0" xfId="43" applyNumberFormat="1" applyFont="1" applyAlignment="1" applyProtection="1">
      <alignment horizontal="center" vertical="center"/>
      <protection hidden="1"/>
    </xf>
    <xf numFmtId="0" fontId="74" fillId="0" borderId="0" xfId="43" applyFont="1" applyAlignment="1" applyProtection="1">
      <alignment vertical="center"/>
      <protection hidden="1"/>
    </xf>
    <xf numFmtId="0" fontId="74" fillId="0" borderId="0" xfId="43" applyFont="1" applyBorder="1" applyAlignment="1" applyProtection="1">
      <alignment vertical="center"/>
      <protection hidden="1"/>
    </xf>
    <xf numFmtId="0" fontId="44" fillId="0" borderId="0" xfId="43" applyFont="1" applyBorder="1" applyAlignment="1" applyProtection="1">
      <alignment vertical="center"/>
      <protection hidden="1"/>
    </xf>
    <xf numFmtId="0" fontId="5" fillId="0" borderId="0" xfId="43" applyFont="1" applyFill="1" applyAlignment="1" applyProtection="1">
      <alignment vertical="center"/>
      <protection hidden="1"/>
    </xf>
    <xf numFmtId="0" fontId="16" fillId="0" borderId="0" xfId="43" applyFont="1" applyFill="1" applyAlignment="1" applyProtection="1">
      <alignment vertical="center"/>
      <protection hidden="1"/>
    </xf>
    <xf numFmtId="0" fontId="0" fillId="0" borderId="0" xfId="43" applyFont="1" applyFill="1" applyAlignment="1" applyProtection="1">
      <alignment vertical="center"/>
      <protection hidden="1"/>
    </xf>
    <xf numFmtId="0" fontId="19" fillId="0" borderId="0" xfId="43" applyFill="1" applyAlignment="1" applyProtection="1">
      <alignment vertical="center"/>
      <protection hidden="1"/>
    </xf>
    <xf numFmtId="0" fontId="42" fillId="0" borderId="0" xfId="43" applyFont="1" applyAlignment="1" applyProtection="1">
      <alignment vertical="center"/>
      <protection hidden="1"/>
    </xf>
    <xf numFmtId="0" fontId="19" fillId="0" borderId="0" xfId="43" applyFont="1" applyBorder="1" applyAlignment="1" applyProtection="1">
      <alignment vertical="center"/>
      <protection hidden="1"/>
    </xf>
    <xf numFmtId="0" fontId="5" fillId="0" borderId="0" xfId="43" applyFont="1" applyAlignment="1" applyProtection="1">
      <alignment horizontal="center" vertical="top"/>
      <protection hidden="1"/>
    </xf>
    <xf numFmtId="176" fontId="15" fillId="0" borderId="0" xfId="43" applyNumberFormat="1" applyFont="1" applyAlignment="1" applyProtection="1">
      <alignment vertical="center"/>
      <protection hidden="1"/>
    </xf>
    <xf numFmtId="0" fontId="15" fillId="0" borderId="0" xfId="43" applyFont="1" applyAlignment="1" applyProtection="1">
      <alignment horizontal="right" vertical="center"/>
      <protection hidden="1"/>
    </xf>
    <xf numFmtId="0" fontId="15" fillId="0" borderId="0" xfId="43" applyFont="1" applyAlignment="1" applyProtection="1">
      <alignment horizontal="left" vertical="center" indent="2"/>
      <protection hidden="1"/>
    </xf>
    <xf numFmtId="0" fontId="19" fillId="0" borderId="0" xfId="43" applyFont="1" applyProtection="1">
      <protection hidden="1"/>
    </xf>
    <xf numFmtId="0" fontId="15" fillId="0" borderId="0" xfId="43" applyFont="1" applyAlignment="1" applyProtection="1">
      <alignment horizontal="left" vertical="center" indent="1"/>
      <protection hidden="1"/>
    </xf>
    <xf numFmtId="0" fontId="16" fillId="0" borderId="0" xfId="43" applyFont="1" applyAlignment="1" applyProtection="1">
      <alignment horizontal="left" vertical="center" indent="1"/>
      <protection hidden="1"/>
    </xf>
    <xf numFmtId="0" fontId="5" fillId="0" borderId="0" xfId="43" applyFont="1" applyAlignment="1" applyProtection="1">
      <alignment horizontal="left" vertical="center"/>
      <protection hidden="1"/>
    </xf>
    <xf numFmtId="0" fontId="0" fillId="0" borderId="11" xfId="0" applyFont="1" applyFill="1" applyBorder="1" applyAlignment="1" applyProtection="1">
      <alignment horizontal="center" vertical="center" wrapText="1"/>
      <protection hidden="1"/>
    </xf>
    <xf numFmtId="0" fontId="58" fillId="0" borderId="11" xfId="0" applyFont="1" applyBorder="1" applyAlignment="1" applyProtection="1">
      <alignment horizontal="center" vertical="center"/>
      <protection hidden="1"/>
    </xf>
    <xf numFmtId="9" fontId="0" fillId="0" borderId="12" xfId="0" applyNumberFormat="1" applyFont="1" applyFill="1" applyBorder="1" applyAlignment="1" applyProtection="1">
      <alignment horizontal="center" vertical="center" wrapText="1"/>
      <protection hidden="1"/>
    </xf>
    <xf numFmtId="0" fontId="16" fillId="0" borderId="6" xfId="51" applyFont="1" applyBorder="1" applyAlignment="1" applyProtection="1">
      <alignment horizontal="center" vertical="center"/>
      <protection hidden="1"/>
    </xf>
    <xf numFmtId="0" fontId="21" fillId="0" borderId="0" xfId="0" applyFont="1" applyAlignment="1" applyProtection="1">
      <alignment vertical="top" wrapText="1"/>
      <protection hidden="1"/>
    </xf>
    <xf numFmtId="0" fontId="15" fillId="0" borderId="0" xfId="0" applyFont="1" applyBorder="1" applyAlignment="1" applyProtection="1">
      <alignment horizontal="center" vertical="center"/>
      <protection hidden="1"/>
    </xf>
    <xf numFmtId="0" fontId="6" fillId="0" borderId="0" xfId="50" applyFont="1" applyAlignment="1" applyProtection="1">
      <alignment vertical="top"/>
      <protection hidden="1"/>
    </xf>
    <xf numFmtId="0" fontId="5" fillId="0" borderId="0" xfId="50" applyFont="1" applyAlignment="1" applyProtection="1">
      <alignment vertical="top" wrapText="1"/>
      <protection hidden="1"/>
    </xf>
    <xf numFmtId="0" fontId="5" fillId="0" borderId="0" xfId="50" applyFont="1" applyAlignment="1" applyProtection="1">
      <alignment vertical="top"/>
      <protection hidden="1"/>
    </xf>
    <xf numFmtId="0" fontId="6" fillId="0" borderId="33" xfId="50" applyFont="1" applyBorder="1" applyAlignment="1" applyProtection="1">
      <alignment horizontal="center" vertical="top"/>
      <protection hidden="1"/>
    </xf>
    <xf numFmtId="0" fontId="6" fillId="0" borderId="31" xfId="50" applyFont="1" applyBorder="1" applyAlignment="1" applyProtection="1">
      <alignment horizontal="center" vertical="top"/>
      <protection hidden="1"/>
    </xf>
    <xf numFmtId="0" fontId="6" fillId="0" borderId="9" xfId="50" applyFont="1" applyBorder="1" applyAlignment="1" applyProtection="1">
      <alignment horizontal="center" vertical="top"/>
      <protection hidden="1"/>
    </xf>
    <xf numFmtId="0" fontId="15" fillId="0" borderId="0" xfId="51" applyFont="1" applyFill="1" applyAlignment="1" applyProtection="1">
      <alignment vertical="top" wrapText="1"/>
      <protection hidden="1"/>
    </xf>
    <xf numFmtId="2" fontId="15" fillId="0" borderId="23" xfId="51" applyNumberFormat="1" applyFont="1" applyFill="1" applyBorder="1" applyAlignment="1" applyProtection="1">
      <alignment horizontal="center" vertical="center" wrapText="1"/>
      <protection hidden="1"/>
    </xf>
    <xf numFmtId="0" fontId="15" fillId="0" borderId="11" xfId="0" applyFont="1" applyFill="1" applyBorder="1" applyAlignment="1" applyProtection="1">
      <alignment horizontal="center" vertical="center" wrapText="1"/>
      <protection hidden="1"/>
    </xf>
    <xf numFmtId="0" fontId="31" fillId="7" borderId="0" xfId="0" applyFont="1" applyFill="1" applyAlignment="1" applyProtection="1">
      <alignment horizontal="center" vertical="center"/>
      <protection hidden="1"/>
    </xf>
    <xf numFmtId="0" fontId="0" fillId="0" borderId="0" xfId="0" applyFont="1" applyAlignment="1" applyProtection="1">
      <alignment horizontal="left" vertical="top" wrapText="1"/>
      <protection hidden="1"/>
    </xf>
    <xf numFmtId="0" fontId="0" fillId="0" borderId="0" xfId="0" applyFont="1" applyAlignment="1" applyProtection="1">
      <alignment vertical="top" wrapText="1"/>
      <protection hidden="1"/>
    </xf>
    <xf numFmtId="0" fontId="65" fillId="0" borderId="11" xfId="0" applyFont="1" applyFill="1" applyBorder="1" applyAlignment="1" applyProtection="1">
      <alignment horizontal="center" vertical="center" wrapText="1"/>
      <protection hidden="1"/>
    </xf>
    <xf numFmtId="0" fontId="66" fillId="0" borderId="11" xfId="0" applyFont="1" applyFill="1" applyBorder="1" applyAlignment="1" applyProtection="1">
      <alignment horizontal="center" vertical="center" wrapText="1"/>
      <protection hidden="1"/>
    </xf>
    <xf numFmtId="2" fontId="66" fillId="0" borderId="11" xfId="51" applyNumberFormat="1" applyFont="1" applyFill="1" applyBorder="1" applyAlignment="1" applyProtection="1">
      <alignment horizontal="center" vertical="center" wrapText="1"/>
      <protection hidden="1"/>
    </xf>
    <xf numFmtId="0" fontId="20" fillId="0" borderId="0"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right" vertical="center" wrapText="1"/>
      <protection hidden="1"/>
    </xf>
    <xf numFmtId="0" fontId="65" fillId="0" borderId="46" xfId="0" applyFont="1" applyFill="1" applyBorder="1" applyAlignment="1" applyProtection="1">
      <alignment horizontal="center" vertical="center" wrapText="1"/>
      <protection hidden="1"/>
    </xf>
    <xf numFmtId="0" fontId="66" fillId="0" borderId="42" xfId="0" applyFont="1" applyFill="1" applyBorder="1" applyAlignment="1" applyProtection="1">
      <alignment horizontal="center" vertical="center" wrapText="1"/>
      <protection hidden="1"/>
    </xf>
    <xf numFmtId="2" fontId="66" fillId="0" borderId="42" xfId="51" applyNumberFormat="1" applyFont="1" applyFill="1" applyBorder="1" applyAlignment="1" applyProtection="1">
      <alignment horizontal="center" vertical="center" wrapText="1"/>
      <protection hidden="1"/>
    </xf>
    <xf numFmtId="0" fontId="6" fillId="0" borderId="35" xfId="0" applyFont="1" applyFill="1" applyBorder="1" applyAlignment="1" applyProtection="1">
      <alignment horizontal="center" vertical="center" wrapText="1"/>
      <protection hidden="1"/>
    </xf>
    <xf numFmtId="0" fontId="6" fillId="0" borderId="48" xfId="0" applyFont="1" applyFill="1" applyBorder="1" applyAlignment="1" applyProtection="1">
      <alignment horizontal="center" vertical="center" wrapText="1"/>
      <protection hidden="1"/>
    </xf>
    <xf numFmtId="0" fontId="6" fillId="0" borderId="48"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protection hidden="1"/>
    </xf>
    <xf numFmtId="0" fontId="6" fillId="3" borderId="12" xfId="51" applyFont="1" applyFill="1" applyBorder="1" applyAlignment="1" applyProtection="1">
      <alignment horizontal="center" vertical="center" wrapText="1"/>
      <protection locked="0" hidden="1"/>
    </xf>
    <xf numFmtId="9" fontId="5" fillId="0" borderId="12" xfId="0" applyNumberFormat="1" applyFont="1" applyFill="1" applyBorder="1" applyAlignment="1" applyProtection="1">
      <alignment horizontal="center" vertical="center" wrapText="1"/>
      <protection hidden="1"/>
    </xf>
    <xf numFmtId="9" fontId="6" fillId="3" borderId="12" xfId="58" applyFont="1" applyFill="1" applyBorder="1" applyAlignment="1" applyProtection="1">
      <alignment horizontal="center" vertical="center" wrapText="1"/>
      <protection locked="0" hidden="1"/>
    </xf>
    <xf numFmtId="166" fontId="6" fillId="0" borderId="38" xfId="51" applyNumberFormat="1"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9" fontId="5" fillId="0" borderId="11" xfId="0" applyNumberFormat="1" applyFont="1" applyFill="1" applyBorder="1" applyAlignment="1" applyProtection="1">
      <alignment horizontal="center" vertical="center" wrapText="1"/>
      <protection hidden="1"/>
    </xf>
    <xf numFmtId="0" fontId="6" fillId="3" borderId="11" xfId="51" applyFont="1" applyFill="1" applyBorder="1" applyAlignment="1" applyProtection="1">
      <alignment horizontal="center" vertical="center" wrapText="1"/>
      <protection locked="0" hidden="1"/>
    </xf>
    <xf numFmtId="9" fontId="6" fillId="3" borderId="11" xfId="58" applyFont="1" applyFill="1" applyBorder="1" applyAlignment="1" applyProtection="1">
      <alignment horizontal="center" vertical="center" wrapText="1"/>
      <protection locked="0" hidden="1"/>
    </xf>
    <xf numFmtId="2" fontId="6" fillId="0" borderId="49" xfId="0" applyNumberFormat="1" applyFont="1" applyFill="1" applyBorder="1" applyAlignment="1" applyProtection="1">
      <alignment horizontal="center" vertical="center" wrapText="1"/>
      <protection hidden="1"/>
    </xf>
    <xf numFmtId="2" fontId="6" fillId="0" borderId="12" xfId="0" applyNumberFormat="1" applyFont="1" applyFill="1" applyBorder="1" applyAlignment="1" applyProtection="1">
      <alignment horizontal="center" vertical="center" wrapText="1"/>
      <protection hidden="1"/>
    </xf>
    <xf numFmtId="0" fontId="6" fillId="0" borderId="0" xfId="0" applyFont="1" applyFill="1" applyBorder="1" applyAlignment="1" applyProtection="1">
      <alignment horizontal="right" vertical="center" wrapText="1"/>
      <protection hidden="1"/>
    </xf>
    <xf numFmtId="2" fontId="6" fillId="0" borderId="0" xfId="0" applyNumberFormat="1" applyFont="1" applyFill="1" applyBorder="1" applyAlignment="1" applyProtection="1">
      <alignment horizontal="center" vertical="center" wrapText="1"/>
      <protection hidden="1"/>
    </xf>
    <xf numFmtId="0" fontId="6" fillId="0" borderId="50"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xf>
    <xf numFmtId="169" fontId="6" fillId="0" borderId="11" xfId="51" applyNumberFormat="1" applyFont="1" applyFill="1" applyBorder="1" applyAlignment="1" applyProtection="1">
      <alignment horizontal="center" vertical="center" wrapText="1"/>
      <protection hidden="1"/>
    </xf>
    <xf numFmtId="0" fontId="6" fillId="0" borderId="50" xfId="0" applyFont="1" applyBorder="1" applyAlignment="1" applyProtection="1">
      <alignment horizontal="center" vertical="center"/>
      <protection hidden="1"/>
    </xf>
    <xf numFmtId="4" fontId="6" fillId="0" borderId="11" xfId="51" applyNumberFormat="1" applyFont="1" applyFill="1" applyBorder="1" applyAlignment="1" applyProtection="1">
      <alignment horizontal="center" vertical="center" wrapText="1"/>
      <protection hidden="1"/>
    </xf>
    <xf numFmtId="2" fontId="6" fillId="0" borderId="51" xfId="0" applyNumberFormat="1"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2" fontId="6" fillId="0" borderId="0" xfId="51" applyNumberFormat="1" applyFont="1" applyFill="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2" fontId="5" fillId="0" borderId="0" xfId="0" applyNumberFormat="1" applyFont="1" applyAlignment="1" applyProtection="1">
      <alignment horizontal="center" vertical="center"/>
      <protection hidden="1"/>
    </xf>
    <xf numFmtId="2" fontId="6" fillId="0" borderId="0" xfId="0" applyNumberFormat="1" applyFont="1" applyFill="1" applyBorder="1" applyAlignment="1" applyProtection="1">
      <alignment horizontal="right" vertical="center" wrapText="1"/>
      <protection hidden="1"/>
    </xf>
    <xf numFmtId="166" fontId="6" fillId="0" borderId="0" xfId="0" applyNumberFormat="1" applyFont="1" applyFill="1" applyBorder="1" applyAlignment="1" applyProtection="1">
      <alignment horizontal="center" vertical="center" wrapText="1"/>
      <protection hidden="1"/>
    </xf>
    <xf numFmtId="2" fontId="6" fillId="3" borderId="12" xfId="58" applyNumberFormat="1" applyFont="1" applyFill="1" applyBorder="1" applyAlignment="1" applyProtection="1">
      <alignment horizontal="center" vertical="center" wrapText="1"/>
      <protection locked="0" hidden="1"/>
    </xf>
    <xf numFmtId="2" fontId="6" fillId="3" borderId="11" xfId="58" applyNumberFormat="1" applyFont="1" applyFill="1" applyBorder="1" applyAlignment="1" applyProtection="1">
      <alignment horizontal="center" vertical="center" wrapText="1"/>
      <protection locked="0" hidden="1"/>
    </xf>
    <xf numFmtId="2" fontId="6" fillId="3" borderId="11" xfId="51" applyNumberFormat="1" applyFont="1" applyFill="1" applyBorder="1" applyAlignment="1" applyProtection="1">
      <alignment horizontal="center" vertical="center" wrapText="1"/>
      <protection locked="0" hidden="1"/>
    </xf>
    <xf numFmtId="0" fontId="19" fillId="0" borderId="0" xfId="0" applyFont="1" applyAlignment="1" applyProtection="1">
      <alignment vertical="center"/>
    </xf>
    <xf numFmtId="0" fontId="5" fillId="0" borderId="11" xfId="0" applyFont="1" applyBorder="1" applyAlignment="1" applyProtection="1">
      <alignment horizontal="center" vertical="center" wrapText="1"/>
    </xf>
    <xf numFmtId="0" fontId="6" fillId="0" borderId="11" xfId="0" applyFont="1" applyFill="1" applyBorder="1" applyAlignment="1" applyProtection="1">
      <alignment horizontal="center" vertical="center"/>
    </xf>
    <xf numFmtId="166" fontId="5" fillId="0" borderId="11" xfId="2" applyNumberFormat="1" applyFont="1" applyBorder="1" applyAlignment="1" applyProtection="1">
      <alignment horizontal="center" vertical="center" wrapText="1"/>
    </xf>
    <xf numFmtId="2" fontId="19" fillId="0" borderId="0" xfId="0" applyNumberFormat="1" applyFont="1" applyAlignment="1" applyProtection="1">
      <alignment vertical="center"/>
    </xf>
    <xf numFmtId="0" fontId="5" fillId="5" borderId="11" xfId="30" applyFont="1" applyFill="1" applyBorder="1" applyAlignment="1" applyProtection="1">
      <alignment horizontal="center" vertical="center" wrapText="1"/>
    </xf>
    <xf numFmtId="0" fontId="5" fillId="5" borderId="11" xfId="31" applyFont="1" applyFill="1" applyBorder="1" applyAlignment="1" applyProtection="1">
      <alignment horizontal="left" vertical="center" wrapText="1"/>
    </xf>
    <xf numFmtId="166" fontId="5" fillId="0" borderId="12" xfId="2" applyNumberFormat="1" applyFont="1" applyBorder="1" applyAlignment="1" applyProtection="1">
      <alignment horizontal="center" vertical="center" wrapText="1"/>
    </xf>
    <xf numFmtId="0" fontId="75" fillId="0" borderId="0" xfId="31" applyFont="1" applyProtection="1"/>
    <xf numFmtId="0" fontId="5" fillId="5" borderId="11" xfId="31" applyFont="1" applyFill="1" applyBorder="1" applyAlignment="1" applyProtection="1">
      <alignment vertical="center" wrapText="1"/>
    </xf>
    <xf numFmtId="0" fontId="5" fillId="0" borderId="12" xfId="31" applyFont="1" applyBorder="1" applyAlignment="1" applyProtection="1">
      <alignment vertical="center" wrapText="1"/>
    </xf>
    <xf numFmtId="0" fontId="5" fillId="5" borderId="9" xfId="31" applyFont="1" applyFill="1" applyBorder="1" applyAlignment="1" applyProtection="1">
      <alignment vertical="center" wrapText="1"/>
    </xf>
    <xf numFmtId="0" fontId="5" fillId="0" borderId="11" xfId="31" applyFont="1" applyBorder="1" applyAlignment="1" applyProtection="1">
      <alignment vertical="center" wrapText="1"/>
    </xf>
    <xf numFmtId="0" fontId="75" fillId="12" borderId="11" xfId="31" applyFont="1" applyFill="1" applyBorder="1" applyAlignment="1" applyProtection="1">
      <alignment horizontal="left" vertical="center" wrapText="1"/>
    </xf>
    <xf numFmtId="0" fontId="5" fillId="5" borderId="11" xfId="31" applyFont="1" applyFill="1" applyBorder="1" applyAlignment="1" applyProtection="1">
      <alignment vertical="center"/>
    </xf>
    <xf numFmtId="0" fontId="5" fillId="0" borderId="11" xfId="31" applyFont="1" applyBorder="1" applyAlignment="1" applyProtection="1">
      <alignment vertical="center"/>
    </xf>
    <xf numFmtId="0" fontId="5" fillId="0" borderId="0" xfId="0" applyFont="1" applyAlignment="1" applyProtection="1">
      <alignment vertical="center"/>
    </xf>
    <xf numFmtId="0" fontId="5" fillId="5" borderId="10" xfId="31" applyFont="1" applyFill="1" applyBorder="1" applyAlignment="1" applyProtection="1">
      <alignment vertical="center" wrapText="1"/>
    </xf>
    <xf numFmtId="0" fontId="15" fillId="0" borderId="0" xfId="0" applyFont="1" applyAlignment="1" applyProtection="1">
      <alignment vertical="center"/>
    </xf>
    <xf numFmtId="0" fontId="5" fillId="5" borderId="12" xfId="31" applyFont="1" applyFill="1" applyBorder="1" applyAlignment="1" applyProtection="1">
      <alignment vertical="center" wrapText="1"/>
    </xf>
    <xf numFmtId="0" fontId="75" fillId="0" borderId="11" xfId="30" applyFont="1" applyBorder="1" applyAlignment="1" applyProtection="1">
      <alignment horizontal="center" vertical="center" wrapText="1"/>
    </xf>
    <xf numFmtId="0" fontId="76" fillId="0" borderId="0" xfId="0" applyFont="1" applyAlignment="1" applyProtection="1">
      <alignment horizontal="center" vertical="center"/>
    </xf>
    <xf numFmtId="0" fontId="73" fillId="0" borderId="0" xfId="0" applyFont="1" applyAlignment="1" applyProtection="1">
      <alignment horizontal="center" vertical="center"/>
    </xf>
    <xf numFmtId="0" fontId="77" fillId="0" borderId="0" xfId="0" applyFont="1" applyAlignment="1" applyProtection="1">
      <alignment horizontal="right" vertical="center"/>
    </xf>
    <xf numFmtId="0" fontId="77" fillId="0" borderId="0" xfId="0" applyFont="1" applyAlignment="1" applyProtection="1">
      <alignment horizontal="left" vertical="center" wrapText="1"/>
    </xf>
    <xf numFmtId="1" fontId="17" fillId="10" borderId="11" xfId="0" applyNumberFormat="1" applyFont="1" applyFill="1" applyBorder="1" applyAlignment="1" applyProtection="1">
      <alignment horizontal="center" vertical="center" wrapText="1"/>
    </xf>
    <xf numFmtId="166" fontId="0" fillId="0" borderId="11" xfId="2" applyNumberFormat="1" applyFont="1" applyBorder="1" applyAlignment="1" applyProtection="1">
      <alignment horizontal="center" vertical="center" wrapText="1"/>
    </xf>
    <xf numFmtId="9" fontId="15" fillId="3" borderId="11" xfId="58" applyFont="1" applyFill="1" applyBorder="1" applyAlignment="1" applyProtection="1">
      <alignment horizontal="center" vertical="center" wrapText="1"/>
      <protection hidden="1"/>
    </xf>
    <xf numFmtId="4" fontId="15" fillId="3" borderId="11" xfId="51" applyNumberFormat="1" applyFont="1" applyFill="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5" fillId="0" borderId="52" xfId="0" applyFont="1" applyBorder="1" applyAlignment="1" applyProtection="1">
      <alignment horizontal="center" vertical="center"/>
    </xf>
    <xf numFmtId="0" fontId="15" fillId="0" borderId="52" xfId="0" applyFont="1" applyBorder="1" applyAlignment="1" applyProtection="1">
      <alignment horizontal="center" vertical="center" wrapText="1"/>
    </xf>
    <xf numFmtId="0" fontId="16" fillId="0" borderId="0" xfId="0" applyFont="1" applyAlignment="1" applyProtection="1">
      <alignment horizontal="center" vertical="center"/>
    </xf>
    <xf numFmtId="0" fontId="72" fillId="0" borderId="0" xfId="0" applyFont="1" applyAlignment="1" applyProtection="1">
      <alignment horizontal="center" vertical="center"/>
    </xf>
    <xf numFmtId="0" fontId="15" fillId="0" borderId="53" xfId="0" applyFont="1" applyBorder="1" applyAlignment="1" applyProtection="1">
      <alignment horizontal="center" vertical="center"/>
    </xf>
    <xf numFmtId="0" fontId="16" fillId="0" borderId="0" xfId="0" applyFont="1" applyAlignment="1" applyProtection="1">
      <alignment vertical="center"/>
    </xf>
    <xf numFmtId="0" fontId="72" fillId="0" borderId="0" xfId="0" applyFont="1" applyAlignment="1" applyProtection="1">
      <alignment vertical="center"/>
    </xf>
    <xf numFmtId="0" fontId="15" fillId="0" borderId="11" xfId="0" applyFont="1" applyBorder="1" applyAlignment="1" applyProtection="1">
      <alignment horizontal="center" vertical="center" wrapText="1"/>
    </xf>
    <xf numFmtId="0" fontId="15" fillId="0" borderId="11"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0" xfId="0" applyFont="1" applyBorder="1" applyAlignment="1" applyProtection="1">
      <alignment horizontal="center" vertical="center"/>
    </xf>
    <xf numFmtId="0" fontId="15" fillId="0" borderId="0" xfId="0" applyFont="1" applyAlignment="1" applyProtection="1">
      <alignment horizontal="right" vertical="center"/>
    </xf>
    <xf numFmtId="0" fontId="6" fillId="0" borderId="47" xfId="0" applyFont="1" applyFill="1" applyBorder="1" applyAlignment="1" applyProtection="1">
      <alignment horizontal="center" vertical="center" wrapText="1"/>
      <protection hidden="1"/>
    </xf>
    <xf numFmtId="166" fontId="6" fillId="0" borderId="23" xfId="51" applyNumberFormat="1" applyFont="1" applyFill="1" applyBorder="1" applyAlignment="1" applyProtection="1">
      <alignment horizontal="center" vertical="center" wrapText="1"/>
      <protection hidden="1"/>
    </xf>
    <xf numFmtId="166" fontId="6" fillId="0" borderId="24" xfId="51" applyNumberFormat="1"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2" fontId="68" fillId="0" borderId="5" xfId="0" applyNumberFormat="1" applyFont="1" applyFill="1" applyBorder="1" applyAlignment="1" applyProtection="1">
      <alignment horizontal="right" vertical="center" wrapText="1"/>
    </xf>
    <xf numFmtId="2" fontId="6" fillId="0" borderId="11" xfId="0" applyNumberFormat="1" applyFont="1" applyFill="1" applyBorder="1" applyAlignment="1" applyProtection="1">
      <alignment horizontal="center" vertical="center" wrapText="1"/>
      <protection hidden="1"/>
    </xf>
    <xf numFmtId="2" fontId="5" fillId="0" borderId="11" xfId="2" applyNumberFormat="1" applyFont="1" applyBorder="1" applyAlignment="1" applyProtection="1">
      <alignment horizontal="center" vertical="center" wrapText="1"/>
    </xf>
    <xf numFmtId="2" fontId="68" fillId="0" borderId="5" xfId="0" applyNumberFormat="1" applyFont="1" applyFill="1" applyBorder="1" applyAlignment="1" applyProtection="1">
      <alignment horizontal="right" vertical="center"/>
    </xf>
    <xf numFmtId="2" fontId="69" fillId="0" borderId="5" xfId="0" applyNumberFormat="1" applyFont="1" applyFill="1" applyBorder="1" applyAlignment="1" applyProtection="1">
      <alignment horizontal="right" vertical="center"/>
    </xf>
    <xf numFmtId="166" fontId="5" fillId="0" borderId="11" xfId="2" applyNumberFormat="1" applyFont="1" applyFill="1" applyBorder="1" applyAlignment="1" applyProtection="1">
      <alignment horizontal="center" vertical="center" wrapText="1"/>
    </xf>
    <xf numFmtId="0" fontId="6" fillId="0" borderId="11" xfId="51" applyFont="1" applyFill="1" applyBorder="1" applyAlignment="1" applyProtection="1">
      <alignment horizontal="center" vertical="center" wrapText="1"/>
      <protection hidden="1"/>
    </xf>
    <xf numFmtId="2" fontId="6" fillId="0" borderId="11" xfId="51" applyNumberFormat="1" applyFont="1" applyFill="1" applyBorder="1" applyAlignment="1" applyProtection="1">
      <alignment horizontal="center" vertical="center" wrapText="1"/>
      <protection hidden="1"/>
    </xf>
    <xf numFmtId="2" fontId="66" fillId="0" borderId="0" xfId="51" applyNumberFormat="1" applyFont="1" applyFill="1" applyBorder="1" applyAlignment="1" applyProtection="1">
      <alignment horizontal="center" vertical="center" wrapText="1"/>
      <protection hidden="1"/>
    </xf>
    <xf numFmtId="1" fontId="5" fillId="10" borderId="11" xfId="0" applyNumberFormat="1" applyFont="1" applyFill="1" applyBorder="1" applyAlignment="1">
      <alignment horizontal="center" vertical="center" wrapText="1"/>
    </xf>
    <xf numFmtId="1" fontId="5" fillId="10" borderId="11" xfId="0" applyNumberFormat="1" applyFont="1" applyFill="1" applyBorder="1" applyAlignment="1">
      <alignment horizontal="center" vertical="center"/>
    </xf>
    <xf numFmtId="0" fontId="0" fillId="0" borderId="54" xfId="0" applyFill="1" applyBorder="1" applyAlignment="1" applyProtection="1">
      <alignment horizontal="left" vertical="center"/>
      <protection locked="0"/>
    </xf>
    <xf numFmtId="0" fontId="46" fillId="0" borderId="14" xfId="0" applyFont="1" applyFill="1" applyBorder="1" applyAlignment="1" applyProtection="1">
      <alignment horizontal="left" vertical="center"/>
      <protection locked="0"/>
    </xf>
    <xf numFmtId="0" fontId="46" fillId="0" borderId="55" xfId="0" applyFont="1" applyFill="1" applyBorder="1" applyAlignment="1" applyProtection="1">
      <alignment horizontal="left" vertical="center"/>
      <protection locked="0"/>
    </xf>
    <xf numFmtId="0" fontId="31" fillId="7" borderId="0" xfId="0" applyFont="1" applyFill="1" applyAlignment="1" applyProtection="1">
      <alignment horizontal="center" vertical="center"/>
      <protection hidden="1"/>
    </xf>
    <xf numFmtId="0" fontId="5" fillId="0" borderId="54" xfId="51" applyFont="1" applyFill="1" applyBorder="1" applyAlignment="1" applyProtection="1">
      <alignment horizontal="justify" vertical="top" wrapText="1"/>
      <protection locked="0"/>
    </xf>
    <xf numFmtId="0" fontId="5" fillId="0" borderId="14" xfId="51" applyFont="1" applyFill="1" applyBorder="1" applyAlignment="1" applyProtection="1">
      <alignment horizontal="justify" vertical="top" wrapText="1"/>
      <protection locked="0"/>
    </xf>
    <xf numFmtId="0" fontId="5" fillId="0" borderId="55" xfId="51" applyFont="1" applyFill="1" applyBorder="1" applyAlignment="1" applyProtection="1">
      <alignment horizontal="justify" vertical="top" wrapText="1"/>
      <protection locked="0"/>
    </xf>
    <xf numFmtId="0" fontId="15" fillId="4" borderId="0" xfId="0" applyFont="1" applyFill="1" applyAlignment="1" applyProtection="1">
      <alignment horizontal="center" vertical="center"/>
      <protection hidden="1"/>
    </xf>
    <xf numFmtId="0" fontId="23" fillId="0" borderId="5" xfId="51" applyFont="1" applyBorder="1" applyAlignment="1" applyProtection="1">
      <alignment horizontal="right" vertical="center"/>
      <protection hidden="1"/>
    </xf>
    <xf numFmtId="0" fontId="23" fillId="0" borderId="0" xfId="51" applyFont="1" applyBorder="1" applyAlignment="1" applyProtection="1">
      <alignment horizontal="right" vertical="center"/>
      <protection hidden="1"/>
    </xf>
    <xf numFmtId="0" fontId="43" fillId="0" borderId="14" xfId="51" applyFont="1" applyBorder="1" applyAlignment="1" applyProtection="1">
      <alignment horizontal="justify" vertical="center"/>
      <protection hidden="1"/>
    </xf>
    <xf numFmtId="0" fontId="43" fillId="0" borderId="20" xfId="51" applyFont="1" applyBorder="1" applyAlignment="1" applyProtection="1">
      <alignment horizontal="justify" vertical="center"/>
      <protection hidden="1"/>
    </xf>
    <xf numFmtId="0" fontId="1" fillId="0" borderId="5" xfId="51" applyBorder="1"/>
    <xf numFmtId="0" fontId="1" fillId="0" borderId="0" xfId="51" applyBorder="1"/>
    <xf numFmtId="0" fontId="1" fillId="0" borderId="6" xfId="51" applyBorder="1"/>
    <xf numFmtId="0" fontId="25" fillId="0" borderId="5" xfId="51" applyFont="1" applyBorder="1" applyAlignment="1" applyProtection="1">
      <alignment horizontal="right" vertical="center"/>
      <protection hidden="1"/>
    </xf>
    <xf numFmtId="0" fontId="25" fillId="0" borderId="0" xfId="51" applyFont="1" applyBorder="1" applyAlignment="1" applyProtection="1">
      <alignment horizontal="right" vertical="center"/>
      <protection hidden="1"/>
    </xf>
    <xf numFmtId="0" fontId="25" fillId="0" borderId="23" xfId="51" applyFont="1" applyBorder="1" applyAlignment="1" applyProtection="1">
      <alignment horizontal="right" vertical="center"/>
      <protection hidden="1"/>
    </xf>
    <xf numFmtId="0" fontId="25" fillId="0" borderId="4" xfId="51" applyFont="1" applyBorder="1" applyAlignment="1" applyProtection="1">
      <alignment horizontal="right" vertical="center"/>
      <protection hidden="1"/>
    </xf>
    <xf numFmtId="0" fontId="6" fillId="8" borderId="24" xfId="51" applyFont="1" applyFill="1" applyBorder="1" applyAlignment="1" applyProtection="1">
      <alignment horizontal="center" vertical="center"/>
      <protection hidden="1"/>
    </xf>
    <xf numFmtId="0" fontId="6" fillId="8" borderId="3" xfId="51" applyFont="1" applyFill="1" applyBorder="1" applyAlignment="1" applyProtection="1">
      <alignment horizontal="center" vertical="center"/>
      <protection hidden="1"/>
    </xf>
    <xf numFmtId="0" fontId="6" fillId="8" borderId="25" xfId="51" applyFont="1" applyFill="1" applyBorder="1" applyAlignment="1" applyProtection="1">
      <alignment horizontal="center" vertical="center"/>
      <protection hidden="1"/>
    </xf>
    <xf numFmtId="0" fontId="21" fillId="0" borderId="5" xfId="51" applyFont="1" applyBorder="1" applyAlignment="1" applyProtection="1">
      <alignment horizontal="center" vertical="center" wrapText="1"/>
      <protection hidden="1"/>
    </xf>
    <xf numFmtId="0" fontId="21" fillId="0" borderId="0" xfId="51" applyFont="1" applyBorder="1" applyAlignment="1" applyProtection="1">
      <alignment horizontal="center" vertical="center" wrapText="1"/>
      <protection hidden="1"/>
    </xf>
    <xf numFmtId="0" fontId="21" fillId="0" borderId="6" xfId="51" applyFont="1" applyBorder="1" applyAlignment="1" applyProtection="1">
      <alignment horizontal="center" vertical="center" wrapText="1"/>
      <protection hidden="1"/>
    </xf>
    <xf numFmtId="0" fontId="22" fillId="0" borderId="5" xfId="51" applyFont="1" applyBorder="1" applyAlignment="1" applyProtection="1">
      <alignment horizontal="center" vertical="center"/>
      <protection hidden="1"/>
    </xf>
    <xf numFmtId="0" fontId="22" fillId="0" borderId="0" xfId="51" applyFont="1" applyBorder="1" applyAlignment="1" applyProtection="1">
      <alignment horizontal="center" vertical="center"/>
      <protection hidden="1"/>
    </xf>
    <xf numFmtId="0" fontId="22" fillId="0" borderId="6" xfId="51" applyFont="1" applyBorder="1" applyAlignment="1" applyProtection="1">
      <alignment horizontal="center" vertical="center"/>
      <protection hidden="1"/>
    </xf>
    <xf numFmtId="0" fontId="21" fillId="0" borderId="0" xfId="0" applyFont="1" applyAlignment="1" applyProtection="1">
      <alignment horizontal="left" vertical="top"/>
      <protection hidden="1"/>
    </xf>
    <xf numFmtId="0" fontId="58" fillId="0" borderId="0" xfId="0" applyFont="1" applyBorder="1" applyAlignment="1" applyProtection="1">
      <alignment horizontal="center" vertical="top"/>
      <protection hidden="1"/>
    </xf>
    <xf numFmtId="0" fontId="58" fillId="0" borderId="56" xfId="0" applyFont="1" applyBorder="1" applyAlignment="1" applyProtection="1">
      <alignment horizontal="center" vertical="top"/>
      <protection hidden="1"/>
    </xf>
    <xf numFmtId="0" fontId="21" fillId="0" borderId="14" xfId="0" applyFont="1" applyBorder="1" applyAlignment="1" applyProtection="1">
      <alignment horizontal="center" vertical="center"/>
      <protection hidden="1"/>
    </xf>
    <xf numFmtId="0" fontId="21" fillId="0" borderId="0" xfId="0" applyFont="1" applyAlignment="1" applyProtection="1">
      <alignment horizontal="left" vertical="top" wrapText="1"/>
      <protection hidden="1"/>
    </xf>
    <xf numFmtId="0" fontId="31" fillId="7" borderId="0" xfId="0" applyFont="1" applyFill="1" applyAlignment="1" applyProtection="1">
      <alignment horizontal="center" vertical="top" wrapText="1"/>
      <protection hidden="1"/>
    </xf>
    <xf numFmtId="0" fontId="27" fillId="7" borderId="0" xfId="45" applyFont="1" applyFill="1" applyBorder="1" applyAlignment="1" applyProtection="1">
      <alignment horizontal="center" vertical="center"/>
      <protection hidden="1"/>
    </xf>
    <xf numFmtId="0" fontId="41" fillId="0" borderId="4" xfId="45" applyFont="1" applyBorder="1" applyAlignment="1" applyProtection="1">
      <alignment horizontal="center" vertical="center" wrapText="1"/>
      <protection hidden="1"/>
    </xf>
    <xf numFmtId="0" fontId="15" fillId="0" borderId="3" xfId="45" applyFont="1" applyBorder="1" applyAlignment="1" applyProtection="1">
      <alignment horizontal="center" vertical="center"/>
      <protection hidden="1"/>
    </xf>
    <xf numFmtId="0" fontId="0" fillId="0" borderId="24" xfId="45" applyFont="1" applyBorder="1" applyAlignment="1" applyProtection="1">
      <alignment horizontal="left" vertical="center" wrapText="1"/>
      <protection hidden="1"/>
    </xf>
    <xf numFmtId="0" fontId="0" fillId="0" borderId="25" xfId="45" applyFont="1" applyBorder="1" applyAlignment="1" applyProtection="1">
      <alignment horizontal="left" vertical="center" wrapText="1"/>
      <protection hidden="1"/>
    </xf>
    <xf numFmtId="0" fontId="73" fillId="0" borderId="0" xfId="0" applyFont="1" applyAlignment="1" applyProtection="1">
      <alignment horizontal="left" vertical="center" wrapText="1"/>
    </xf>
    <xf numFmtId="0" fontId="73" fillId="0" borderId="0" xfId="0" applyFont="1" applyFill="1" applyBorder="1" applyAlignment="1" applyProtection="1">
      <alignment horizontal="left" vertical="center"/>
      <protection hidden="1"/>
    </xf>
    <xf numFmtId="0" fontId="15" fillId="0" borderId="35" xfId="0" applyFont="1" applyFill="1" applyBorder="1" applyAlignment="1" applyProtection="1">
      <alignment horizontal="center" vertical="center" wrapText="1"/>
      <protection hidden="1"/>
    </xf>
    <xf numFmtId="0" fontId="15" fillId="0" borderId="48"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protection hidden="1"/>
    </xf>
    <xf numFmtId="0" fontId="0" fillId="0" borderId="12" xfId="0" applyFont="1" applyBorder="1" applyAlignment="1" applyProtection="1">
      <alignment horizontal="left" vertical="center" wrapText="1"/>
      <protection hidden="1"/>
    </xf>
    <xf numFmtId="0" fontId="67" fillId="0" borderId="12" xfId="0" applyFont="1" applyBorder="1" applyAlignment="1" applyProtection="1">
      <alignment horizontal="left" vertical="center" wrapText="1"/>
      <protection hidden="1"/>
    </xf>
    <xf numFmtId="0" fontId="15" fillId="0" borderId="0" xfId="0" applyNumberFormat="1" applyFont="1" applyFill="1" applyBorder="1" applyAlignment="1" applyProtection="1">
      <alignment horizontal="center" vertical="center" wrapText="1"/>
      <protection hidden="1"/>
    </xf>
    <xf numFmtId="0" fontId="5" fillId="0" borderId="0" xfId="0" applyFont="1" applyFill="1" applyBorder="1" applyAlignment="1" applyProtection="1">
      <alignment horizontal="right" vertical="center" wrapText="1"/>
      <protection hidden="1"/>
    </xf>
    <xf numFmtId="0" fontId="15" fillId="0" borderId="44" xfId="0" applyFont="1" applyFill="1" applyBorder="1" applyAlignment="1" applyProtection="1">
      <alignment horizontal="center" vertical="center" wrapText="1"/>
      <protection hidden="1"/>
    </xf>
    <xf numFmtId="0" fontId="15" fillId="0" borderId="57" xfId="0" applyFont="1" applyFill="1" applyBorder="1" applyAlignment="1" applyProtection="1">
      <alignment horizontal="center" vertical="center" wrapText="1"/>
      <protection hidden="1"/>
    </xf>
    <xf numFmtId="0" fontId="15" fillId="0" borderId="30" xfId="0" applyFont="1" applyFill="1" applyBorder="1" applyAlignment="1" applyProtection="1">
      <alignment horizontal="center" vertical="center" wrapText="1"/>
      <protection hidden="1"/>
    </xf>
    <xf numFmtId="0" fontId="15" fillId="0" borderId="31" xfId="0" applyFont="1" applyFill="1" applyBorder="1" applyAlignment="1" applyProtection="1">
      <alignment horizontal="center" vertical="center" wrapText="1"/>
      <protection hidden="1"/>
    </xf>
    <xf numFmtId="0" fontId="15" fillId="0" borderId="0" xfId="0" applyFont="1" applyAlignment="1" applyProtection="1">
      <alignment horizontal="left" vertical="top" wrapText="1"/>
      <protection hidden="1"/>
    </xf>
    <xf numFmtId="0" fontId="15" fillId="0" borderId="0" xfId="0" applyFont="1" applyFill="1" applyBorder="1" applyAlignment="1" applyProtection="1">
      <alignment horizontal="left" vertical="center"/>
      <protection hidden="1"/>
    </xf>
    <xf numFmtId="0" fontId="16" fillId="0" borderId="0" xfId="0" applyFont="1" applyBorder="1" applyAlignment="1" applyProtection="1">
      <alignment horizontal="left" vertical="center"/>
      <protection hidden="1"/>
    </xf>
    <xf numFmtId="0" fontId="15" fillId="0" borderId="11" xfId="56" applyNumberFormat="1" applyFont="1" applyFill="1" applyBorder="1" applyAlignment="1" applyProtection="1">
      <alignment horizontal="left" vertical="center"/>
      <protection hidden="1"/>
    </xf>
    <xf numFmtId="0" fontId="15" fillId="0" borderId="11" xfId="56" applyNumberFormat="1" applyFont="1" applyFill="1" applyBorder="1" applyAlignment="1" applyProtection="1">
      <alignment horizontal="left" vertical="center" wrapText="1"/>
      <protection hidden="1"/>
    </xf>
    <xf numFmtId="0" fontId="29" fillId="0" borderId="0" xfId="0" applyNumberFormat="1" applyFont="1" applyFill="1" applyBorder="1" applyAlignment="1" applyProtection="1">
      <alignment horizontal="justify" vertical="center" wrapText="1"/>
      <protection hidden="1"/>
    </xf>
    <xf numFmtId="0" fontId="16" fillId="0" borderId="0" xfId="0" applyFont="1" applyAlignment="1" applyProtection="1">
      <alignment horizontal="justify" vertical="center" wrapText="1"/>
      <protection hidden="1"/>
    </xf>
    <xf numFmtId="0" fontId="15" fillId="0" borderId="11" xfId="56" applyFont="1" applyFill="1" applyBorder="1" applyAlignment="1" applyProtection="1">
      <alignment horizontal="left" vertical="center" wrapText="1"/>
      <protection hidden="1"/>
    </xf>
    <xf numFmtId="0" fontId="15" fillId="0" borderId="0" xfId="52" applyFont="1" applyFill="1" applyAlignment="1" applyProtection="1">
      <alignment horizontal="left" vertical="center"/>
      <protection hidden="1"/>
    </xf>
    <xf numFmtId="0" fontId="27" fillId="7" borderId="0" xfId="0" applyFont="1" applyFill="1" applyAlignment="1" applyProtection="1">
      <alignment horizontal="center" vertical="center"/>
      <protection hidden="1"/>
    </xf>
    <xf numFmtId="0" fontId="16" fillId="0" borderId="0" xfId="0" applyNumberFormat="1" applyFont="1" applyFill="1" applyBorder="1" applyAlignment="1" applyProtection="1">
      <alignment horizontal="justify" vertical="center" wrapText="1"/>
      <protection hidden="1"/>
    </xf>
    <xf numFmtId="0" fontId="15" fillId="0" borderId="60" xfId="0" applyFont="1" applyBorder="1" applyAlignment="1" applyProtection="1">
      <alignment horizontal="center" vertical="center" wrapText="1"/>
    </xf>
    <xf numFmtId="0" fontId="15" fillId="0" borderId="53" xfId="0" applyFont="1" applyBorder="1" applyAlignment="1" applyProtection="1">
      <alignment horizontal="center" vertical="center" wrapText="1"/>
    </xf>
    <xf numFmtId="0" fontId="15" fillId="0" borderId="60" xfId="0" applyFont="1" applyBorder="1" applyAlignment="1" applyProtection="1">
      <alignment horizontal="center" vertical="center"/>
    </xf>
    <xf numFmtId="0" fontId="15" fillId="0" borderId="53" xfId="0" applyFont="1" applyBorder="1" applyAlignment="1" applyProtection="1">
      <alignment horizontal="center" vertical="center"/>
    </xf>
    <xf numFmtId="0" fontId="16" fillId="0" borderId="0" xfId="0" applyNumberFormat="1"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58" fillId="0" borderId="11" xfId="0" applyFont="1" applyBorder="1" applyAlignment="1" applyProtection="1">
      <alignment horizontal="left" vertical="center" wrapText="1"/>
      <protection hidden="1"/>
    </xf>
    <xf numFmtId="0" fontId="15" fillId="0" borderId="11" xfId="0" applyFont="1" applyBorder="1" applyAlignment="1" applyProtection="1">
      <alignment horizontal="center" vertical="center"/>
      <protection hidden="1"/>
    </xf>
    <xf numFmtId="0" fontId="15" fillId="0" borderId="0" xfId="0" applyFont="1" applyBorder="1" applyAlignment="1" applyProtection="1">
      <alignment horizontal="left" vertical="center" wrapText="1"/>
      <protection hidden="1"/>
    </xf>
    <xf numFmtId="0" fontId="15" fillId="0" borderId="64" xfId="0" applyFont="1" applyBorder="1" applyAlignment="1" applyProtection="1">
      <alignment horizontal="center" vertical="center"/>
    </xf>
    <xf numFmtId="0" fontId="15" fillId="0" borderId="65" xfId="0" applyFont="1" applyBorder="1" applyAlignment="1" applyProtection="1">
      <alignment horizontal="center" vertical="center"/>
    </xf>
    <xf numFmtId="0" fontId="15" fillId="0" borderId="66"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69" xfId="0" applyFont="1" applyBorder="1" applyAlignment="1" applyProtection="1">
      <alignment horizontal="center" vertical="center"/>
    </xf>
    <xf numFmtId="0" fontId="15" fillId="0" borderId="61" xfId="0" applyFont="1" applyBorder="1" applyAlignment="1" applyProtection="1">
      <alignment horizontal="center" vertical="center"/>
    </xf>
    <xf numFmtId="0" fontId="15" fillId="0" borderId="62" xfId="0" applyFont="1" applyBorder="1" applyAlignment="1" applyProtection="1">
      <alignment horizontal="center" vertical="center"/>
    </xf>
    <xf numFmtId="0" fontId="15" fillId="0" borderId="63" xfId="0" applyFont="1" applyBorder="1" applyAlignment="1" applyProtection="1">
      <alignment horizontal="center" vertical="center"/>
    </xf>
    <xf numFmtId="0" fontId="52" fillId="0" borderId="0" xfId="0" applyFont="1" applyAlignment="1" applyProtection="1">
      <alignment horizontal="left" vertical="top" wrapText="1"/>
      <protection hidden="1"/>
    </xf>
    <xf numFmtId="0" fontId="15" fillId="0" borderId="52" xfId="0" applyFont="1" applyBorder="1" applyAlignment="1" applyProtection="1">
      <alignment horizontal="center" vertical="center"/>
    </xf>
    <xf numFmtId="0" fontId="15" fillId="0" borderId="58" xfId="0" applyFont="1" applyBorder="1" applyAlignment="1" applyProtection="1">
      <alignment horizontal="center" vertical="center"/>
    </xf>
    <xf numFmtId="0" fontId="15" fillId="0" borderId="52" xfId="0" applyFont="1" applyBorder="1" applyAlignment="1" applyProtection="1">
      <alignment horizontal="center" vertical="center" wrapText="1"/>
    </xf>
    <xf numFmtId="0" fontId="15" fillId="0" borderId="59" xfId="0" applyFont="1" applyBorder="1" applyAlignment="1" applyProtection="1">
      <alignment horizontal="left" vertical="center" wrapText="1"/>
      <protection hidden="1"/>
    </xf>
    <xf numFmtId="0" fontId="15" fillId="0" borderId="0" xfId="52"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wrapText="1"/>
      <protection hidden="1"/>
    </xf>
    <xf numFmtId="0" fontId="6" fillId="5" borderId="11" xfId="29" applyFont="1" applyFill="1" applyBorder="1" applyAlignment="1" applyProtection="1">
      <alignment horizontal="center" vertical="center" wrapText="1"/>
    </xf>
    <xf numFmtId="0" fontId="36" fillId="0" borderId="11" xfId="0" applyFont="1" applyBorder="1" applyAlignment="1">
      <alignment horizontal="left" vertical="top" wrapText="1"/>
    </xf>
    <xf numFmtId="0" fontId="5" fillId="0" borderId="11" xfId="0" applyFont="1" applyBorder="1" applyAlignment="1" applyProtection="1">
      <alignment horizontal="left" vertical="center" wrapText="1"/>
      <protection hidden="1"/>
    </xf>
    <xf numFmtId="0" fontId="6" fillId="0" borderId="43" xfId="0" applyFont="1" applyFill="1" applyBorder="1" applyAlignment="1" applyProtection="1">
      <alignment horizontal="center" vertical="center" wrapText="1"/>
      <protection hidden="1"/>
    </xf>
    <xf numFmtId="0" fontId="6" fillId="0" borderId="45" xfId="0" applyFont="1" applyFill="1" applyBorder="1" applyAlignment="1" applyProtection="1">
      <alignment horizontal="center" vertical="center" wrapText="1"/>
      <protection hidden="1"/>
    </xf>
    <xf numFmtId="0" fontId="6" fillId="0" borderId="9" xfId="0" applyFont="1" applyFill="1" applyBorder="1" applyAlignment="1" applyProtection="1">
      <alignment horizontal="center" vertical="center" wrapText="1"/>
      <protection hidden="1"/>
    </xf>
    <xf numFmtId="0" fontId="6" fillId="0" borderId="70" xfId="0" applyFont="1" applyFill="1" applyBorder="1" applyAlignment="1" applyProtection="1">
      <alignment horizontal="center" vertical="center" wrapText="1"/>
      <protection hidden="1"/>
    </xf>
    <xf numFmtId="0" fontId="6" fillId="0" borderId="71" xfId="0" applyFont="1" applyFill="1" applyBorder="1" applyAlignment="1" applyProtection="1">
      <alignment horizontal="right" vertical="center" wrapText="1"/>
      <protection hidden="1"/>
    </xf>
    <xf numFmtId="0" fontId="6" fillId="0" borderId="51" xfId="0" applyFont="1" applyFill="1" applyBorder="1" applyAlignment="1" applyProtection="1">
      <alignment horizontal="right" vertical="center" wrapText="1"/>
      <protection hidden="1"/>
    </xf>
    <xf numFmtId="0" fontId="6" fillId="0" borderId="11" xfId="0" applyFont="1" applyFill="1" applyBorder="1" applyAlignment="1" applyProtection="1">
      <alignment horizontal="center" vertical="center" wrapText="1"/>
      <protection hidden="1"/>
    </xf>
    <xf numFmtId="0" fontId="6" fillId="0" borderId="24" xfId="0" applyFont="1" applyFill="1" applyBorder="1" applyAlignment="1" applyProtection="1">
      <alignment horizontal="right" vertical="center" wrapText="1"/>
      <protection hidden="1"/>
    </xf>
    <xf numFmtId="0" fontId="6" fillId="0" borderId="3" xfId="0" applyFont="1" applyFill="1" applyBorder="1" applyAlignment="1" applyProtection="1">
      <alignment horizontal="right" vertical="center" wrapText="1"/>
      <protection hidden="1"/>
    </xf>
    <xf numFmtId="0" fontId="6" fillId="0" borderId="25" xfId="0" applyFont="1" applyFill="1" applyBorder="1" applyAlignment="1" applyProtection="1">
      <alignment horizontal="right" vertical="center" wrapText="1"/>
      <protection hidden="1"/>
    </xf>
    <xf numFmtId="0" fontId="5" fillId="0" borderId="24" xfId="0" applyFont="1" applyBorder="1" applyAlignment="1" applyProtection="1">
      <alignment horizontal="left" vertical="center" wrapText="1"/>
      <protection hidden="1"/>
    </xf>
    <xf numFmtId="0" fontId="5" fillId="0" borderId="25" xfId="0" applyFont="1" applyBorder="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76" fillId="0" borderId="0" xfId="0" applyFont="1" applyAlignment="1" applyProtection="1">
      <alignment horizontal="left" vertical="center" wrapText="1"/>
    </xf>
    <xf numFmtId="0" fontId="6" fillId="0" borderId="72" xfId="0" applyFont="1" applyFill="1" applyBorder="1" applyAlignment="1" applyProtection="1">
      <alignment horizontal="right" vertical="center" wrapText="1"/>
      <protection hidden="1"/>
    </xf>
    <xf numFmtId="0" fontId="6" fillId="0" borderId="73" xfId="0" applyFont="1" applyFill="1" applyBorder="1" applyAlignment="1" applyProtection="1">
      <alignment horizontal="right" vertical="center" wrapText="1"/>
      <protection hidden="1"/>
    </xf>
    <xf numFmtId="0" fontId="6" fillId="0" borderId="74" xfId="0" applyFont="1" applyFill="1" applyBorder="1" applyAlignment="1" applyProtection="1">
      <alignment horizontal="right" vertical="center" wrapText="1"/>
      <protection hidden="1"/>
    </xf>
    <xf numFmtId="0" fontId="6" fillId="0" borderId="0" xfId="0" applyFont="1" applyFill="1" applyBorder="1" applyAlignment="1" applyProtection="1">
      <alignment horizontal="left" vertical="center" wrapText="1"/>
    </xf>
    <xf numFmtId="0" fontId="6" fillId="0" borderId="0" xfId="51" applyFont="1" applyFill="1" applyBorder="1" applyAlignment="1" applyProtection="1">
      <alignment horizontal="left" vertical="center" wrapText="1"/>
      <protection hidden="1"/>
    </xf>
    <xf numFmtId="0" fontId="6" fillId="0" borderId="32" xfId="50" applyFont="1" applyBorder="1" applyAlignment="1" applyProtection="1">
      <alignment horizontal="center" vertical="top" wrapText="1"/>
      <protection hidden="1"/>
    </xf>
    <xf numFmtId="0" fontId="0" fillId="0" borderId="37" xfId="0" applyBorder="1" applyAlignment="1" applyProtection="1">
      <alignment horizontal="center" vertical="top"/>
      <protection hidden="1"/>
    </xf>
    <xf numFmtId="0" fontId="6" fillId="0" borderId="75" xfId="50" applyFont="1" applyBorder="1" applyAlignment="1" applyProtection="1">
      <alignment horizontal="center" vertical="top"/>
      <protection hidden="1"/>
    </xf>
    <xf numFmtId="0" fontId="6" fillId="0" borderId="7" xfId="50" applyFont="1" applyBorder="1" applyAlignment="1" applyProtection="1">
      <alignment horizontal="center" vertical="top"/>
      <protection hidden="1"/>
    </xf>
    <xf numFmtId="0" fontId="6" fillId="0" borderId="45" xfId="50" applyFont="1" applyBorder="1" applyAlignment="1" applyProtection="1">
      <alignment horizontal="center" vertical="top" wrapText="1"/>
      <protection hidden="1"/>
    </xf>
    <xf numFmtId="0" fontId="6" fillId="0" borderId="11" xfId="50" applyFont="1" applyBorder="1" applyAlignment="1" applyProtection="1">
      <alignment horizontal="center" vertical="top" wrapText="1"/>
      <protection hidden="1"/>
    </xf>
    <xf numFmtId="0" fontId="0" fillId="0" borderId="0" xfId="0" applyFont="1" applyAlignment="1" applyProtection="1">
      <alignment horizontal="left" vertical="top" wrapText="1"/>
      <protection hidden="1"/>
    </xf>
    <xf numFmtId="0" fontId="15" fillId="0" borderId="0" xfId="51" applyFont="1" applyBorder="1" applyAlignment="1" applyProtection="1">
      <alignment horizontal="center" vertical="center" wrapText="1"/>
      <protection hidden="1"/>
    </xf>
    <xf numFmtId="0" fontId="27" fillId="7" borderId="0" xfId="51" applyFont="1" applyFill="1" applyAlignment="1" applyProtection="1">
      <alignment horizontal="center" vertical="center"/>
      <protection hidden="1"/>
    </xf>
    <xf numFmtId="0" fontId="6" fillId="0" borderId="44" xfId="50" applyFont="1" applyBorder="1" applyAlignment="1" applyProtection="1">
      <alignment horizontal="center" vertical="top"/>
      <protection locked="0"/>
    </xf>
    <xf numFmtId="0" fontId="6" fillId="0" borderId="63" xfId="50" applyFont="1" applyBorder="1" applyAlignment="1" applyProtection="1">
      <alignment horizontal="center" vertical="top"/>
      <protection locked="0"/>
    </xf>
    <xf numFmtId="0" fontId="61" fillId="0" borderId="64" xfId="50" applyFont="1" applyBorder="1" applyAlignment="1" applyProtection="1">
      <alignment horizontal="center" vertical="center"/>
      <protection hidden="1"/>
    </xf>
    <xf numFmtId="0" fontId="61" fillId="0" borderId="76" xfId="50" quotePrefix="1" applyFont="1" applyBorder="1" applyAlignment="1" applyProtection="1">
      <alignment horizontal="center" vertical="center"/>
      <protection hidden="1"/>
    </xf>
    <xf numFmtId="0" fontId="61" fillId="0" borderId="65" xfId="50" quotePrefix="1" applyFont="1" applyBorder="1" applyAlignment="1" applyProtection="1">
      <alignment horizontal="center" vertical="center"/>
      <protection hidden="1"/>
    </xf>
    <xf numFmtId="0" fontId="61" fillId="0" borderId="66" xfId="50" quotePrefix="1" applyFont="1" applyBorder="1" applyAlignment="1" applyProtection="1">
      <alignment horizontal="center" vertical="center"/>
      <protection hidden="1"/>
    </xf>
    <xf numFmtId="0" fontId="61" fillId="0" borderId="0" xfId="50" quotePrefix="1" applyFont="1" applyBorder="1" applyAlignment="1" applyProtection="1">
      <alignment horizontal="center" vertical="center"/>
      <protection hidden="1"/>
    </xf>
    <xf numFmtId="0" fontId="61" fillId="0" borderId="67" xfId="50" quotePrefix="1" applyFont="1" applyBorder="1" applyAlignment="1" applyProtection="1">
      <alignment horizontal="center" vertical="center"/>
      <protection hidden="1"/>
    </xf>
    <xf numFmtId="0" fontId="61" fillId="0" borderId="77" xfId="50" quotePrefix="1" applyFont="1" applyBorder="1" applyAlignment="1" applyProtection="1">
      <alignment horizontal="center" vertical="center"/>
      <protection hidden="1"/>
    </xf>
    <xf numFmtId="0" fontId="61" fillId="0" borderId="59" xfId="50" quotePrefix="1" applyFont="1" applyBorder="1" applyAlignment="1" applyProtection="1">
      <alignment horizontal="center" vertical="center"/>
      <protection hidden="1"/>
    </xf>
    <xf numFmtId="0" fontId="61" fillId="0" borderId="78" xfId="50" quotePrefix="1" applyFont="1" applyBorder="1" applyAlignment="1" applyProtection="1">
      <alignment horizontal="center" vertical="center"/>
      <protection hidden="1"/>
    </xf>
    <xf numFmtId="0" fontId="0" fillId="0" borderId="0" xfId="51" applyFont="1" applyFill="1" applyBorder="1" applyAlignment="1" applyProtection="1">
      <alignment horizontal="left" vertical="center" wrapText="1"/>
      <protection hidden="1"/>
    </xf>
    <xf numFmtId="0" fontId="0" fillId="0" borderId="0" xfId="0" applyAlignment="1">
      <alignment vertical="center"/>
    </xf>
    <xf numFmtId="0" fontId="15" fillId="0" borderId="47" xfId="51" applyFont="1" applyBorder="1" applyAlignment="1" applyProtection="1">
      <alignment horizontal="center" vertical="center" wrapText="1"/>
      <protection hidden="1"/>
    </xf>
    <xf numFmtId="0" fontId="15" fillId="0" borderId="79" xfId="51" applyFont="1" applyBorder="1" applyAlignment="1" applyProtection="1">
      <alignment horizontal="center" vertical="center" wrapText="1"/>
      <protection hidden="1"/>
    </xf>
    <xf numFmtId="0" fontId="15" fillId="2" borderId="44" xfId="51" applyFont="1" applyFill="1" applyBorder="1" applyAlignment="1" applyProtection="1">
      <alignment horizontal="left" vertical="center" wrapText="1"/>
      <protection hidden="1"/>
    </xf>
    <xf numFmtId="0" fontId="15" fillId="2" borderId="63" xfId="51" applyFont="1" applyFill="1" applyBorder="1" applyAlignment="1" applyProtection="1">
      <alignment horizontal="left" vertical="center" wrapText="1"/>
      <protection hidden="1"/>
    </xf>
    <xf numFmtId="2" fontId="0" fillId="0" borderId="11" xfId="51" applyNumberFormat="1" applyFont="1" applyBorder="1" applyAlignment="1" applyProtection="1">
      <alignment horizontal="center" vertical="center" wrapText="1"/>
      <protection hidden="1"/>
    </xf>
    <xf numFmtId="0" fontId="15" fillId="2" borderId="80" xfId="51" applyFont="1" applyFill="1" applyBorder="1" applyAlignment="1" applyProtection="1">
      <alignment horizontal="left" vertical="center" wrapText="1"/>
      <protection hidden="1"/>
    </xf>
    <xf numFmtId="0" fontId="15" fillId="2" borderId="75" xfId="51" applyFont="1" applyFill="1" applyBorder="1" applyAlignment="1" applyProtection="1">
      <alignment horizontal="left" vertical="center" wrapText="1"/>
      <protection hidden="1"/>
    </xf>
    <xf numFmtId="0" fontId="0" fillId="0" borderId="9" xfId="51" applyFont="1" applyBorder="1" applyAlignment="1" applyProtection="1">
      <alignment horizontal="left" vertical="center" wrapText="1"/>
      <protection hidden="1"/>
    </xf>
    <xf numFmtId="2" fontId="0" fillId="0" borderId="9" xfId="51" applyNumberFormat="1" applyFont="1" applyBorder="1" applyAlignment="1" applyProtection="1">
      <alignment horizontal="center" vertical="center" wrapText="1"/>
      <protection hidden="1"/>
    </xf>
    <xf numFmtId="0" fontId="15" fillId="0" borderId="81" xfId="51" applyFont="1" applyBorder="1" applyAlignment="1" applyProtection="1">
      <alignment horizontal="center" vertical="center" wrapText="1"/>
      <protection hidden="1"/>
    </xf>
    <xf numFmtId="0" fontId="15" fillId="0" borderId="11" xfId="51" applyFont="1" applyFill="1" applyBorder="1" applyAlignment="1" applyProtection="1">
      <alignment horizontal="center" vertical="center" wrapText="1"/>
      <protection hidden="1"/>
    </xf>
    <xf numFmtId="0" fontId="15" fillId="0" borderId="0" xfId="51" applyFont="1" applyFill="1" applyBorder="1" applyAlignment="1" applyProtection="1">
      <alignment horizontal="center" vertical="center" wrapText="1"/>
      <protection hidden="1"/>
    </xf>
    <xf numFmtId="0" fontId="16" fillId="0" borderId="0" xfId="51" applyFont="1" applyAlignment="1" applyProtection="1">
      <alignment horizontal="justify" vertical="center" wrapText="1"/>
      <protection hidden="1"/>
    </xf>
    <xf numFmtId="2" fontId="15" fillId="2" borderId="11" xfId="51" applyNumberFormat="1" applyFont="1" applyFill="1" applyBorder="1" applyAlignment="1" applyProtection="1">
      <alignment horizontal="center" vertical="center" wrapText="1"/>
      <protection hidden="1"/>
    </xf>
    <xf numFmtId="0" fontId="16" fillId="0" borderId="24" xfId="51" applyNumberFormat="1" applyFont="1" applyBorder="1" applyAlignment="1" applyProtection="1">
      <alignment horizontal="justify" vertical="center" wrapText="1"/>
      <protection hidden="1"/>
    </xf>
    <xf numFmtId="0" fontId="16" fillId="0" borderId="25" xfId="51" applyNumberFormat="1" applyFont="1" applyBorder="1" applyAlignment="1" applyProtection="1">
      <alignment horizontal="justify" vertical="center" wrapText="1"/>
      <protection hidden="1"/>
    </xf>
    <xf numFmtId="0" fontId="15" fillId="3" borderId="11" xfId="51" applyFont="1" applyFill="1" applyBorder="1" applyAlignment="1" applyProtection="1">
      <alignment horizontal="center" vertical="center" wrapText="1"/>
      <protection locked="0" hidden="1"/>
    </xf>
    <xf numFmtId="0" fontId="16" fillId="0" borderId="11" xfId="51" applyNumberFormat="1" applyFont="1" applyBorder="1" applyAlignment="1" applyProtection="1">
      <alignment horizontal="justify" vertical="center" wrapText="1"/>
      <protection hidden="1"/>
    </xf>
    <xf numFmtId="0" fontId="16" fillId="0" borderId="11" xfId="51" applyFont="1" applyBorder="1" applyAlignment="1" applyProtection="1">
      <alignment horizontal="center" vertical="center"/>
      <protection hidden="1"/>
    </xf>
    <xf numFmtId="0" fontId="15" fillId="0" borderId="11" xfId="51" applyFont="1" applyFill="1" applyBorder="1" applyAlignment="1" applyProtection="1">
      <alignment horizontal="left" vertical="center" wrapText="1"/>
      <protection hidden="1"/>
    </xf>
    <xf numFmtId="2" fontId="15" fillId="0" borderId="11" xfId="51" applyNumberFormat="1" applyFont="1" applyFill="1" applyBorder="1" applyAlignment="1" applyProtection="1">
      <alignment horizontal="center" vertical="center"/>
      <protection hidden="1"/>
    </xf>
    <xf numFmtId="3" fontId="15" fillId="3" borderId="24" xfId="51" applyNumberFormat="1" applyFont="1" applyFill="1" applyBorder="1" applyAlignment="1" applyProtection="1">
      <alignment horizontal="right" vertical="center"/>
      <protection locked="0" hidden="1"/>
    </xf>
    <xf numFmtId="3" fontId="15" fillId="3" borderId="25" xfId="51" applyNumberFormat="1" applyFont="1" applyFill="1" applyBorder="1" applyAlignment="1" applyProtection="1">
      <alignment horizontal="right" vertical="center"/>
      <protection locked="0" hidden="1"/>
    </xf>
    <xf numFmtId="0" fontId="16" fillId="0" borderId="11" xfId="51" applyFont="1" applyBorder="1" applyAlignment="1" applyProtection="1">
      <alignment horizontal="justify" vertical="center" wrapText="1"/>
      <protection hidden="1"/>
    </xf>
    <xf numFmtId="0" fontId="15" fillId="3" borderId="30" xfId="51" applyFont="1" applyFill="1" applyBorder="1" applyAlignment="1" applyProtection="1">
      <alignment horizontal="center" vertical="center" wrapText="1"/>
      <protection locked="0" hidden="1"/>
    </xf>
    <xf numFmtId="0" fontId="15" fillId="3" borderId="31" xfId="51" applyFont="1" applyFill="1" applyBorder="1" applyAlignment="1" applyProtection="1">
      <alignment horizontal="center" vertical="center" wrapText="1"/>
      <protection locked="0" hidden="1"/>
    </xf>
    <xf numFmtId="0" fontId="15" fillId="3" borderId="5" xfId="51" applyFont="1" applyFill="1" applyBorder="1" applyAlignment="1" applyProtection="1">
      <alignment horizontal="center" vertical="center" wrapText="1"/>
      <protection locked="0" hidden="1"/>
    </xf>
    <xf numFmtId="0" fontId="15" fillId="3" borderId="6" xfId="51" applyFont="1" applyFill="1" applyBorder="1" applyAlignment="1" applyProtection="1">
      <alignment horizontal="center" vertical="center" wrapText="1"/>
      <protection locked="0" hidden="1"/>
    </xf>
    <xf numFmtId="0" fontId="15" fillId="3" borderId="23" xfId="51" applyFont="1" applyFill="1" applyBorder="1" applyAlignment="1" applyProtection="1">
      <alignment horizontal="center" vertical="center" wrapText="1"/>
      <protection locked="0" hidden="1"/>
    </xf>
    <xf numFmtId="0" fontId="15" fillId="3" borderId="7" xfId="51" applyFont="1" applyFill="1" applyBorder="1" applyAlignment="1" applyProtection="1">
      <alignment horizontal="center" vertical="center" wrapText="1"/>
      <protection locked="0" hidden="1"/>
    </xf>
    <xf numFmtId="2" fontId="15" fillId="0" borderId="11" xfId="51" applyNumberFormat="1" applyFont="1" applyFill="1" applyBorder="1" applyAlignment="1" applyProtection="1">
      <alignment horizontal="center" vertical="center" wrapText="1"/>
      <protection hidden="1"/>
    </xf>
    <xf numFmtId="2" fontId="15" fillId="0" borderId="24" xfId="51" applyNumberFormat="1" applyFont="1" applyFill="1" applyBorder="1" applyAlignment="1" applyProtection="1">
      <alignment horizontal="center" vertical="center" wrapText="1"/>
      <protection hidden="1"/>
    </xf>
    <xf numFmtId="2" fontId="15" fillId="0" borderId="25" xfId="51" applyNumberFormat="1" applyFont="1" applyFill="1" applyBorder="1" applyAlignment="1" applyProtection="1">
      <alignment horizontal="center" vertical="center" wrapText="1"/>
      <protection hidden="1"/>
    </xf>
    <xf numFmtId="9" fontId="15" fillId="3" borderId="11" xfId="51" applyNumberFormat="1" applyFont="1" applyFill="1" applyBorder="1" applyAlignment="1" applyProtection="1">
      <alignment horizontal="center" vertical="center" wrapText="1"/>
      <protection locked="0" hidden="1"/>
    </xf>
    <xf numFmtId="0" fontId="15" fillId="0" borderId="24" xfId="51" applyFont="1" applyBorder="1" applyAlignment="1" applyProtection="1">
      <alignment horizontal="left" vertical="center" wrapText="1"/>
      <protection hidden="1"/>
    </xf>
    <xf numFmtId="0" fontId="15" fillId="0" borderId="25" xfId="51" applyFont="1" applyBorder="1" applyAlignment="1" applyProtection="1">
      <alignment horizontal="left" vertical="center" wrapText="1"/>
      <protection hidden="1"/>
    </xf>
    <xf numFmtId="0" fontId="15" fillId="0" borderId="24" xfId="51" applyFont="1" applyBorder="1" applyAlignment="1" applyProtection="1">
      <alignment horizontal="center" vertical="center" wrapText="1"/>
      <protection hidden="1"/>
    </xf>
    <xf numFmtId="0" fontId="15" fillId="0" borderId="25" xfId="51" applyFont="1" applyBorder="1" applyAlignment="1" applyProtection="1">
      <alignment horizontal="center" vertical="center" wrapText="1"/>
      <protection hidden="1"/>
    </xf>
    <xf numFmtId="0" fontId="15" fillId="2" borderId="24" xfId="51" applyFont="1" applyFill="1" applyBorder="1" applyAlignment="1" applyProtection="1">
      <alignment horizontal="left" vertical="center" wrapText="1"/>
      <protection hidden="1"/>
    </xf>
    <xf numFmtId="0" fontId="15" fillId="2" borderId="3" xfId="51" applyFont="1" applyFill="1" applyBorder="1" applyAlignment="1" applyProtection="1">
      <alignment horizontal="left" vertical="center" wrapText="1"/>
      <protection hidden="1"/>
    </xf>
    <xf numFmtId="0" fontId="15" fillId="0" borderId="0" xfId="51" applyFont="1" applyFill="1" applyAlignment="1" applyProtection="1">
      <alignment horizontal="left" vertical="top"/>
      <protection hidden="1"/>
    </xf>
    <xf numFmtId="0" fontId="0" fillId="0" borderId="30" xfId="51" applyFont="1" applyBorder="1" applyAlignment="1" applyProtection="1">
      <alignment horizontal="left" vertical="center"/>
      <protection hidden="1"/>
    </xf>
    <xf numFmtId="0" fontId="0" fillId="0" borderId="31" xfId="51" applyFont="1" applyBorder="1" applyAlignment="1" applyProtection="1">
      <alignment horizontal="left" vertical="center"/>
      <protection hidden="1"/>
    </xf>
    <xf numFmtId="0" fontId="15" fillId="2" borderId="11" xfId="51" applyFont="1" applyFill="1" applyBorder="1" applyAlignment="1" applyProtection="1">
      <alignment horizontal="left" vertical="center" wrapText="1"/>
      <protection hidden="1"/>
    </xf>
    <xf numFmtId="0" fontId="0" fillId="0" borderId="30" xfId="51" applyFont="1" applyBorder="1" applyAlignment="1" applyProtection="1">
      <alignment horizontal="justify" vertical="center" wrapText="1"/>
      <protection hidden="1"/>
    </xf>
    <xf numFmtId="0" fontId="16" fillId="0" borderId="31" xfId="51" applyFont="1" applyBorder="1" applyAlignment="1" applyProtection="1">
      <alignment horizontal="justify" vertical="center" wrapText="1"/>
      <protection hidden="1"/>
    </xf>
    <xf numFmtId="0" fontId="15" fillId="0" borderId="41" xfId="51" applyFont="1" applyFill="1" applyBorder="1" applyAlignment="1" applyProtection="1">
      <alignment horizontal="center" vertical="center" wrapText="1"/>
      <protection hidden="1"/>
    </xf>
    <xf numFmtId="0" fontId="15" fillId="0" borderId="79" xfId="51" applyFont="1" applyFill="1" applyBorder="1" applyAlignment="1" applyProtection="1">
      <alignment horizontal="center" vertical="center" wrapText="1"/>
      <protection hidden="1"/>
    </xf>
    <xf numFmtId="0" fontId="0" fillId="0" borderId="24" xfId="51" applyFont="1" applyBorder="1" applyAlignment="1" applyProtection="1">
      <alignment horizontal="justify" vertical="center" wrapText="1"/>
      <protection hidden="1"/>
    </xf>
    <xf numFmtId="0" fontId="16" fillId="0" borderId="25" xfId="51" applyFont="1" applyBorder="1" applyAlignment="1" applyProtection="1">
      <alignment horizontal="justify" vertical="center" wrapText="1"/>
      <protection hidden="1"/>
    </xf>
    <xf numFmtId="0" fontId="0" fillId="0" borderId="24" xfId="51" applyFont="1" applyBorder="1" applyAlignment="1" applyProtection="1">
      <alignment horizontal="justify" vertical="center"/>
      <protection hidden="1"/>
    </xf>
    <xf numFmtId="0" fontId="16" fillId="0" borderId="25" xfId="51" applyFont="1" applyBorder="1" applyAlignment="1" applyProtection="1">
      <alignment horizontal="justify" vertical="center"/>
      <protection hidden="1"/>
    </xf>
    <xf numFmtId="0" fontId="15" fillId="2" borderId="12" xfId="51" applyFont="1" applyFill="1" applyBorder="1" applyAlignment="1" applyProtection="1">
      <alignment horizontal="left" vertical="center" wrapText="1"/>
      <protection hidden="1"/>
    </xf>
    <xf numFmtId="0" fontId="15" fillId="0" borderId="0" xfId="52" applyFont="1" applyFill="1" applyBorder="1" applyAlignment="1" applyProtection="1">
      <alignment horizontal="left" vertical="center" wrapText="1"/>
      <protection hidden="1"/>
    </xf>
    <xf numFmtId="174" fontId="58" fillId="0" borderId="72" xfId="51" applyNumberFormat="1" applyFont="1" applyBorder="1" applyAlignment="1" applyProtection="1">
      <alignment horizontal="center" vertical="center"/>
      <protection hidden="1"/>
    </xf>
    <xf numFmtId="174" fontId="58" fillId="0" borderId="73" xfId="51" applyNumberFormat="1" applyFont="1" applyBorder="1" applyAlignment="1" applyProtection="1">
      <alignment horizontal="center" vertical="center"/>
      <protection hidden="1"/>
    </xf>
    <xf numFmtId="174" fontId="58" fillId="0" borderId="82" xfId="51" applyNumberFormat="1" applyFont="1" applyBorder="1" applyAlignment="1" applyProtection="1">
      <alignment horizontal="center" vertical="center"/>
      <protection hidden="1"/>
    </xf>
    <xf numFmtId="0" fontId="15" fillId="0" borderId="44" xfId="51" applyFont="1" applyBorder="1" applyAlignment="1" applyProtection="1">
      <alignment horizontal="left" vertical="center" wrapText="1"/>
      <protection hidden="1"/>
    </xf>
    <xf numFmtId="0" fontId="15" fillId="0" borderId="57" xfId="51" applyFont="1" applyBorder="1" applyAlignment="1" applyProtection="1">
      <alignment horizontal="left" vertical="center" wrapText="1"/>
      <protection hidden="1"/>
    </xf>
    <xf numFmtId="0" fontId="15" fillId="0" borderId="44" xfId="51" applyFont="1" applyBorder="1" applyAlignment="1" applyProtection="1">
      <alignment horizontal="center" vertical="center" wrapText="1"/>
      <protection hidden="1"/>
    </xf>
    <xf numFmtId="0" fontId="15" fillId="0" borderId="63" xfId="51" applyFont="1" applyBorder="1" applyAlignment="1" applyProtection="1">
      <alignment horizontal="center" vertical="center" wrapText="1"/>
      <protection hidden="1"/>
    </xf>
    <xf numFmtId="0" fontId="15" fillId="0" borderId="0" xfId="51" applyFont="1" applyFill="1" applyAlignment="1" applyProtection="1">
      <alignment horizontal="left" vertical="top" wrapText="1"/>
      <protection hidden="1"/>
    </xf>
    <xf numFmtId="0" fontId="19" fillId="0" borderId="0" xfId="0" applyFont="1" applyAlignment="1" applyProtection="1">
      <alignment horizontal="left" vertical="top" wrapText="1"/>
      <protection hidden="1"/>
    </xf>
    <xf numFmtId="0" fontId="6" fillId="0" borderId="0" xfId="43" applyFont="1" applyAlignment="1" applyProtection="1">
      <alignment horizontal="justify" vertical="center"/>
      <protection hidden="1"/>
    </xf>
    <xf numFmtId="0" fontId="5" fillId="0" borderId="0" xfId="43" applyFont="1" applyAlignment="1" applyProtection="1">
      <alignment horizontal="justify" vertical="top"/>
      <protection hidden="1"/>
    </xf>
    <xf numFmtId="0" fontId="0" fillId="0" borderId="0" xfId="43" applyFont="1" applyFill="1" applyAlignment="1" applyProtection="1">
      <alignment vertical="center"/>
      <protection hidden="1"/>
    </xf>
    <xf numFmtId="0" fontId="16" fillId="0" borderId="0" xfId="43" applyFont="1" applyFill="1" applyAlignment="1" applyProtection="1">
      <alignment vertical="center"/>
      <protection hidden="1"/>
    </xf>
    <xf numFmtId="0" fontId="16" fillId="0" borderId="56" xfId="0" applyFont="1" applyBorder="1" applyAlignment="1" applyProtection="1">
      <alignment horizontal="left" vertical="center" indent="2"/>
      <protection hidden="1"/>
    </xf>
    <xf numFmtId="0" fontId="16" fillId="0" borderId="13" xfId="0" applyFont="1" applyBorder="1" applyAlignment="1" applyProtection="1">
      <alignment horizontal="left" vertical="center" indent="2"/>
      <protection hidden="1"/>
    </xf>
    <xf numFmtId="0" fontId="16" fillId="3" borderId="14" xfId="0" applyFont="1" applyFill="1" applyBorder="1" applyAlignment="1" applyProtection="1">
      <alignment horizontal="left" vertical="center"/>
      <protection locked="0"/>
    </xf>
    <xf numFmtId="0" fontId="16" fillId="0" borderId="0" xfId="0" applyFont="1" applyBorder="1" applyAlignment="1" applyProtection="1">
      <alignment horizontal="left" vertical="center" indent="2"/>
      <protection hidden="1"/>
    </xf>
    <xf numFmtId="0" fontId="0" fillId="0" borderId="0" xfId="43" applyFont="1" applyFill="1" applyAlignment="1" applyProtection="1">
      <alignment vertical="center" wrapText="1"/>
      <protection hidden="1"/>
    </xf>
    <xf numFmtId="0" fontId="0" fillId="0" borderId="0" xfId="0" applyFill="1" applyAlignment="1">
      <alignment vertical="center" wrapText="1"/>
    </xf>
    <xf numFmtId="0" fontId="15" fillId="0" borderId="0" xfId="43" applyFont="1" applyAlignment="1" applyProtection="1">
      <alignment horizontal="center" vertical="center"/>
      <protection hidden="1"/>
    </xf>
    <xf numFmtId="0" fontId="0" fillId="3" borderId="0" xfId="43" applyFont="1" applyFill="1" applyAlignment="1" applyProtection="1">
      <alignment horizontal="left" vertical="center"/>
      <protection locked="0"/>
    </xf>
    <xf numFmtId="0" fontId="16" fillId="3" borderId="0" xfId="43" applyFont="1" applyFill="1" applyAlignment="1" applyProtection="1">
      <alignment horizontal="left" vertical="center"/>
      <protection locked="0"/>
    </xf>
    <xf numFmtId="176" fontId="16" fillId="0" borderId="0" xfId="43" applyNumberFormat="1" applyFont="1" applyFill="1" applyAlignment="1" applyProtection="1">
      <alignment horizontal="left" vertical="center"/>
      <protection hidden="1"/>
    </xf>
    <xf numFmtId="0" fontId="6" fillId="0" borderId="0" xfId="43" applyFont="1" applyAlignment="1" applyProtection="1">
      <alignment horizontal="justify" vertical="top"/>
      <protection hidden="1"/>
    </xf>
    <xf numFmtId="0" fontId="5" fillId="0" borderId="0" xfId="43" applyFont="1" applyAlignment="1" applyProtection="1">
      <alignment horizontal="justify" vertical="center"/>
      <protection hidden="1"/>
    </xf>
    <xf numFmtId="0" fontId="16" fillId="0" borderId="0" xfId="53" applyFont="1" applyBorder="1" applyAlignment="1" applyProtection="1">
      <alignment horizontal="left" vertical="top" wrapText="1"/>
      <protection hidden="1"/>
    </xf>
    <xf numFmtId="0" fontId="16" fillId="0" borderId="14" xfId="0" applyFont="1" applyBorder="1" applyAlignment="1" applyProtection="1">
      <alignment horizontal="left" vertical="center" indent="2"/>
      <protection hidden="1"/>
    </xf>
    <xf numFmtId="176" fontId="15" fillId="0" borderId="0" xfId="43" applyNumberFormat="1" applyFont="1" applyAlignment="1" applyProtection="1">
      <alignment horizontal="left" vertical="center" indent="1"/>
      <protection hidden="1"/>
    </xf>
    <xf numFmtId="0" fontId="5" fillId="0" borderId="0" xfId="43" applyFont="1" applyAlignment="1" applyProtection="1">
      <alignment vertical="top" wrapText="1"/>
      <protection hidden="1"/>
    </xf>
    <xf numFmtId="2" fontId="32" fillId="0" borderId="0" xfId="52" applyNumberFormat="1" applyFont="1" applyFill="1" applyBorder="1" applyAlignment="1" applyProtection="1">
      <alignment horizontal="right" vertical="center"/>
      <protection hidden="1"/>
    </xf>
    <xf numFmtId="0" fontId="15" fillId="2" borderId="11" xfId="0" applyFont="1" applyFill="1" applyBorder="1" applyAlignment="1" applyProtection="1">
      <alignment horizontal="left" vertical="center" wrapText="1"/>
      <protection hidden="1"/>
    </xf>
    <xf numFmtId="0" fontId="0" fillId="0" borderId="11" xfId="0" applyBorder="1" applyProtection="1">
      <protection hidden="1"/>
    </xf>
    <xf numFmtId="0" fontId="16" fillId="0" borderId="0" xfId="52" applyFont="1" applyBorder="1" applyAlignment="1" applyProtection="1">
      <alignment horizontal="justify" vertical="top"/>
      <protection hidden="1"/>
    </xf>
    <xf numFmtId="0" fontId="15" fillId="3" borderId="0" xfId="52" applyFont="1" applyFill="1" applyBorder="1" applyAlignment="1" applyProtection="1">
      <alignment horizontal="justify" vertical="top"/>
      <protection locked="0"/>
    </xf>
    <xf numFmtId="2" fontId="32" fillId="0" borderId="0" xfId="52" applyNumberFormat="1" applyFont="1" applyFill="1" applyBorder="1" applyAlignment="1" applyProtection="1">
      <alignment vertical="center"/>
      <protection hidden="1"/>
    </xf>
    <xf numFmtId="168" fontId="27" fillId="0" borderId="0" xfId="0" applyNumberFormat="1" applyFont="1" applyFill="1" applyBorder="1" applyAlignment="1" applyProtection="1">
      <alignment horizontal="center" vertical="center" wrapText="1"/>
      <protection hidden="1"/>
    </xf>
    <xf numFmtId="0" fontId="27" fillId="0" borderId="0" xfId="52" applyFont="1" applyFill="1" applyBorder="1" applyAlignment="1" applyProtection="1">
      <alignment horizontal="center" vertical="center"/>
      <protection hidden="1"/>
    </xf>
    <xf numFmtId="0" fontId="32" fillId="0" borderId="0" xfId="52" applyFont="1" applyFill="1" applyBorder="1" applyAlignment="1" applyProtection="1">
      <alignment horizontal="center" vertical="center"/>
      <protection hidden="1"/>
    </xf>
    <xf numFmtId="0" fontId="15" fillId="0" borderId="0" xfId="52" applyFont="1" applyFill="1" applyBorder="1" applyAlignment="1" applyProtection="1">
      <alignment horizontal="center" vertical="center" wrapText="1"/>
      <protection hidden="1"/>
    </xf>
    <xf numFmtId="0" fontId="0" fillId="0" borderId="30" xfId="51" applyFont="1" applyBorder="1" applyAlignment="1" applyProtection="1">
      <alignment horizontal="justify" vertical="center"/>
      <protection hidden="1"/>
    </xf>
    <xf numFmtId="0" fontId="16" fillId="0" borderId="31" xfId="51" applyFont="1" applyBorder="1" applyAlignment="1" applyProtection="1">
      <alignment horizontal="justify" vertical="center"/>
      <protection hidden="1"/>
    </xf>
    <xf numFmtId="0" fontId="15" fillId="0" borderId="48" xfId="51" applyFont="1" applyFill="1" applyBorder="1" applyAlignment="1" applyProtection="1">
      <alignment horizontal="left" vertical="center" wrapText="1"/>
      <protection hidden="1"/>
    </xf>
    <xf numFmtId="0" fontId="15" fillId="0" borderId="0" xfId="42" applyFont="1" applyAlignment="1" applyProtection="1">
      <alignment horizontal="left" vertical="center" indent="2"/>
      <protection hidden="1"/>
    </xf>
    <xf numFmtId="0" fontId="15" fillId="0" borderId="24" xfId="49" applyFont="1" applyBorder="1" applyAlignment="1" applyProtection="1">
      <alignment horizontal="justify" vertical="top"/>
      <protection hidden="1"/>
    </xf>
    <xf numFmtId="0" fontId="16" fillId="0" borderId="3" xfId="49" applyFont="1" applyBorder="1" applyAlignment="1" applyProtection="1">
      <alignment horizontal="justify" vertical="top"/>
      <protection hidden="1"/>
    </xf>
    <xf numFmtId="0" fontId="16" fillId="0" borderId="25" xfId="49" applyFont="1" applyBorder="1" applyAlignment="1" applyProtection="1">
      <alignment horizontal="justify" vertical="top"/>
      <protection hidden="1"/>
    </xf>
    <xf numFmtId="0" fontId="15" fillId="0" borderId="17" xfId="49" applyFont="1" applyBorder="1" applyAlignment="1" applyProtection="1">
      <alignment horizontal="justify" vertical="top"/>
      <protection hidden="1"/>
    </xf>
    <xf numFmtId="0" fontId="16" fillId="0" borderId="83" xfId="49" applyFont="1" applyBorder="1" applyAlignment="1" applyProtection="1">
      <alignment horizontal="justify" vertical="top"/>
      <protection hidden="1"/>
    </xf>
    <xf numFmtId="0" fontId="16" fillId="0" borderId="18" xfId="49" applyFont="1" applyBorder="1" applyAlignment="1" applyProtection="1">
      <alignment horizontal="justify" vertical="top"/>
      <protection hidden="1"/>
    </xf>
    <xf numFmtId="0" fontId="15" fillId="0" borderId="17" xfId="49" applyFont="1" applyBorder="1" applyAlignment="1" applyProtection="1">
      <alignment horizontal="justify" vertical="center"/>
      <protection hidden="1"/>
    </xf>
    <xf numFmtId="0" fontId="16" fillId="0" borderId="83" xfId="49" applyFont="1" applyBorder="1" applyAlignment="1" applyProtection="1">
      <alignment horizontal="justify" vertical="center"/>
      <protection hidden="1"/>
    </xf>
    <xf numFmtId="0" fontId="16" fillId="0" borderId="18" xfId="49" applyFont="1" applyBorder="1" applyAlignment="1" applyProtection="1">
      <alignment horizontal="justify" vertical="center"/>
      <protection hidden="1"/>
    </xf>
    <xf numFmtId="0" fontId="0" fillId="0" borderId="8" xfId="49" applyFont="1" applyBorder="1" applyAlignment="1" applyProtection="1">
      <alignment horizontal="left" vertical="center" wrapText="1"/>
      <protection hidden="1"/>
    </xf>
    <xf numFmtId="0" fontId="16" fillId="0" borderId="8" xfId="49" applyFont="1" applyBorder="1" applyAlignment="1" applyProtection="1">
      <alignment horizontal="left" vertical="center" wrapText="1"/>
      <protection hidden="1"/>
    </xf>
    <xf numFmtId="0" fontId="15" fillId="9" borderId="0" xfId="49" applyNumberFormat="1" applyFont="1" applyFill="1" applyBorder="1" applyAlignment="1" applyProtection="1">
      <alignment horizontal="center" vertical="center" wrapText="1"/>
      <protection hidden="1"/>
    </xf>
    <xf numFmtId="0" fontId="15" fillId="0" borderId="0" xfId="0" applyNumberFormat="1" applyFont="1" applyFill="1" applyBorder="1" applyAlignment="1" applyProtection="1">
      <alignment horizontal="justify" vertical="top" wrapText="1"/>
      <protection hidden="1"/>
    </xf>
    <xf numFmtId="0" fontId="39" fillId="0" borderId="0" xfId="49" applyFont="1" applyAlignment="1" applyProtection="1">
      <alignment horizontal="justify" vertical="center"/>
      <protection hidden="1"/>
    </xf>
    <xf numFmtId="0" fontId="15" fillId="0" borderId="0" xfId="0" applyFont="1" applyFill="1" applyAlignment="1" applyProtection="1">
      <alignment horizontal="center" vertical="center"/>
      <protection hidden="1"/>
    </xf>
    <xf numFmtId="0" fontId="56" fillId="0" borderId="0" xfId="49" applyNumberFormat="1" applyFont="1" applyFill="1" applyBorder="1" applyAlignment="1" applyProtection="1">
      <alignment horizontal="center" vertical="top" wrapText="1"/>
      <protection hidden="1"/>
    </xf>
    <xf numFmtId="0" fontId="0" fillId="0" borderId="11" xfId="49" applyFont="1" applyBorder="1" applyAlignment="1" applyProtection="1">
      <alignment horizontal="left" vertical="top" wrapText="1"/>
      <protection hidden="1"/>
    </xf>
    <xf numFmtId="0" fontId="16" fillId="0" borderId="11" xfId="49" applyFont="1" applyBorder="1" applyAlignment="1" applyProtection="1">
      <alignment horizontal="left" vertical="top" wrapText="1"/>
      <protection hidden="1"/>
    </xf>
    <xf numFmtId="0" fontId="0" fillId="0" borderId="24" xfId="49" applyFont="1" applyBorder="1" applyAlignment="1" applyProtection="1">
      <alignment horizontal="left" vertical="top" wrapText="1"/>
      <protection hidden="1"/>
    </xf>
    <xf numFmtId="0" fontId="16" fillId="0" borderId="3" xfId="49" applyFont="1" applyBorder="1" applyAlignment="1" applyProtection="1">
      <alignment horizontal="left" vertical="top" wrapText="1"/>
      <protection hidden="1"/>
    </xf>
    <xf numFmtId="0" fontId="16" fillId="0" borderId="25" xfId="49" applyFont="1" applyBorder="1" applyAlignment="1" applyProtection="1">
      <alignment horizontal="left" vertical="top" wrapText="1"/>
      <protection hidden="1"/>
    </xf>
    <xf numFmtId="10" fontId="16" fillId="3" borderId="24" xfId="49" applyNumberFormat="1" applyFont="1" applyFill="1" applyBorder="1" applyAlignment="1" applyProtection="1">
      <alignment horizontal="center" vertical="center"/>
      <protection locked="0"/>
    </xf>
    <xf numFmtId="10" fontId="16" fillId="3" borderId="3" xfId="49" applyNumberFormat="1" applyFont="1" applyFill="1" applyBorder="1" applyAlignment="1" applyProtection="1">
      <alignment horizontal="center" vertical="center"/>
      <protection locked="0"/>
    </xf>
    <xf numFmtId="10" fontId="16" fillId="3" borderId="25" xfId="49" applyNumberFormat="1" applyFont="1" applyFill="1" applyBorder="1" applyAlignment="1" applyProtection="1">
      <alignment horizontal="center" vertical="center"/>
      <protection locked="0"/>
    </xf>
    <xf numFmtId="0" fontId="31" fillId="7" borderId="0" xfId="0" applyFont="1" applyFill="1" applyAlignment="1" applyProtection="1">
      <alignment horizontal="center" vertical="center" wrapText="1"/>
      <protection hidden="1"/>
    </xf>
    <xf numFmtId="0" fontId="31" fillId="7" borderId="6" xfId="0" applyFont="1" applyFill="1" applyBorder="1" applyAlignment="1" applyProtection="1">
      <alignment horizontal="center" vertical="center" wrapText="1"/>
      <protection hidden="1"/>
    </xf>
    <xf numFmtId="0" fontId="16" fillId="0" borderId="0" xfId="55" applyFont="1" applyFill="1" applyBorder="1" applyAlignment="1" applyProtection="1">
      <alignment horizontal="left" vertical="center" wrapText="1"/>
      <protection hidden="1"/>
    </xf>
    <xf numFmtId="0" fontId="0" fillId="0" borderId="0" xfId="0" applyAlignment="1">
      <alignment horizontal="left"/>
    </xf>
    <xf numFmtId="0" fontId="0" fillId="0" borderId="6" xfId="0" applyBorder="1" applyAlignment="1">
      <alignment horizontal="left"/>
    </xf>
    <xf numFmtId="0" fontId="16" fillId="0" borderId="0" xfId="55" applyFont="1" applyFill="1" applyBorder="1" applyAlignment="1" applyProtection="1">
      <alignment horizontal="justify" vertical="center" wrapText="1"/>
      <protection hidden="1"/>
    </xf>
    <xf numFmtId="1" fontId="24" fillId="0" borderId="11" xfId="55" applyNumberFormat="1" applyFont="1" applyFill="1" applyBorder="1" applyAlignment="1" applyProtection="1">
      <alignment horizontal="justify" vertical="center" wrapText="1"/>
      <protection hidden="1"/>
    </xf>
    <xf numFmtId="4" fontId="15" fillId="0" borderId="24" xfId="55" applyNumberFormat="1" applyFont="1" applyBorder="1" applyAlignment="1" applyProtection="1">
      <alignment horizontal="center" vertical="center" wrapText="1"/>
      <protection hidden="1"/>
    </xf>
    <xf numFmtId="4" fontId="15" fillId="0" borderId="3" xfId="55" applyNumberFormat="1" applyFont="1" applyBorder="1" applyAlignment="1" applyProtection="1">
      <alignment horizontal="center" vertical="center" wrapText="1"/>
      <protection hidden="1"/>
    </xf>
    <xf numFmtId="1" fontId="16" fillId="0" borderId="0" xfId="55" applyNumberFormat="1" applyFont="1" applyFill="1" applyBorder="1" applyAlignment="1" applyProtection="1">
      <alignment horizontal="justify" vertical="top" wrapText="1"/>
      <protection hidden="1"/>
    </xf>
    <xf numFmtId="0" fontId="16" fillId="0" borderId="0" xfId="55" applyFont="1" applyFill="1" applyBorder="1" applyAlignment="1" applyProtection="1">
      <alignment horizontal="justify" vertical="top" wrapText="1"/>
      <protection hidden="1"/>
    </xf>
    <xf numFmtId="0" fontId="16" fillId="0" borderId="6" xfId="55" applyFont="1" applyFill="1" applyBorder="1" applyAlignment="1" applyProtection="1">
      <alignment horizontal="justify" vertical="top" wrapText="1"/>
      <protection hidden="1"/>
    </xf>
    <xf numFmtId="1" fontId="15" fillId="0" borderId="0" xfId="55" applyNumberFormat="1" applyFont="1" applyBorder="1" applyAlignment="1" applyProtection="1">
      <alignment horizontal="center" vertical="center" wrapText="1"/>
      <protection hidden="1"/>
    </xf>
    <xf numFmtId="0" fontId="15" fillId="0" borderId="0" xfId="55" applyFont="1" applyBorder="1" applyAlignment="1" applyProtection="1">
      <alignment horizontal="center" vertical="center" wrapText="1"/>
      <protection hidden="1"/>
    </xf>
    <xf numFmtId="4" fontId="15" fillId="0" borderId="0" xfId="55" applyNumberFormat="1" applyFont="1" applyBorder="1" applyAlignment="1" applyProtection="1">
      <alignment horizontal="right" vertical="center" wrapText="1"/>
      <protection hidden="1"/>
    </xf>
    <xf numFmtId="1" fontId="15" fillId="0" borderId="11" xfId="55" applyNumberFormat="1" applyFont="1" applyBorder="1" applyAlignment="1" applyProtection="1">
      <alignment horizontal="center" vertical="center" wrapText="1"/>
      <protection hidden="1"/>
    </xf>
    <xf numFmtId="4" fontId="15" fillId="0" borderId="11" xfId="55" applyNumberFormat="1" applyFont="1" applyBorder="1" applyAlignment="1" applyProtection="1">
      <alignment horizontal="center" vertical="center" wrapText="1"/>
      <protection hidden="1"/>
    </xf>
    <xf numFmtId="0" fontId="19" fillId="0" borderId="0" xfId="55" applyFont="1" applyAlignment="1" applyProtection="1">
      <alignment horizontal="left"/>
      <protection hidden="1"/>
    </xf>
    <xf numFmtId="0" fontId="19" fillId="0" borderId="6" xfId="55" applyFont="1" applyBorder="1" applyAlignment="1" applyProtection="1">
      <alignment horizontal="left"/>
      <protection hidden="1"/>
    </xf>
    <xf numFmtId="1" fontId="15" fillId="0" borderId="24" xfId="55" applyNumberFormat="1" applyFont="1" applyBorder="1" applyAlignment="1" applyProtection="1">
      <alignment horizontal="center" vertical="center" wrapText="1"/>
      <protection hidden="1"/>
    </xf>
    <xf numFmtId="1" fontId="15" fillId="0" borderId="25" xfId="55" applyNumberFormat="1" applyFont="1" applyBorder="1" applyAlignment="1" applyProtection="1">
      <alignment horizontal="center" vertical="center" wrapText="1"/>
      <protection hidden="1"/>
    </xf>
    <xf numFmtId="4" fontId="15" fillId="0" borderId="24" xfId="55" applyNumberFormat="1" applyFont="1" applyBorder="1" applyAlignment="1" applyProtection="1">
      <alignment horizontal="right" vertical="center" wrapText="1"/>
      <protection hidden="1"/>
    </xf>
    <xf numFmtId="4" fontId="16" fillId="0" borderId="25" xfId="55" applyNumberFormat="1" applyFont="1" applyBorder="1" applyAlignment="1" applyProtection="1">
      <alignment horizontal="right" vertical="center" wrapText="1"/>
      <protection hidden="1"/>
    </xf>
    <xf numFmtId="0" fontId="16" fillId="0" borderId="6" xfId="55" applyFont="1" applyFill="1" applyBorder="1" applyAlignment="1" applyProtection="1">
      <alignment horizontal="justify" vertical="center" wrapText="1"/>
      <protection hidden="1"/>
    </xf>
    <xf numFmtId="2" fontId="35" fillId="0" borderId="0" xfId="46" applyNumberFormat="1" applyFont="1" applyFill="1" applyBorder="1" applyAlignment="1" applyProtection="1">
      <alignment horizontal="left" vertical="center"/>
      <protection hidden="1"/>
    </xf>
  </cellXfs>
  <cellStyles count="62">
    <cellStyle name="75" xfId="1" xr:uid="{00000000-0005-0000-0000-000000000000}"/>
    <cellStyle name="9"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2" xfId="10" xr:uid="{00000000-0005-0000-0000-000009000000}"/>
    <cellStyle name="Comma  - Style3" xfId="11" xr:uid="{00000000-0005-0000-0000-00000A000000}"/>
    <cellStyle name="Comma  - Style4" xfId="12" xr:uid="{00000000-0005-0000-0000-00000B000000}"/>
    <cellStyle name="Comma  - Style5" xfId="13" xr:uid="{00000000-0005-0000-0000-00000C000000}"/>
    <cellStyle name="Comma  - Style6" xfId="14" xr:uid="{00000000-0005-0000-0000-00000D000000}"/>
    <cellStyle name="Comma  - Style7" xfId="15" xr:uid="{00000000-0005-0000-0000-00000E000000}"/>
    <cellStyle name="Comma  - Style8" xfId="16" xr:uid="{00000000-0005-0000-0000-00000F000000}"/>
    <cellStyle name="Comma 2" xfId="17" xr:uid="{00000000-0005-0000-0000-000010000000}"/>
    <cellStyle name="Formula" xfId="18" xr:uid="{00000000-0005-0000-0000-000011000000}"/>
    <cellStyle name="Header1" xfId="19" xr:uid="{00000000-0005-0000-0000-000012000000}"/>
    <cellStyle name="Header2" xfId="20" xr:uid="{00000000-0005-0000-0000-000013000000}"/>
    <cellStyle name="Hyperlink" xfId="21" builtinId="8"/>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1" xfId="26" xr:uid="{00000000-0005-0000-0000-00001A000000}"/>
    <cellStyle name="Normal 12" xfId="27" xr:uid="{00000000-0005-0000-0000-00001B000000}"/>
    <cellStyle name="Normal 13" xfId="28" xr:uid="{00000000-0005-0000-0000-00001C000000}"/>
    <cellStyle name="Normal 14" xfId="29" xr:uid="{00000000-0005-0000-0000-00001D000000}"/>
    <cellStyle name="Normal 15" xfId="30" xr:uid="{00000000-0005-0000-0000-00001E000000}"/>
    <cellStyle name="Normal 16" xfId="31" xr:uid="{00000000-0005-0000-0000-00001F000000}"/>
    <cellStyle name="Normal 17" xfId="32" xr:uid="{00000000-0005-0000-0000-000020000000}"/>
    <cellStyle name="Normal 18" xfId="33" xr:uid="{00000000-0005-0000-0000-000021000000}"/>
    <cellStyle name="Normal 19" xfId="34" xr:uid="{00000000-0005-0000-0000-000022000000}"/>
    <cellStyle name="Normal 2" xfId="35" xr:uid="{00000000-0005-0000-0000-000023000000}"/>
    <cellStyle name="Normal 4" xfId="36" xr:uid="{00000000-0005-0000-0000-000024000000}"/>
    <cellStyle name="Normal 5" xfId="37" xr:uid="{00000000-0005-0000-0000-000025000000}"/>
    <cellStyle name="Normal 6" xfId="38" xr:uid="{00000000-0005-0000-0000-000026000000}"/>
    <cellStyle name="Normal 7" xfId="39" xr:uid="{00000000-0005-0000-0000-000027000000}"/>
    <cellStyle name="Normal 8" xfId="40" xr:uid="{00000000-0005-0000-0000-000028000000}"/>
    <cellStyle name="Normal 9" xfId="41" xr:uid="{00000000-0005-0000-0000-000029000000}"/>
    <cellStyle name="Normal_Annexures TW 04" xfId="42" xr:uid="{00000000-0005-0000-0000-00002A000000}"/>
    <cellStyle name="Normal_Annexures TW 04 2" xfId="43" xr:uid="{00000000-0005-0000-0000-00002B000000}"/>
    <cellStyle name="Normal_Attach 3(JV)" xfId="44" xr:uid="{00000000-0005-0000-0000-00002C000000}"/>
    <cellStyle name="Normal_Attacments TW 04" xfId="45" xr:uid="{00000000-0005-0000-0000-00002D000000}"/>
    <cellStyle name="Normal_Entertainment Form" xfId="46" xr:uid="{00000000-0005-0000-0000-00002E000000}"/>
    <cellStyle name="Normal_pgcil-tivim-pricesched" xfId="47" xr:uid="{00000000-0005-0000-0000-00002F000000}"/>
    <cellStyle name="Normal_pgcil-tivim-pricesched_Sch-1" xfId="48" xr:uid="{00000000-0005-0000-0000-000030000000}"/>
    <cellStyle name="Normal_PRICE SCHEDULE-4 to 6-A4" xfId="49" xr:uid="{00000000-0005-0000-0000-000031000000}"/>
    <cellStyle name="Normal_Price Schedules-4a-4b--5-6" xfId="50" xr:uid="{00000000-0005-0000-0000-000032000000}"/>
    <cellStyle name="Normal_Price_Schedules for Insulator Package Rev-01" xfId="51" xr:uid="{00000000-0005-0000-0000-000033000000}"/>
    <cellStyle name="Normal_PRICE-SCHE Bihar-Rev-2-corrections" xfId="52" xr:uid="{00000000-0005-0000-0000-000034000000}"/>
    <cellStyle name="Normal_PRICE-SCHE Bihar-Rev-2-corrections_Annexures TW 04" xfId="53" xr:uid="{00000000-0005-0000-0000-000035000000}"/>
    <cellStyle name="Normal_PRICE-SCHE Bihar-Rev-2-corrections_Price_Schedules for Insulator Package Rev-01" xfId="54" xr:uid="{00000000-0005-0000-0000-000036000000}"/>
    <cellStyle name="Normal_QUOTED CORRECTED 2" xfId="55" xr:uid="{00000000-0005-0000-0000-000037000000}"/>
    <cellStyle name="Normal_Sch-1" xfId="56" xr:uid="{00000000-0005-0000-0000-000038000000}"/>
    <cellStyle name="Normal_Sheet1" xfId="57" xr:uid="{00000000-0005-0000-0000-000039000000}"/>
    <cellStyle name="Percent" xfId="58" builtinId="5"/>
    <cellStyle name="Popis" xfId="59" xr:uid="{00000000-0005-0000-0000-00003B000000}"/>
    <cellStyle name="Sledovaný hypertextový odkaz" xfId="60" xr:uid="{00000000-0005-0000-0000-00003C000000}"/>
    <cellStyle name="Standard_BS14" xfId="61" xr:uid="{00000000-0005-0000-0000-00003D000000}"/>
  </cellStyles>
  <dxfs count="3">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structions!A1"/></Relationships>
</file>

<file path=xl/drawings/_rels/drawing10.xml.rels><?xml version="1.0" encoding="UTF-8" standalone="yes"?>
<Relationships xmlns="http://schemas.openxmlformats.org/package/2006/relationships"><Relationship Id="rId2" Type="http://schemas.openxmlformats.org/officeDocument/2006/relationships/hyperlink" Target="#'Sch-7'!A1"/><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Cover!A1"/></Relationships>
</file>

<file path=xl/drawings/_rels/drawing13.xml.rels><?xml version="1.0" encoding="UTF-8" standalone="yes"?>
<Relationships xmlns="http://schemas.openxmlformats.org/package/2006/relationships"><Relationship Id="rId1" Type="http://schemas.openxmlformats.org/officeDocument/2006/relationships/hyperlink" Target="#Discount!A1"/></Relationships>
</file>

<file path=xl/drawings/_rels/drawing14.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5'!A1"/></Relationships>
</file>

<file path=xl/drawings/_rels/drawing15.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6.xml.rels><?xml version="1.0" encoding="UTF-8" standalone="yes"?>
<Relationships xmlns="http://schemas.openxmlformats.org/package/2006/relationships"><Relationship Id="rId1" Type="http://schemas.openxmlformats.org/officeDocument/2006/relationships/hyperlink" Target="#'Sch-4'!A1"/></Relationships>
</file>

<file path=xl/drawings/_rels/drawing17.xml.rels><?xml version="1.0" encoding="UTF-8" standalone="yes"?>
<Relationships xmlns="http://schemas.openxmlformats.org/package/2006/relationships"><Relationship Id="rId1" Type="http://schemas.openxmlformats.org/officeDocument/2006/relationships/hyperlink" Target="#'Sch-4'!A1"/></Relationships>
</file>

<file path=xl/drawings/_rels/drawing18.xml.rels><?xml version="1.0" encoding="UTF-8" standalone="yes"?>
<Relationships xmlns="http://schemas.openxmlformats.org/package/2006/relationships"><Relationship Id="rId1" Type="http://schemas.openxmlformats.org/officeDocument/2006/relationships/hyperlink" Target="#'Sch-4'!A1"/></Relationships>
</file>

<file path=xl/drawings/_rels/drawing2.xml.rels><?xml version="1.0" encoding="UTF-8" standalone="yes"?>
<Relationships xmlns="http://schemas.openxmlformats.org/package/2006/relationships"><Relationship Id="rId2" Type="http://schemas.openxmlformats.org/officeDocument/2006/relationships/hyperlink" Target="#'Names of Bidder'!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ch-3'!Print_Area"/><Relationship Id="rId1" Type="http://schemas.openxmlformats.org/officeDocument/2006/relationships/hyperlink" Target="#'Sch-3 '!A1"/><Relationship Id="rId4" Type="http://schemas.openxmlformats.org/officeDocument/2006/relationships/image" Target="../media/image5.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2" Type="http://schemas.openxmlformats.org/officeDocument/2006/relationships/hyperlink" Target="#'Sch-6'!A1"/><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1</xdr:col>
      <xdr:colOff>13878</xdr:colOff>
      <xdr:row>9</xdr:row>
      <xdr:rowOff>59531</xdr:rowOff>
    </xdr:from>
    <xdr:to>
      <xdr:col>4</xdr:col>
      <xdr:colOff>1147164</xdr:colOff>
      <xdr:row>10</xdr:row>
      <xdr:rowOff>189315</xdr:rowOff>
    </xdr:to>
    <xdr:sp macro="" textlink="">
      <xdr:nvSpPr>
        <xdr:cNvPr id="1026" name="Text Box 2">
          <a:hlinkClick xmlns:r="http://schemas.openxmlformats.org/officeDocument/2006/relationships" r:id="rId1" tooltip="Click to Proceed"/>
          <a:extLst>
            <a:ext uri="{FF2B5EF4-FFF2-40B4-BE49-F238E27FC236}">
              <a16:creationId xmlns:a16="http://schemas.microsoft.com/office/drawing/2014/main" id="{EBB442BC-08E2-46A4-A852-8FB65D59B41E}"/>
            </a:ext>
          </a:extLst>
        </xdr:cNvPr>
        <xdr:cNvSpPr txBox="1">
          <a:spLocks noChangeArrowheads="1"/>
        </xdr:cNvSpPr>
      </xdr:nvSpPr>
      <xdr:spPr bwMode="auto">
        <a:xfrm>
          <a:off x="657224" y="2507456"/>
          <a:ext cx="7858125" cy="297656"/>
        </a:xfrm>
        <a:prstGeom prst="rect">
          <a:avLst/>
        </a:prstGeom>
        <a:solidFill>
          <a:srgbClr val="FFFF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2</xdr:col>
      <xdr:colOff>2724150</xdr:colOff>
      <xdr:row>12</xdr:row>
      <xdr:rowOff>104775</xdr:rowOff>
    </xdr:from>
    <xdr:to>
      <xdr:col>4</xdr:col>
      <xdr:colOff>1181100</xdr:colOff>
      <xdr:row>14</xdr:row>
      <xdr:rowOff>276225</xdr:rowOff>
    </xdr:to>
    <xdr:pic>
      <xdr:nvPicPr>
        <xdr:cNvPr id="165112" name="Picture 3">
          <a:extLst>
            <a:ext uri="{FF2B5EF4-FFF2-40B4-BE49-F238E27FC236}">
              <a16:creationId xmlns:a16="http://schemas.microsoft.com/office/drawing/2014/main" id="{FFE38263-3403-448E-8AA4-2B651F3D13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981" t="27950" r="31090" b="55093"/>
        <a:stretch>
          <a:fillRect/>
        </a:stretch>
      </xdr:blipFill>
      <xdr:spPr bwMode="auto">
        <a:xfrm>
          <a:off x="4229100" y="3962400"/>
          <a:ext cx="4171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333375</xdr:colOff>
      <xdr:row>12</xdr:row>
      <xdr:rowOff>133350</xdr:rowOff>
    </xdr:from>
    <xdr:to>
      <xdr:col>2</xdr:col>
      <xdr:colOff>1076325</xdr:colOff>
      <xdr:row>14</xdr:row>
      <xdr:rowOff>114300</xdr:rowOff>
    </xdr:to>
    <xdr:pic>
      <xdr:nvPicPr>
        <xdr:cNvPr id="165113" name="Picture 4">
          <a:extLst>
            <a:ext uri="{FF2B5EF4-FFF2-40B4-BE49-F238E27FC236}">
              <a16:creationId xmlns:a16="http://schemas.microsoft.com/office/drawing/2014/main" id="{5E569F21-B1BD-4D20-BD7F-649A995033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0600" y="3990975"/>
          <a:ext cx="15906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323850</xdr:colOff>
      <xdr:row>0</xdr:row>
      <xdr:rowOff>161925</xdr:rowOff>
    </xdr:from>
    <xdr:to>
      <xdr:col>5</xdr:col>
      <xdr:colOff>838200</xdr:colOff>
      <xdr:row>2</xdr:row>
      <xdr:rowOff>476250</xdr:rowOff>
    </xdr:to>
    <xdr:grpSp>
      <xdr:nvGrpSpPr>
        <xdr:cNvPr id="172317" name="Group 25">
          <a:hlinkClick xmlns:r="http://schemas.openxmlformats.org/officeDocument/2006/relationships" r:id="rId1" tooltip="Click for Sch-5"/>
          <a:extLst>
            <a:ext uri="{FF2B5EF4-FFF2-40B4-BE49-F238E27FC236}">
              <a16:creationId xmlns:a16="http://schemas.microsoft.com/office/drawing/2014/main" id="{EF7EDEA3-37B3-469E-8A09-6446C641D8F9}"/>
            </a:ext>
          </a:extLst>
        </xdr:cNvPr>
        <xdr:cNvGrpSpPr>
          <a:grpSpLocks/>
        </xdr:cNvGrpSpPr>
      </xdr:nvGrpSpPr>
      <xdr:grpSpPr bwMode="auto">
        <a:xfrm>
          <a:off x="7991475" y="161925"/>
          <a:ext cx="1276350" cy="771525"/>
          <a:chOff x="804" y="5"/>
          <a:chExt cx="116" cy="73"/>
        </a:xfrm>
      </xdr:grpSpPr>
      <xdr:sp macro="" textlink="">
        <xdr:nvSpPr>
          <xdr:cNvPr id="172318" name="AutoShape 26">
            <a:extLst>
              <a:ext uri="{FF2B5EF4-FFF2-40B4-BE49-F238E27FC236}">
                <a16:creationId xmlns:a16="http://schemas.microsoft.com/office/drawing/2014/main" id="{42676F3C-7A51-4E83-B987-8D164DABFCC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27">
            <a:hlinkClick xmlns:r="http://schemas.openxmlformats.org/officeDocument/2006/relationships" r:id="rId2"/>
            <a:extLst>
              <a:ext uri="{FF2B5EF4-FFF2-40B4-BE49-F238E27FC236}">
                <a16:creationId xmlns:a16="http://schemas.microsoft.com/office/drawing/2014/main" id="{7B396597-D807-4996-97CC-4E574E56C379}"/>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a:t>
            </a:r>
            <a:r>
              <a:rPr lang="en-US" sz="1000" b="1" i="0" strike="noStrike" baseline="0">
                <a:solidFill>
                  <a:srgbClr val="000000"/>
                </a:solidFill>
                <a:latin typeface="Book Antiqua"/>
              </a:rPr>
              <a:t> sch-7 </a:t>
            </a:r>
            <a:endParaRPr lang="en-US" sz="1000" b="1" i="0" strike="noStrike">
              <a:solidFill>
                <a:srgbClr val="000000"/>
              </a:solidFill>
              <a:latin typeface="Book Antiqua"/>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438150</xdr:colOff>
      <xdr:row>0</xdr:row>
      <xdr:rowOff>228600</xdr:rowOff>
    </xdr:from>
    <xdr:to>
      <xdr:col>8</xdr:col>
      <xdr:colOff>409575</xdr:colOff>
      <xdr:row>4</xdr:row>
      <xdr:rowOff>57150</xdr:rowOff>
    </xdr:to>
    <xdr:grpSp>
      <xdr:nvGrpSpPr>
        <xdr:cNvPr id="178461" name="Group 25">
          <a:hlinkClick xmlns:r="http://schemas.openxmlformats.org/officeDocument/2006/relationships" r:id="rId1" tooltip="Click for Sch-5"/>
          <a:extLst>
            <a:ext uri="{FF2B5EF4-FFF2-40B4-BE49-F238E27FC236}">
              <a16:creationId xmlns:a16="http://schemas.microsoft.com/office/drawing/2014/main" id="{04CEC75A-22A6-42CF-B9A4-6B31E56A8ED8}"/>
            </a:ext>
          </a:extLst>
        </xdr:cNvPr>
        <xdr:cNvGrpSpPr>
          <a:grpSpLocks/>
        </xdr:cNvGrpSpPr>
      </xdr:nvGrpSpPr>
      <xdr:grpSpPr bwMode="auto">
        <a:xfrm>
          <a:off x="9763125" y="228600"/>
          <a:ext cx="1628775" cy="1571625"/>
          <a:chOff x="804" y="5"/>
          <a:chExt cx="116" cy="73"/>
        </a:xfrm>
      </xdr:grpSpPr>
      <xdr:sp macro="" textlink="">
        <xdr:nvSpPr>
          <xdr:cNvPr id="178462" name="AutoShape 26">
            <a:extLst>
              <a:ext uri="{FF2B5EF4-FFF2-40B4-BE49-F238E27FC236}">
                <a16:creationId xmlns:a16="http://schemas.microsoft.com/office/drawing/2014/main" id="{2DDCE257-D64B-4EA5-8FC9-D8BD9AA7C199}"/>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hlinkClick xmlns:r="http://schemas.openxmlformats.org/officeDocument/2006/relationships" r:id="rId2"/>
            <a:extLst>
              <a:ext uri="{FF2B5EF4-FFF2-40B4-BE49-F238E27FC236}">
                <a16:creationId xmlns:a16="http://schemas.microsoft.com/office/drawing/2014/main" id="{2BA0E830-0B02-414A-9D9E-F9793E8C5491}"/>
              </a:ext>
            </a:extLst>
          </xdr:cNvPr>
          <xdr:cNvSpPr txBox="1">
            <a:spLocks noChangeArrowheads="1"/>
          </xdr:cNvSpPr>
        </xdr:nvSpPr>
        <xdr:spPr bwMode="auto">
          <a:xfrm>
            <a:off x="819" y="23"/>
            <a:ext cx="100" cy="4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a:t>
            </a:r>
            <a:r>
              <a:rPr lang="en-US" sz="1000" b="1" i="0" strike="noStrike" baseline="0">
                <a:solidFill>
                  <a:srgbClr val="000000"/>
                </a:solidFill>
                <a:latin typeface="Book Antiqua"/>
              </a:rPr>
              <a:t> bid form 2nd envelope </a:t>
            </a:r>
            <a:endParaRPr lang="en-US" sz="1000" b="1" i="0" strike="noStrike">
              <a:solidFill>
                <a:srgbClr val="000000"/>
              </a:solidFill>
              <a:latin typeface="Book Antiqua"/>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342900</xdr:colOff>
      <xdr:row>0</xdr:row>
      <xdr:rowOff>57150</xdr:rowOff>
    </xdr:from>
    <xdr:to>
      <xdr:col>8</xdr:col>
      <xdr:colOff>228600</xdr:colOff>
      <xdr:row>3</xdr:row>
      <xdr:rowOff>133350</xdr:rowOff>
    </xdr:to>
    <xdr:grpSp>
      <xdr:nvGrpSpPr>
        <xdr:cNvPr id="169245" name="Group 5">
          <a:hlinkClick xmlns:r="http://schemas.openxmlformats.org/officeDocument/2006/relationships" r:id="rId1" tooltip="Back to Cover Page"/>
          <a:extLst>
            <a:ext uri="{FF2B5EF4-FFF2-40B4-BE49-F238E27FC236}">
              <a16:creationId xmlns:a16="http://schemas.microsoft.com/office/drawing/2014/main" id="{6E8DEAC7-9EB1-4ADD-A1DA-53C2A9E0E64D}"/>
            </a:ext>
          </a:extLst>
        </xdr:cNvPr>
        <xdr:cNvGrpSpPr>
          <a:grpSpLocks/>
        </xdr:cNvGrpSpPr>
      </xdr:nvGrpSpPr>
      <xdr:grpSpPr bwMode="auto">
        <a:xfrm>
          <a:off x="10791825" y="57150"/>
          <a:ext cx="1685925" cy="685800"/>
          <a:chOff x="762" y="5"/>
          <a:chExt cx="116" cy="73"/>
        </a:xfrm>
      </xdr:grpSpPr>
      <xdr:sp macro="" textlink="">
        <xdr:nvSpPr>
          <xdr:cNvPr id="169246" name="AutoShape 2">
            <a:extLst>
              <a:ext uri="{FF2B5EF4-FFF2-40B4-BE49-F238E27FC236}">
                <a16:creationId xmlns:a16="http://schemas.microsoft.com/office/drawing/2014/main" id="{DE000F8C-9624-4D34-A726-1B58A20A37C1}"/>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extLst>
              <a:ext uri="{FF2B5EF4-FFF2-40B4-BE49-F238E27FC236}">
                <a16:creationId xmlns:a16="http://schemas.microsoft.com/office/drawing/2014/main" id="{9B960FE5-410F-4F42-B397-EAC28C2DFD16}"/>
              </a:ext>
            </a:extLst>
          </xdr:cNvPr>
          <xdr:cNvSpPr txBox="1">
            <a:spLocks noChangeArrowheads="1"/>
          </xdr:cNvSpPr>
        </xdr:nvSpPr>
        <xdr:spPr bwMode="auto">
          <a:xfrm>
            <a:off x="776" y="21"/>
            <a:ext cx="82" cy="4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238125</xdr:colOff>
      <xdr:row>0</xdr:row>
      <xdr:rowOff>19050</xdr:rowOff>
    </xdr:from>
    <xdr:to>
      <xdr:col>7</xdr:col>
      <xdr:colOff>0</xdr:colOff>
      <xdr:row>2</xdr:row>
      <xdr:rowOff>247650</xdr:rowOff>
    </xdr:to>
    <xdr:grpSp>
      <xdr:nvGrpSpPr>
        <xdr:cNvPr id="173341" name="Group 5">
          <a:hlinkClick xmlns:r="http://schemas.openxmlformats.org/officeDocument/2006/relationships" r:id="rId1" tooltip="Click for Discount Letter"/>
          <a:extLst>
            <a:ext uri="{FF2B5EF4-FFF2-40B4-BE49-F238E27FC236}">
              <a16:creationId xmlns:a16="http://schemas.microsoft.com/office/drawing/2014/main" id="{9922FAAD-6BFD-4896-B219-C518D8CA8AE4}"/>
            </a:ext>
          </a:extLst>
        </xdr:cNvPr>
        <xdr:cNvGrpSpPr>
          <a:grpSpLocks/>
        </xdr:cNvGrpSpPr>
      </xdr:nvGrpSpPr>
      <xdr:grpSpPr bwMode="auto">
        <a:xfrm>
          <a:off x="7629525" y="19050"/>
          <a:ext cx="1104900" cy="685800"/>
          <a:chOff x="762" y="2"/>
          <a:chExt cx="116" cy="73"/>
        </a:xfrm>
      </xdr:grpSpPr>
      <xdr:sp macro="" textlink="">
        <xdr:nvSpPr>
          <xdr:cNvPr id="173342" name="AutoShape 2">
            <a:extLst>
              <a:ext uri="{FF2B5EF4-FFF2-40B4-BE49-F238E27FC236}">
                <a16:creationId xmlns:a16="http://schemas.microsoft.com/office/drawing/2014/main" id="{BA1FD343-4B8B-4748-8468-578133123D18}"/>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C9BCC2A5-BA9C-47C5-8BD7-5897DF472E84}"/>
              </a:ext>
            </a:extLst>
          </xdr:cNvPr>
          <xdr:cNvSpPr txBox="1">
            <a:spLocks noChangeArrowheads="1"/>
          </xdr:cNvSpPr>
        </xdr:nvSpPr>
        <xdr:spPr bwMode="auto">
          <a:xfrm>
            <a:off x="779" y="18"/>
            <a:ext cx="99" cy="39"/>
          </a:xfrm>
          <a:prstGeom prst="rect">
            <a:avLst/>
          </a:prstGeom>
          <a:noFill/>
          <a:ln w="9525">
            <a:noFill/>
            <a:miter lim="800000"/>
            <a:headEnd/>
            <a:tailEnd/>
          </a:ln>
        </xdr:spPr>
        <xdr:txBody>
          <a:bodyPr vertOverflow="clip" wrap="square" lIns="27432" tIns="32004" rIns="0" bIns="32004" anchor="ctr" upright="1"/>
          <a:lstStyle/>
          <a:p>
            <a:pPr algn="l" rtl="1">
              <a:defRPr sz="1000"/>
            </a:pPr>
            <a:r>
              <a:rPr lang="en-US" sz="900" b="1" i="0" strike="noStrike">
                <a:solidFill>
                  <a:srgbClr val="000000"/>
                </a:solidFill>
                <a:latin typeface="Book Antiqua"/>
              </a:rPr>
              <a:t>Click for Discount Letter</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323850</xdr:colOff>
      <xdr:row>0</xdr:row>
      <xdr:rowOff>161925</xdr:rowOff>
    </xdr:from>
    <xdr:to>
      <xdr:col>5</xdr:col>
      <xdr:colOff>428625</xdr:colOff>
      <xdr:row>2</xdr:row>
      <xdr:rowOff>400050</xdr:rowOff>
    </xdr:to>
    <xdr:grpSp>
      <xdr:nvGrpSpPr>
        <xdr:cNvPr id="174365" name="Group 25">
          <a:hlinkClick xmlns:r="http://schemas.openxmlformats.org/officeDocument/2006/relationships" r:id="rId1" tooltip="Click for Sch-5"/>
          <a:extLst>
            <a:ext uri="{FF2B5EF4-FFF2-40B4-BE49-F238E27FC236}">
              <a16:creationId xmlns:a16="http://schemas.microsoft.com/office/drawing/2014/main" id="{57603819-6FFC-4B1E-AE51-DED2B52A0281}"/>
            </a:ext>
          </a:extLst>
        </xdr:cNvPr>
        <xdr:cNvGrpSpPr>
          <a:grpSpLocks/>
        </xdr:cNvGrpSpPr>
      </xdr:nvGrpSpPr>
      <xdr:grpSpPr bwMode="auto">
        <a:xfrm>
          <a:off x="7534275" y="161925"/>
          <a:ext cx="866775" cy="695325"/>
          <a:chOff x="804" y="5"/>
          <a:chExt cx="116" cy="73"/>
        </a:xfrm>
      </xdr:grpSpPr>
      <xdr:sp macro="" textlink="">
        <xdr:nvSpPr>
          <xdr:cNvPr id="174366" name="AutoShape 26">
            <a:extLst>
              <a:ext uri="{FF2B5EF4-FFF2-40B4-BE49-F238E27FC236}">
                <a16:creationId xmlns:a16="http://schemas.microsoft.com/office/drawing/2014/main" id="{5036C4FA-969B-4E63-A6AC-E640BF0D92B3}"/>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hlinkClick xmlns:r="http://schemas.openxmlformats.org/officeDocument/2006/relationships" r:id="rId2"/>
            <a:extLst>
              <a:ext uri="{FF2B5EF4-FFF2-40B4-BE49-F238E27FC236}">
                <a16:creationId xmlns:a16="http://schemas.microsoft.com/office/drawing/2014/main" id="{A9A33687-663D-4720-AFD6-8524848D51FD}"/>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a:t>
            </a:r>
            <a:r>
              <a:rPr lang="en-US" sz="1000" b="1" i="0" strike="noStrike" baseline="0">
                <a:solidFill>
                  <a:srgbClr val="000000"/>
                </a:solidFill>
                <a:latin typeface="Book Antiqua"/>
              </a:rPr>
              <a:t> Bid form</a:t>
            </a:r>
            <a:endParaRPr lang="en-US" sz="1000" b="1" i="0" strike="noStrike">
              <a:solidFill>
                <a:srgbClr val="000000"/>
              </a:solidFill>
              <a:latin typeface="Book Antiqua"/>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238125</xdr:colOff>
      <xdr:row>0</xdr:row>
      <xdr:rowOff>28575</xdr:rowOff>
    </xdr:from>
    <xdr:to>
      <xdr:col>16</xdr:col>
      <xdr:colOff>752475</xdr:colOff>
      <xdr:row>3</xdr:row>
      <xdr:rowOff>0</xdr:rowOff>
    </xdr:to>
    <xdr:grpSp>
      <xdr:nvGrpSpPr>
        <xdr:cNvPr id="175389" name="Group 4">
          <a:hlinkClick xmlns:r="http://schemas.openxmlformats.org/officeDocument/2006/relationships" r:id="rId1" tooltip="Click for Bid Form"/>
          <a:extLst>
            <a:ext uri="{FF2B5EF4-FFF2-40B4-BE49-F238E27FC236}">
              <a16:creationId xmlns:a16="http://schemas.microsoft.com/office/drawing/2014/main" id="{3B181D09-8A5E-494B-AEC7-66430F0D90D4}"/>
            </a:ext>
          </a:extLst>
        </xdr:cNvPr>
        <xdr:cNvGrpSpPr>
          <a:grpSpLocks/>
        </xdr:cNvGrpSpPr>
      </xdr:nvGrpSpPr>
      <xdr:grpSpPr bwMode="auto">
        <a:xfrm>
          <a:off x="7515225" y="28575"/>
          <a:ext cx="1838325" cy="933450"/>
          <a:chOff x="784" y="2"/>
          <a:chExt cx="116" cy="73"/>
        </a:xfrm>
      </xdr:grpSpPr>
      <xdr:sp macro="" textlink="">
        <xdr:nvSpPr>
          <xdr:cNvPr id="175390" name="AutoShape 2">
            <a:extLst>
              <a:ext uri="{FF2B5EF4-FFF2-40B4-BE49-F238E27FC236}">
                <a16:creationId xmlns:a16="http://schemas.microsoft.com/office/drawing/2014/main" id="{25C6600B-7DEF-4D27-BAA1-373B8FCBCF08}"/>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D8D556DB-24B9-4F9E-AB05-8D2C042814F5}"/>
              </a:ext>
            </a:extLst>
          </xdr:cNvPr>
          <xdr:cNvSpPr txBox="1">
            <a:spLocks noChangeArrowheads="1"/>
          </xdr:cNvSpPr>
        </xdr:nvSpPr>
        <xdr:spPr bwMode="auto">
          <a:xfrm>
            <a:off x="796" y="18"/>
            <a:ext cx="82"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8C8789AB-35AC-4553-8907-FCAA13D9E351}"/>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377401</xdr:colOff>
      <xdr:row>1</xdr:row>
      <xdr:rowOff>99483</xdr:rowOff>
    </xdr:from>
    <xdr:to>
      <xdr:col>7</xdr:col>
      <xdr:colOff>206761</xdr:colOff>
      <xdr:row>2</xdr:row>
      <xdr:rowOff>87755</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8B34FC8F-8065-4F6A-872B-DBBE4E35EDFA}"/>
            </a:ext>
          </a:extLst>
        </xdr:cNvPr>
        <xdr:cNvSpPr txBox="1">
          <a:spLocks noChangeArrowheads="1"/>
        </xdr:cNvSpPr>
      </xdr:nvSpPr>
      <xdr:spPr bwMode="auto">
        <a:xfrm>
          <a:off x="7281333" y="317500"/>
          <a:ext cx="1195917" cy="27516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377401</xdr:colOff>
      <xdr:row>1</xdr:row>
      <xdr:rowOff>99483</xdr:rowOff>
    </xdr:from>
    <xdr:to>
      <xdr:col>7</xdr:col>
      <xdr:colOff>206761</xdr:colOff>
      <xdr:row>2</xdr:row>
      <xdr:rowOff>87755</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823C9B2D-E839-49CF-9634-A6DA186ABF69}"/>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4457700</xdr:colOff>
      <xdr:row>50</xdr:row>
      <xdr:rowOff>0</xdr:rowOff>
    </xdr:from>
    <xdr:to>
      <xdr:col>2</xdr:col>
      <xdr:colOff>4981575</xdr:colOff>
      <xdr:row>50</xdr:row>
      <xdr:rowOff>0</xdr:rowOff>
    </xdr:to>
    <xdr:pic>
      <xdr:nvPicPr>
        <xdr:cNvPr id="164315" name="Picture 4">
          <a:extLst>
            <a:ext uri="{FF2B5EF4-FFF2-40B4-BE49-F238E27FC236}">
              <a16:creationId xmlns:a16="http://schemas.microsoft.com/office/drawing/2014/main" id="{E2AF6585-AE30-4384-A4BB-5852E996D3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157448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200025</xdr:colOff>
      <xdr:row>0</xdr:row>
      <xdr:rowOff>57150</xdr:rowOff>
    </xdr:from>
    <xdr:to>
      <xdr:col>3</xdr:col>
      <xdr:colOff>1409700</xdr:colOff>
      <xdr:row>2</xdr:row>
      <xdr:rowOff>28575</xdr:rowOff>
    </xdr:to>
    <xdr:grpSp>
      <xdr:nvGrpSpPr>
        <xdr:cNvPr id="164316" name="Group 1">
          <a:hlinkClick xmlns:r="http://schemas.openxmlformats.org/officeDocument/2006/relationships" r:id="rId2" tooltip="Click to Proceed"/>
          <a:extLst>
            <a:ext uri="{FF2B5EF4-FFF2-40B4-BE49-F238E27FC236}">
              <a16:creationId xmlns:a16="http://schemas.microsoft.com/office/drawing/2014/main" id="{A53C4B66-4C7D-4ADA-B72A-664FAEDB70E3}"/>
            </a:ext>
          </a:extLst>
        </xdr:cNvPr>
        <xdr:cNvGrpSpPr>
          <a:grpSpLocks/>
        </xdr:cNvGrpSpPr>
      </xdr:nvGrpSpPr>
      <xdr:grpSpPr bwMode="auto">
        <a:xfrm>
          <a:off x="8696325" y="57150"/>
          <a:ext cx="1209675" cy="762000"/>
          <a:chOff x="804" y="5"/>
          <a:chExt cx="116" cy="73"/>
        </a:xfrm>
      </xdr:grpSpPr>
      <xdr:sp macro="" textlink="">
        <xdr:nvSpPr>
          <xdr:cNvPr id="164318" name="AutoShape 2">
            <a:extLst>
              <a:ext uri="{FF2B5EF4-FFF2-40B4-BE49-F238E27FC236}">
                <a16:creationId xmlns:a16="http://schemas.microsoft.com/office/drawing/2014/main" id="{C79EB6A5-0442-4475-BE0B-22EA1DFA37C7}"/>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8" name="Text Box 3">
            <a:extLst>
              <a:ext uri="{FF2B5EF4-FFF2-40B4-BE49-F238E27FC236}">
                <a16:creationId xmlns:a16="http://schemas.microsoft.com/office/drawing/2014/main" id="{BCB6E1B5-1977-4817-BFDB-3AD3EDE7F69A}"/>
              </a:ext>
            </a:extLst>
          </xdr:cNvPr>
          <xdr:cNvSpPr txBox="1">
            <a:spLocks noChangeArrowheads="1"/>
          </xdr:cNvSpPr>
        </xdr:nvSpPr>
        <xdr:spPr bwMode="auto">
          <a:xfrm>
            <a:off x="819" y="23"/>
            <a:ext cx="10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4448175</xdr:colOff>
      <xdr:row>46</xdr:row>
      <xdr:rowOff>0</xdr:rowOff>
    </xdr:from>
    <xdr:to>
      <xdr:col>2</xdr:col>
      <xdr:colOff>4972050</xdr:colOff>
      <xdr:row>46</xdr:row>
      <xdr:rowOff>0</xdr:rowOff>
    </xdr:to>
    <xdr:pic>
      <xdr:nvPicPr>
        <xdr:cNvPr id="164317" name="Picture 4">
          <a:extLst>
            <a:ext uri="{FF2B5EF4-FFF2-40B4-BE49-F238E27FC236}">
              <a16:creationId xmlns:a16="http://schemas.microsoft.com/office/drawing/2014/main" id="{8ECB125F-9198-49D3-A386-ECA00473A1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148304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542925</xdr:colOff>
      <xdr:row>0</xdr:row>
      <xdr:rowOff>209550</xdr:rowOff>
    </xdr:from>
    <xdr:to>
      <xdr:col>6</xdr:col>
      <xdr:colOff>66675</xdr:colOff>
      <xdr:row>1</xdr:row>
      <xdr:rowOff>209550</xdr:rowOff>
    </xdr:to>
    <xdr:grpSp>
      <xdr:nvGrpSpPr>
        <xdr:cNvPr id="166173" name="Group 6">
          <a:hlinkClick xmlns:r="http://schemas.openxmlformats.org/officeDocument/2006/relationships" r:id="rId1" tooltip="Click for Sch-1"/>
          <a:extLst>
            <a:ext uri="{FF2B5EF4-FFF2-40B4-BE49-F238E27FC236}">
              <a16:creationId xmlns:a16="http://schemas.microsoft.com/office/drawing/2014/main" id="{545B525D-F81A-47E9-9445-E64CC5D2BE0C}"/>
            </a:ext>
          </a:extLst>
        </xdr:cNvPr>
        <xdr:cNvGrpSpPr>
          <a:grpSpLocks/>
        </xdr:cNvGrpSpPr>
      </xdr:nvGrpSpPr>
      <xdr:grpSpPr bwMode="auto">
        <a:xfrm>
          <a:off x="8001000" y="209550"/>
          <a:ext cx="1104900" cy="1171575"/>
          <a:chOff x="804" y="5"/>
          <a:chExt cx="116" cy="73"/>
        </a:xfrm>
      </xdr:grpSpPr>
      <xdr:sp macro="" textlink="">
        <xdr:nvSpPr>
          <xdr:cNvPr id="166174" name="AutoShape 2">
            <a:extLst>
              <a:ext uri="{FF2B5EF4-FFF2-40B4-BE49-F238E27FC236}">
                <a16:creationId xmlns:a16="http://schemas.microsoft.com/office/drawing/2014/main" id="{51C70715-5F48-4A4C-A513-5802B7753153}"/>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8A887325-A35C-404B-9FDD-34090813AD22}"/>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247650</xdr:colOff>
      <xdr:row>0</xdr:row>
      <xdr:rowOff>28575</xdr:rowOff>
    </xdr:from>
    <xdr:to>
      <xdr:col>17</xdr:col>
      <xdr:colOff>523875</xdr:colOff>
      <xdr:row>2</xdr:row>
      <xdr:rowOff>266700</xdr:rowOff>
    </xdr:to>
    <xdr:grpSp>
      <xdr:nvGrpSpPr>
        <xdr:cNvPr id="184699" name="Group 38">
          <a:hlinkClick xmlns:r="http://schemas.openxmlformats.org/officeDocument/2006/relationships" r:id="rId1" tooltip="Click for Sch-2"/>
          <a:extLst>
            <a:ext uri="{FF2B5EF4-FFF2-40B4-BE49-F238E27FC236}">
              <a16:creationId xmlns:a16="http://schemas.microsoft.com/office/drawing/2014/main" id="{CF9C29D8-59F6-4B7F-AD20-E7DCB192244C}"/>
            </a:ext>
          </a:extLst>
        </xdr:cNvPr>
        <xdr:cNvGrpSpPr>
          <a:grpSpLocks/>
        </xdr:cNvGrpSpPr>
      </xdr:nvGrpSpPr>
      <xdr:grpSpPr bwMode="auto">
        <a:xfrm>
          <a:off x="21746936" y="28575"/>
          <a:ext cx="1759403" cy="700768"/>
          <a:chOff x="804" y="5"/>
          <a:chExt cx="116" cy="73"/>
        </a:xfrm>
      </xdr:grpSpPr>
      <xdr:sp macro="" textlink="">
        <xdr:nvSpPr>
          <xdr:cNvPr id="184702" name="AutoShape 39">
            <a:extLst>
              <a:ext uri="{FF2B5EF4-FFF2-40B4-BE49-F238E27FC236}">
                <a16:creationId xmlns:a16="http://schemas.microsoft.com/office/drawing/2014/main" id="{63DEF1ED-4DC5-4B4B-9061-BADA60CA5E1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774474FA-9164-43E4-8B5D-D0B1CC27E4B3}"/>
              </a:ext>
            </a:extLst>
          </xdr:cNvPr>
          <xdr:cNvSpPr txBox="1">
            <a:spLocks noChangeArrowheads="1"/>
          </xdr:cNvSpPr>
        </xdr:nvSpPr>
        <xdr:spPr bwMode="auto">
          <a:xfrm>
            <a:off x="819" y="23"/>
            <a:ext cx="42" cy="39"/>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Sch-2</a:t>
            </a:r>
          </a:p>
        </xdr:txBody>
      </xdr:sp>
    </xdr:grpSp>
    <xdr:clientData/>
  </xdr:twoCellAnchor>
  <xdr:twoCellAnchor editAs="oneCell">
    <xdr:from>
      <xdr:col>1</xdr:col>
      <xdr:colOff>2038350</xdr:colOff>
      <xdr:row>18</xdr:row>
      <xdr:rowOff>0</xdr:rowOff>
    </xdr:from>
    <xdr:to>
      <xdr:col>1</xdr:col>
      <xdr:colOff>2038350</xdr:colOff>
      <xdr:row>18</xdr:row>
      <xdr:rowOff>38100</xdr:rowOff>
    </xdr:to>
    <xdr:pic>
      <xdr:nvPicPr>
        <xdr:cNvPr id="184700" name="Picture 3">
          <a:extLst>
            <a:ext uri="{FF2B5EF4-FFF2-40B4-BE49-F238E27FC236}">
              <a16:creationId xmlns:a16="http://schemas.microsoft.com/office/drawing/2014/main" id="{D2234085-ED11-4343-9296-B74FF330B2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68294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18</xdr:row>
      <xdr:rowOff>0</xdr:rowOff>
    </xdr:from>
    <xdr:to>
      <xdr:col>1</xdr:col>
      <xdr:colOff>1952625</xdr:colOff>
      <xdr:row>18</xdr:row>
      <xdr:rowOff>66675</xdr:rowOff>
    </xdr:to>
    <xdr:pic>
      <xdr:nvPicPr>
        <xdr:cNvPr id="184701" name="Picture 1" descr="http://www.borosil.com/images/home_sub_images/5360-Flasks1.jpg">
          <a:extLst>
            <a:ext uri="{FF2B5EF4-FFF2-40B4-BE49-F238E27FC236}">
              <a16:creationId xmlns:a16="http://schemas.microsoft.com/office/drawing/2014/main" id="{847B696F-2F2D-427C-9AB1-C3BD6F9B8D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68294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895350</xdr:colOff>
      <xdr:row>0</xdr:row>
      <xdr:rowOff>0</xdr:rowOff>
    </xdr:from>
    <xdr:to>
      <xdr:col>14</xdr:col>
      <xdr:colOff>0</xdr:colOff>
      <xdr:row>2</xdr:row>
      <xdr:rowOff>333375</xdr:rowOff>
    </xdr:to>
    <xdr:grpSp>
      <xdr:nvGrpSpPr>
        <xdr:cNvPr id="183507" name="Group 1">
          <a:hlinkClick xmlns:r="http://schemas.openxmlformats.org/officeDocument/2006/relationships" r:id="rId1" tooltip="Click for Sch-3"/>
          <a:extLst>
            <a:ext uri="{FF2B5EF4-FFF2-40B4-BE49-F238E27FC236}">
              <a16:creationId xmlns:a16="http://schemas.microsoft.com/office/drawing/2014/main" id="{FEDCFECD-F0F1-44E2-B6E0-D015E98F1A5C}"/>
            </a:ext>
          </a:extLst>
        </xdr:cNvPr>
        <xdr:cNvGrpSpPr>
          <a:grpSpLocks/>
        </xdr:cNvGrpSpPr>
      </xdr:nvGrpSpPr>
      <xdr:grpSpPr bwMode="auto">
        <a:xfrm>
          <a:off x="11452225" y="0"/>
          <a:ext cx="1343025" cy="777875"/>
          <a:chOff x="804" y="5"/>
          <a:chExt cx="116" cy="73"/>
        </a:xfrm>
      </xdr:grpSpPr>
      <xdr:sp macro="" textlink="">
        <xdr:nvSpPr>
          <xdr:cNvPr id="183518" name="AutoShape 2">
            <a:extLst>
              <a:ext uri="{FF2B5EF4-FFF2-40B4-BE49-F238E27FC236}">
                <a16:creationId xmlns:a16="http://schemas.microsoft.com/office/drawing/2014/main" id="{06D4D105-22C7-4C7B-A5E9-982E1858A146}"/>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0243" name="Text Box 3">
            <a:hlinkClick xmlns:r="http://schemas.openxmlformats.org/officeDocument/2006/relationships" r:id="rId2"/>
            <a:extLst>
              <a:ext uri="{FF2B5EF4-FFF2-40B4-BE49-F238E27FC236}">
                <a16:creationId xmlns:a16="http://schemas.microsoft.com/office/drawing/2014/main" id="{0B39EA77-7DFD-4331-9CB7-DCDE56DA01C4}"/>
              </a:ext>
            </a:extLst>
          </xdr:cNvPr>
          <xdr:cNvSpPr txBox="1">
            <a:spLocks noChangeArrowheads="1"/>
          </xdr:cNvSpPr>
        </xdr:nvSpPr>
        <xdr:spPr bwMode="auto">
          <a:xfrm>
            <a:off x="819" y="23"/>
            <a:ext cx="100" cy="4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Sch-3</a:t>
            </a:r>
          </a:p>
        </xdr:txBody>
      </xdr:sp>
    </xdr:grpSp>
    <xdr:clientData/>
  </xdr:twoCellAnchor>
  <xdr:twoCellAnchor editAs="oneCell">
    <xdr:from>
      <xdr:col>1</xdr:col>
      <xdr:colOff>2038350</xdr:colOff>
      <xdr:row>20</xdr:row>
      <xdr:rowOff>0</xdr:rowOff>
    </xdr:from>
    <xdr:to>
      <xdr:col>1</xdr:col>
      <xdr:colOff>2038350</xdr:colOff>
      <xdr:row>20</xdr:row>
      <xdr:rowOff>38100</xdr:rowOff>
    </xdr:to>
    <xdr:pic>
      <xdr:nvPicPr>
        <xdr:cNvPr id="183508" name="Picture 3">
          <a:extLst>
            <a:ext uri="{FF2B5EF4-FFF2-40B4-BE49-F238E27FC236}">
              <a16:creationId xmlns:a16="http://schemas.microsoft.com/office/drawing/2014/main" id="{DEA02C72-AE12-490F-A119-0045245BEC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77724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20</xdr:row>
      <xdr:rowOff>0</xdr:rowOff>
    </xdr:from>
    <xdr:to>
      <xdr:col>1</xdr:col>
      <xdr:colOff>1962150</xdr:colOff>
      <xdr:row>20</xdr:row>
      <xdr:rowOff>66675</xdr:rowOff>
    </xdr:to>
    <xdr:pic>
      <xdr:nvPicPr>
        <xdr:cNvPr id="183509" name="Picture 1" descr="http://www.borosil.com/images/home_sub_images/5360-Flasks1.jpg">
          <a:extLst>
            <a:ext uri="{FF2B5EF4-FFF2-40B4-BE49-F238E27FC236}">
              <a16:creationId xmlns:a16="http://schemas.microsoft.com/office/drawing/2014/main" id="{96FCD87B-096F-4BAB-851C-8BD0F80EEF7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77724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18</xdr:row>
      <xdr:rowOff>0</xdr:rowOff>
    </xdr:from>
    <xdr:to>
      <xdr:col>1</xdr:col>
      <xdr:colOff>2038350</xdr:colOff>
      <xdr:row>18</xdr:row>
      <xdr:rowOff>38100</xdr:rowOff>
    </xdr:to>
    <xdr:pic>
      <xdr:nvPicPr>
        <xdr:cNvPr id="183510" name="Picture 3">
          <a:extLst>
            <a:ext uri="{FF2B5EF4-FFF2-40B4-BE49-F238E27FC236}">
              <a16:creationId xmlns:a16="http://schemas.microsoft.com/office/drawing/2014/main" id="{897AC06F-B93B-4BC0-9BA3-3F29D44A78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511" name="Picture 1" descr="http://www.borosil.com/images/home_sub_images/5360-Flasks1.jpg">
          <a:extLst>
            <a:ext uri="{FF2B5EF4-FFF2-40B4-BE49-F238E27FC236}">
              <a16:creationId xmlns:a16="http://schemas.microsoft.com/office/drawing/2014/main" id="{E34CC34F-B8F4-44E9-8A09-20E881AF72B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18</xdr:row>
      <xdr:rowOff>0</xdr:rowOff>
    </xdr:from>
    <xdr:to>
      <xdr:col>1</xdr:col>
      <xdr:colOff>2038350</xdr:colOff>
      <xdr:row>18</xdr:row>
      <xdr:rowOff>38100</xdr:rowOff>
    </xdr:to>
    <xdr:pic>
      <xdr:nvPicPr>
        <xdr:cNvPr id="183512" name="Picture 3">
          <a:extLst>
            <a:ext uri="{FF2B5EF4-FFF2-40B4-BE49-F238E27FC236}">
              <a16:creationId xmlns:a16="http://schemas.microsoft.com/office/drawing/2014/main" id="{6D6F7ABD-1C4E-4807-802D-FFA644CC2A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513" name="Picture 1" descr="http://www.borosil.com/images/home_sub_images/5360-Flasks1.jpg">
          <a:extLst>
            <a:ext uri="{FF2B5EF4-FFF2-40B4-BE49-F238E27FC236}">
              <a16:creationId xmlns:a16="http://schemas.microsoft.com/office/drawing/2014/main" id="{426D7C6B-6959-46BB-AEE3-6B949C5DD0B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18</xdr:row>
      <xdr:rowOff>0</xdr:rowOff>
    </xdr:from>
    <xdr:to>
      <xdr:col>1</xdr:col>
      <xdr:colOff>2038350</xdr:colOff>
      <xdr:row>18</xdr:row>
      <xdr:rowOff>38100</xdr:rowOff>
    </xdr:to>
    <xdr:pic>
      <xdr:nvPicPr>
        <xdr:cNvPr id="183514" name="Picture 3">
          <a:extLst>
            <a:ext uri="{FF2B5EF4-FFF2-40B4-BE49-F238E27FC236}">
              <a16:creationId xmlns:a16="http://schemas.microsoft.com/office/drawing/2014/main" id="{4E68ECAD-FD6D-4F3B-B813-6915A4165B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515" name="Picture 1" descr="http://www.borosil.com/images/home_sub_images/5360-Flasks1.jpg">
          <a:extLst>
            <a:ext uri="{FF2B5EF4-FFF2-40B4-BE49-F238E27FC236}">
              <a16:creationId xmlns:a16="http://schemas.microsoft.com/office/drawing/2014/main" id="{B059CF75-5DC6-45F9-BC51-3A1EF9CE1A0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18</xdr:row>
      <xdr:rowOff>0</xdr:rowOff>
    </xdr:from>
    <xdr:to>
      <xdr:col>1</xdr:col>
      <xdr:colOff>2038350</xdr:colOff>
      <xdr:row>18</xdr:row>
      <xdr:rowOff>38100</xdr:rowOff>
    </xdr:to>
    <xdr:pic>
      <xdr:nvPicPr>
        <xdr:cNvPr id="183516" name="Picture 3">
          <a:extLst>
            <a:ext uri="{FF2B5EF4-FFF2-40B4-BE49-F238E27FC236}">
              <a16:creationId xmlns:a16="http://schemas.microsoft.com/office/drawing/2014/main" id="{E20021E9-1673-4D46-B2DC-CCF620492C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517" name="Picture 1" descr="http://www.borosil.com/images/home_sub_images/5360-Flasks1.jpg">
          <a:extLst>
            <a:ext uri="{FF2B5EF4-FFF2-40B4-BE49-F238E27FC236}">
              <a16:creationId xmlns:a16="http://schemas.microsoft.com/office/drawing/2014/main" id="{3E92062B-DECF-49DD-8762-79882B402BD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171450</xdr:colOff>
      <xdr:row>0</xdr:row>
      <xdr:rowOff>133350</xdr:rowOff>
    </xdr:from>
    <xdr:to>
      <xdr:col>18</xdr:col>
      <xdr:colOff>76200</xdr:colOff>
      <xdr:row>2</xdr:row>
      <xdr:rowOff>438150</xdr:rowOff>
    </xdr:to>
    <xdr:grpSp>
      <xdr:nvGrpSpPr>
        <xdr:cNvPr id="182900" name="Group 1">
          <a:hlinkClick xmlns:r="http://schemas.openxmlformats.org/officeDocument/2006/relationships" r:id="rId1" tooltip="Click for Sch-4"/>
          <a:extLst>
            <a:ext uri="{FF2B5EF4-FFF2-40B4-BE49-F238E27FC236}">
              <a16:creationId xmlns:a16="http://schemas.microsoft.com/office/drawing/2014/main" id="{9648DEF6-0631-45AF-B1BF-B2F9BC6B9AEC}"/>
            </a:ext>
          </a:extLst>
        </xdr:cNvPr>
        <xdr:cNvGrpSpPr>
          <a:grpSpLocks/>
        </xdr:cNvGrpSpPr>
      </xdr:nvGrpSpPr>
      <xdr:grpSpPr bwMode="auto">
        <a:xfrm>
          <a:off x="25298400" y="133350"/>
          <a:ext cx="1504950" cy="762000"/>
          <a:chOff x="804" y="5"/>
          <a:chExt cx="116" cy="73"/>
        </a:xfrm>
      </xdr:grpSpPr>
      <xdr:sp macro="" textlink="">
        <xdr:nvSpPr>
          <xdr:cNvPr id="182925" name="AutoShape 2">
            <a:extLst>
              <a:ext uri="{FF2B5EF4-FFF2-40B4-BE49-F238E27FC236}">
                <a16:creationId xmlns:a16="http://schemas.microsoft.com/office/drawing/2014/main" id="{87C59183-9727-45A6-8969-2963051BD4C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hlinkClick xmlns:r="http://schemas.openxmlformats.org/officeDocument/2006/relationships" r:id="rId1"/>
            <a:extLst>
              <a:ext uri="{FF2B5EF4-FFF2-40B4-BE49-F238E27FC236}">
                <a16:creationId xmlns:a16="http://schemas.microsoft.com/office/drawing/2014/main" id="{3C7CB61F-F206-4661-AB96-D86FD567324A}"/>
              </a:ext>
            </a:extLst>
          </xdr:cNvPr>
          <xdr:cNvSpPr txBox="1">
            <a:spLocks noChangeArrowheads="1"/>
          </xdr:cNvSpPr>
        </xdr:nvSpPr>
        <xdr:spPr bwMode="auto">
          <a:xfrm>
            <a:off x="819" y="23"/>
            <a:ext cx="101" cy="37"/>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Sch-4</a:t>
            </a:r>
          </a:p>
        </xdr:txBody>
      </xdr:sp>
    </xdr:grpSp>
    <xdr:clientData/>
  </xdr:twoCellAnchor>
  <xdr:twoCellAnchor editAs="oneCell">
    <xdr:from>
      <xdr:col>1</xdr:col>
      <xdr:colOff>2038350</xdr:colOff>
      <xdr:row>123</xdr:row>
      <xdr:rowOff>0</xdr:rowOff>
    </xdr:from>
    <xdr:to>
      <xdr:col>1</xdr:col>
      <xdr:colOff>2038350</xdr:colOff>
      <xdr:row>123</xdr:row>
      <xdr:rowOff>38100</xdr:rowOff>
    </xdr:to>
    <xdr:pic>
      <xdr:nvPicPr>
        <xdr:cNvPr id="182901" name="Picture 3">
          <a:extLst>
            <a:ext uri="{FF2B5EF4-FFF2-40B4-BE49-F238E27FC236}">
              <a16:creationId xmlns:a16="http://schemas.microsoft.com/office/drawing/2014/main" id="{24859DE6-72BB-4BC1-91C5-4F299F55D0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16706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123</xdr:row>
      <xdr:rowOff>0</xdr:rowOff>
    </xdr:from>
    <xdr:to>
      <xdr:col>1</xdr:col>
      <xdr:colOff>1952625</xdr:colOff>
      <xdr:row>123</xdr:row>
      <xdr:rowOff>57150</xdr:rowOff>
    </xdr:to>
    <xdr:pic>
      <xdr:nvPicPr>
        <xdr:cNvPr id="182902" name="Picture 1" descr="http://www.borosil.com/images/home_sub_images/5360-Flasks1.jpg">
          <a:extLst>
            <a:ext uri="{FF2B5EF4-FFF2-40B4-BE49-F238E27FC236}">
              <a16:creationId xmlns:a16="http://schemas.microsoft.com/office/drawing/2014/main" id="{3D442673-63AD-4666-84BF-4B67F2038B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16706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123</xdr:row>
      <xdr:rowOff>0</xdr:rowOff>
    </xdr:from>
    <xdr:to>
      <xdr:col>1</xdr:col>
      <xdr:colOff>2038350</xdr:colOff>
      <xdr:row>123</xdr:row>
      <xdr:rowOff>38100</xdr:rowOff>
    </xdr:to>
    <xdr:pic>
      <xdr:nvPicPr>
        <xdr:cNvPr id="182903" name="Picture 3">
          <a:extLst>
            <a:ext uri="{FF2B5EF4-FFF2-40B4-BE49-F238E27FC236}">
              <a16:creationId xmlns:a16="http://schemas.microsoft.com/office/drawing/2014/main" id="{8B9180BE-20B4-4C19-A0E0-D358C3D5E3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16706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123</xdr:row>
      <xdr:rowOff>0</xdr:rowOff>
    </xdr:from>
    <xdr:to>
      <xdr:col>1</xdr:col>
      <xdr:colOff>1952625</xdr:colOff>
      <xdr:row>123</xdr:row>
      <xdr:rowOff>57150</xdr:rowOff>
    </xdr:to>
    <xdr:pic>
      <xdr:nvPicPr>
        <xdr:cNvPr id="182904" name="Picture 1" descr="http://www.borosil.com/images/home_sub_images/5360-Flasks1.jpg">
          <a:extLst>
            <a:ext uri="{FF2B5EF4-FFF2-40B4-BE49-F238E27FC236}">
              <a16:creationId xmlns:a16="http://schemas.microsoft.com/office/drawing/2014/main" id="{04EE538C-3822-403F-A849-1CFC183761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16706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123</xdr:row>
      <xdr:rowOff>0</xdr:rowOff>
    </xdr:from>
    <xdr:to>
      <xdr:col>1</xdr:col>
      <xdr:colOff>2038350</xdr:colOff>
      <xdr:row>123</xdr:row>
      <xdr:rowOff>38100</xdr:rowOff>
    </xdr:to>
    <xdr:pic>
      <xdr:nvPicPr>
        <xdr:cNvPr id="182905" name="Picture 3">
          <a:extLst>
            <a:ext uri="{FF2B5EF4-FFF2-40B4-BE49-F238E27FC236}">
              <a16:creationId xmlns:a16="http://schemas.microsoft.com/office/drawing/2014/main" id="{12F6B735-C542-45A9-9489-4B37531D6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16706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123</xdr:row>
      <xdr:rowOff>0</xdr:rowOff>
    </xdr:from>
    <xdr:to>
      <xdr:col>1</xdr:col>
      <xdr:colOff>1952625</xdr:colOff>
      <xdr:row>123</xdr:row>
      <xdr:rowOff>57150</xdr:rowOff>
    </xdr:to>
    <xdr:pic>
      <xdr:nvPicPr>
        <xdr:cNvPr id="182906" name="Picture 1" descr="http://www.borosil.com/images/home_sub_images/5360-Flasks1.jpg">
          <a:extLst>
            <a:ext uri="{FF2B5EF4-FFF2-40B4-BE49-F238E27FC236}">
              <a16:creationId xmlns:a16="http://schemas.microsoft.com/office/drawing/2014/main" id="{4DAC07A2-DD48-44FD-BC37-B04CFB0731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16706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123</xdr:row>
      <xdr:rowOff>0</xdr:rowOff>
    </xdr:from>
    <xdr:to>
      <xdr:col>1</xdr:col>
      <xdr:colOff>2038350</xdr:colOff>
      <xdr:row>123</xdr:row>
      <xdr:rowOff>38100</xdr:rowOff>
    </xdr:to>
    <xdr:pic>
      <xdr:nvPicPr>
        <xdr:cNvPr id="182907" name="Picture 3">
          <a:extLst>
            <a:ext uri="{FF2B5EF4-FFF2-40B4-BE49-F238E27FC236}">
              <a16:creationId xmlns:a16="http://schemas.microsoft.com/office/drawing/2014/main" id="{1798C655-09B2-48D5-8920-852C3EE906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16706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1876425</xdr:colOff>
      <xdr:row>123</xdr:row>
      <xdr:rowOff>0</xdr:rowOff>
    </xdr:from>
    <xdr:to>
      <xdr:col>1</xdr:col>
      <xdr:colOff>1876425</xdr:colOff>
      <xdr:row>123</xdr:row>
      <xdr:rowOff>57150</xdr:rowOff>
    </xdr:to>
    <xdr:pic>
      <xdr:nvPicPr>
        <xdr:cNvPr id="182908" name="Picture 1" descr="http://www.borosil.com/images/home_sub_images/5360-Flasks1.jpg">
          <a:extLst>
            <a:ext uri="{FF2B5EF4-FFF2-40B4-BE49-F238E27FC236}">
              <a16:creationId xmlns:a16="http://schemas.microsoft.com/office/drawing/2014/main" id="{4BB5F8A9-C7CF-48D7-9A8C-7B6E41209B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6050" y="316706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21</xdr:row>
      <xdr:rowOff>0</xdr:rowOff>
    </xdr:from>
    <xdr:to>
      <xdr:col>1</xdr:col>
      <xdr:colOff>2038350</xdr:colOff>
      <xdr:row>21</xdr:row>
      <xdr:rowOff>38100</xdr:rowOff>
    </xdr:to>
    <xdr:pic>
      <xdr:nvPicPr>
        <xdr:cNvPr id="182909" name="Picture 3">
          <a:extLst>
            <a:ext uri="{FF2B5EF4-FFF2-40B4-BE49-F238E27FC236}">
              <a16:creationId xmlns:a16="http://schemas.microsoft.com/office/drawing/2014/main" id="{5071CFC1-A73C-41E4-8F42-F47DBA87DC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89820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21</xdr:row>
      <xdr:rowOff>0</xdr:rowOff>
    </xdr:from>
    <xdr:to>
      <xdr:col>1</xdr:col>
      <xdr:colOff>1952625</xdr:colOff>
      <xdr:row>21</xdr:row>
      <xdr:rowOff>66675</xdr:rowOff>
    </xdr:to>
    <xdr:pic>
      <xdr:nvPicPr>
        <xdr:cNvPr id="182910" name="Picture 1" descr="http://www.borosil.com/images/home_sub_images/5360-Flasks1.jpg">
          <a:extLst>
            <a:ext uri="{FF2B5EF4-FFF2-40B4-BE49-F238E27FC236}">
              <a16:creationId xmlns:a16="http://schemas.microsoft.com/office/drawing/2014/main" id="{D0F602A5-5921-432F-B27B-CE33BD6DB4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898207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21</xdr:row>
      <xdr:rowOff>0</xdr:rowOff>
    </xdr:from>
    <xdr:to>
      <xdr:col>1</xdr:col>
      <xdr:colOff>2038350</xdr:colOff>
      <xdr:row>21</xdr:row>
      <xdr:rowOff>38100</xdr:rowOff>
    </xdr:to>
    <xdr:pic>
      <xdr:nvPicPr>
        <xdr:cNvPr id="182911" name="Picture 3">
          <a:extLst>
            <a:ext uri="{FF2B5EF4-FFF2-40B4-BE49-F238E27FC236}">
              <a16:creationId xmlns:a16="http://schemas.microsoft.com/office/drawing/2014/main" id="{BA72D672-8581-41CB-B07B-7E6D16DEE8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89820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21</xdr:row>
      <xdr:rowOff>0</xdr:rowOff>
    </xdr:from>
    <xdr:to>
      <xdr:col>1</xdr:col>
      <xdr:colOff>1952625</xdr:colOff>
      <xdr:row>21</xdr:row>
      <xdr:rowOff>66675</xdr:rowOff>
    </xdr:to>
    <xdr:pic>
      <xdr:nvPicPr>
        <xdr:cNvPr id="182912" name="Picture 1" descr="http://www.borosil.com/images/home_sub_images/5360-Flasks1.jpg">
          <a:extLst>
            <a:ext uri="{FF2B5EF4-FFF2-40B4-BE49-F238E27FC236}">
              <a16:creationId xmlns:a16="http://schemas.microsoft.com/office/drawing/2014/main" id="{262EA24B-96E5-49C1-A785-5E7A5D33D3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898207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21</xdr:row>
      <xdr:rowOff>0</xdr:rowOff>
    </xdr:from>
    <xdr:to>
      <xdr:col>1</xdr:col>
      <xdr:colOff>2038350</xdr:colOff>
      <xdr:row>21</xdr:row>
      <xdr:rowOff>38100</xdr:rowOff>
    </xdr:to>
    <xdr:pic>
      <xdr:nvPicPr>
        <xdr:cNvPr id="182913" name="Picture 3">
          <a:extLst>
            <a:ext uri="{FF2B5EF4-FFF2-40B4-BE49-F238E27FC236}">
              <a16:creationId xmlns:a16="http://schemas.microsoft.com/office/drawing/2014/main" id="{9FE9B288-45B8-475D-ACA8-C2C2DD2108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89820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21</xdr:row>
      <xdr:rowOff>0</xdr:rowOff>
    </xdr:from>
    <xdr:to>
      <xdr:col>1</xdr:col>
      <xdr:colOff>1952625</xdr:colOff>
      <xdr:row>21</xdr:row>
      <xdr:rowOff>66675</xdr:rowOff>
    </xdr:to>
    <xdr:pic>
      <xdr:nvPicPr>
        <xdr:cNvPr id="182914" name="Picture 1" descr="http://www.borosil.com/images/home_sub_images/5360-Flasks1.jpg">
          <a:extLst>
            <a:ext uri="{FF2B5EF4-FFF2-40B4-BE49-F238E27FC236}">
              <a16:creationId xmlns:a16="http://schemas.microsoft.com/office/drawing/2014/main" id="{67AD95C5-E677-4F2A-B461-581FE6C745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898207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21</xdr:row>
      <xdr:rowOff>0</xdr:rowOff>
    </xdr:from>
    <xdr:to>
      <xdr:col>1</xdr:col>
      <xdr:colOff>2038350</xdr:colOff>
      <xdr:row>21</xdr:row>
      <xdr:rowOff>38100</xdr:rowOff>
    </xdr:to>
    <xdr:pic>
      <xdr:nvPicPr>
        <xdr:cNvPr id="182915" name="Picture 3">
          <a:extLst>
            <a:ext uri="{FF2B5EF4-FFF2-40B4-BE49-F238E27FC236}">
              <a16:creationId xmlns:a16="http://schemas.microsoft.com/office/drawing/2014/main" id="{A252922C-5678-4DEB-AA82-193FA5C8F0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89820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21</xdr:row>
      <xdr:rowOff>0</xdr:rowOff>
    </xdr:from>
    <xdr:to>
      <xdr:col>1</xdr:col>
      <xdr:colOff>1952625</xdr:colOff>
      <xdr:row>21</xdr:row>
      <xdr:rowOff>66675</xdr:rowOff>
    </xdr:to>
    <xdr:pic>
      <xdr:nvPicPr>
        <xdr:cNvPr id="182916" name="Picture 1" descr="http://www.borosil.com/images/home_sub_images/5360-Flasks1.jpg">
          <a:extLst>
            <a:ext uri="{FF2B5EF4-FFF2-40B4-BE49-F238E27FC236}">
              <a16:creationId xmlns:a16="http://schemas.microsoft.com/office/drawing/2014/main" id="{6C1E7DC7-0F40-4793-9D2E-7F9C57184F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898207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124</xdr:row>
      <xdr:rowOff>0</xdr:rowOff>
    </xdr:from>
    <xdr:to>
      <xdr:col>1</xdr:col>
      <xdr:colOff>2038350</xdr:colOff>
      <xdr:row>124</xdr:row>
      <xdr:rowOff>38100</xdr:rowOff>
    </xdr:to>
    <xdr:pic>
      <xdr:nvPicPr>
        <xdr:cNvPr id="182917" name="Picture 3">
          <a:extLst>
            <a:ext uri="{FF2B5EF4-FFF2-40B4-BE49-F238E27FC236}">
              <a16:creationId xmlns:a16="http://schemas.microsoft.com/office/drawing/2014/main" id="{75027F3E-BCA8-4E3E-AD0F-12C2B79A43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18897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124</xdr:row>
      <xdr:rowOff>0</xdr:rowOff>
    </xdr:from>
    <xdr:to>
      <xdr:col>1</xdr:col>
      <xdr:colOff>1952625</xdr:colOff>
      <xdr:row>124</xdr:row>
      <xdr:rowOff>66675</xdr:rowOff>
    </xdr:to>
    <xdr:pic>
      <xdr:nvPicPr>
        <xdr:cNvPr id="182918" name="Picture 1" descr="http://www.borosil.com/images/home_sub_images/5360-Flasks1.jpg">
          <a:extLst>
            <a:ext uri="{FF2B5EF4-FFF2-40B4-BE49-F238E27FC236}">
              <a16:creationId xmlns:a16="http://schemas.microsoft.com/office/drawing/2014/main" id="{C812D41E-2BE8-463B-BB26-1D7C5DB3DA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18897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124</xdr:row>
      <xdr:rowOff>0</xdr:rowOff>
    </xdr:from>
    <xdr:to>
      <xdr:col>1</xdr:col>
      <xdr:colOff>2038350</xdr:colOff>
      <xdr:row>124</xdr:row>
      <xdr:rowOff>38100</xdr:rowOff>
    </xdr:to>
    <xdr:pic>
      <xdr:nvPicPr>
        <xdr:cNvPr id="182919" name="Picture 3">
          <a:extLst>
            <a:ext uri="{FF2B5EF4-FFF2-40B4-BE49-F238E27FC236}">
              <a16:creationId xmlns:a16="http://schemas.microsoft.com/office/drawing/2014/main" id="{B17CF32D-BC7E-4192-A743-3C2B54B267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18897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124</xdr:row>
      <xdr:rowOff>0</xdr:rowOff>
    </xdr:from>
    <xdr:to>
      <xdr:col>1</xdr:col>
      <xdr:colOff>1952625</xdr:colOff>
      <xdr:row>124</xdr:row>
      <xdr:rowOff>66675</xdr:rowOff>
    </xdr:to>
    <xdr:pic>
      <xdr:nvPicPr>
        <xdr:cNvPr id="182920" name="Picture 1" descr="http://www.borosil.com/images/home_sub_images/5360-Flasks1.jpg">
          <a:extLst>
            <a:ext uri="{FF2B5EF4-FFF2-40B4-BE49-F238E27FC236}">
              <a16:creationId xmlns:a16="http://schemas.microsoft.com/office/drawing/2014/main" id="{1A56A29E-5CBF-48E2-A129-92ED7B19EA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18897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124</xdr:row>
      <xdr:rowOff>0</xdr:rowOff>
    </xdr:from>
    <xdr:to>
      <xdr:col>1</xdr:col>
      <xdr:colOff>2038350</xdr:colOff>
      <xdr:row>124</xdr:row>
      <xdr:rowOff>38100</xdr:rowOff>
    </xdr:to>
    <xdr:pic>
      <xdr:nvPicPr>
        <xdr:cNvPr id="182921" name="Picture 3">
          <a:extLst>
            <a:ext uri="{FF2B5EF4-FFF2-40B4-BE49-F238E27FC236}">
              <a16:creationId xmlns:a16="http://schemas.microsoft.com/office/drawing/2014/main" id="{3018D865-A3C2-48AB-9029-A9C0C933F1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18897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124</xdr:row>
      <xdr:rowOff>0</xdr:rowOff>
    </xdr:from>
    <xdr:to>
      <xdr:col>1</xdr:col>
      <xdr:colOff>1952625</xdr:colOff>
      <xdr:row>124</xdr:row>
      <xdr:rowOff>66675</xdr:rowOff>
    </xdr:to>
    <xdr:pic>
      <xdr:nvPicPr>
        <xdr:cNvPr id="182922" name="Picture 1" descr="http://www.borosil.com/images/home_sub_images/5360-Flasks1.jpg">
          <a:extLst>
            <a:ext uri="{FF2B5EF4-FFF2-40B4-BE49-F238E27FC236}">
              <a16:creationId xmlns:a16="http://schemas.microsoft.com/office/drawing/2014/main" id="{8D3E8FF9-8D0C-42F1-B540-00BF8566D3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18897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124</xdr:row>
      <xdr:rowOff>0</xdr:rowOff>
    </xdr:from>
    <xdr:to>
      <xdr:col>1</xdr:col>
      <xdr:colOff>2038350</xdr:colOff>
      <xdr:row>124</xdr:row>
      <xdr:rowOff>38100</xdr:rowOff>
    </xdr:to>
    <xdr:pic>
      <xdr:nvPicPr>
        <xdr:cNvPr id="182923" name="Picture 3">
          <a:extLst>
            <a:ext uri="{FF2B5EF4-FFF2-40B4-BE49-F238E27FC236}">
              <a16:creationId xmlns:a16="http://schemas.microsoft.com/office/drawing/2014/main" id="{28469CAF-B155-47F7-AA8B-FD260C048F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18897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1876425</xdr:colOff>
      <xdr:row>124</xdr:row>
      <xdr:rowOff>0</xdr:rowOff>
    </xdr:from>
    <xdr:to>
      <xdr:col>1</xdr:col>
      <xdr:colOff>1876425</xdr:colOff>
      <xdr:row>124</xdr:row>
      <xdr:rowOff>66675</xdr:rowOff>
    </xdr:to>
    <xdr:pic>
      <xdr:nvPicPr>
        <xdr:cNvPr id="182924" name="Picture 1" descr="http://www.borosil.com/images/home_sub_images/5360-Flasks1.jpg">
          <a:extLst>
            <a:ext uri="{FF2B5EF4-FFF2-40B4-BE49-F238E27FC236}">
              <a16:creationId xmlns:a16="http://schemas.microsoft.com/office/drawing/2014/main" id="{C1A89ECA-9781-464D-BE49-FB7BAEFBC7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6050" y="318897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1524000</xdr:colOff>
      <xdr:row>0</xdr:row>
      <xdr:rowOff>28575</xdr:rowOff>
    </xdr:from>
    <xdr:to>
      <xdr:col>8</xdr:col>
      <xdr:colOff>514350</xdr:colOff>
      <xdr:row>2</xdr:row>
      <xdr:rowOff>390525</xdr:rowOff>
    </xdr:to>
    <xdr:grpSp>
      <xdr:nvGrpSpPr>
        <xdr:cNvPr id="168221" name="Group 25">
          <a:hlinkClick xmlns:r="http://schemas.openxmlformats.org/officeDocument/2006/relationships" r:id="rId1" tooltip="Click for Sch-5"/>
          <a:extLst>
            <a:ext uri="{FF2B5EF4-FFF2-40B4-BE49-F238E27FC236}">
              <a16:creationId xmlns:a16="http://schemas.microsoft.com/office/drawing/2014/main" id="{0F2545CB-D2FE-4A73-ADF1-AF2D64014370}"/>
            </a:ext>
          </a:extLst>
        </xdr:cNvPr>
        <xdr:cNvGrpSpPr>
          <a:grpSpLocks/>
        </xdr:cNvGrpSpPr>
      </xdr:nvGrpSpPr>
      <xdr:grpSpPr bwMode="auto">
        <a:xfrm>
          <a:off x="8905875" y="28575"/>
          <a:ext cx="1514475" cy="781050"/>
          <a:chOff x="804" y="5"/>
          <a:chExt cx="116" cy="73"/>
        </a:xfrm>
      </xdr:grpSpPr>
      <xdr:sp macro="" textlink="">
        <xdr:nvSpPr>
          <xdr:cNvPr id="168222" name="AutoShape 26">
            <a:extLst>
              <a:ext uri="{FF2B5EF4-FFF2-40B4-BE49-F238E27FC236}">
                <a16:creationId xmlns:a16="http://schemas.microsoft.com/office/drawing/2014/main" id="{97940D6F-71F3-47DA-8CA4-5DADC487D45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hlinkClick xmlns:r="http://schemas.openxmlformats.org/officeDocument/2006/relationships" r:id="rId1"/>
            <a:extLst>
              <a:ext uri="{FF2B5EF4-FFF2-40B4-BE49-F238E27FC236}">
                <a16:creationId xmlns:a16="http://schemas.microsoft.com/office/drawing/2014/main" id="{F6E38F25-B3E5-44A5-905B-FA85C7C533E4}"/>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28575</xdr:rowOff>
    </xdr:from>
    <xdr:to>
      <xdr:col>8</xdr:col>
      <xdr:colOff>514350</xdr:colOff>
      <xdr:row>2</xdr:row>
      <xdr:rowOff>390525</xdr:rowOff>
    </xdr:to>
    <xdr:grpSp>
      <xdr:nvGrpSpPr>
        <xdr:cNvPr id="170269" name="Group 25">
          <a:hlinkClick xmlns:r="http://schemas.openxmlformats.org/officeDocument/2006/relationships" r:id="rId1" tooltip="Click for Sch-5"/>
          <a:extLst>
            <a:ext uri="{FF2B5EF4-FFF2-40B4-BE49-F238E27FC236}">
              <a16:creationId xmlns:a16="http://schemas.microsoft.com/office/drawing/2014/main" id="{137D01BF-F87C-4123-A952-61B1BA1FA1B3}"/>
            </a:ext>
          </a:extLst>
        </xdr:cNvPr>
        <xdr:cNvGrpSpPr>
          <a:grpSpLocks/>
        </xdr:cNvGrpSpPr>
      </xdr:nvGrpSpPr>
      <xdr:grpSpPr bwMode="auto">
        <a:xfrm>
          <a:off x="9267825" y="28575"/>
          <a:ext cx="1276350" cy="781050"/>
          <a:chOff x="804" y="5"/>
          <a:chExt cx="116" cy="73"/>
        </a:xfrm>
      </xdr:grpSpPr>
      <xdr:sp macro="" textlink="">
        <xdr:nvSpPr>
          <xdr:cNvPr id="170270" name="AutoShape 26">
            <a:extLst>
              <a:ext uri="{FF2B5EF4-FFF2-40B4-BE49-F238E27FC236}">
                <a16:creationId xmlns:a16="http://schemas.microsoft.com/office/drawing/2014/main" id="{D5792DA2-D072-4F0F-9480-732E3C954D4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27">
            <a:hlinkClick xmlns:r="http://schemas.openxmlformats.org/officeDocument/2006/relationships" r:id="rId2"/>
            <a:extLst>
              <a:ext uri="{FF2B5EF4-FFF2-40B4-BE49-F238E27FC236}">
                <a16:creationId xmlns:a16="http://schemas.microsoft.com/office/drawing/2014/main" id="{9DF05470-AF1C-47F1-9322-E548EF8F256D}"/>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forSch-6</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71293" name="Group 25">
          <a:hlinkClick xmlns:r="http://schemas.openxmlformats.org/officeDocument/2006/relationships" r:id="rId1" tooltip="Click for Sch-5"/>
          <a:extLst>
            <a:ext uri="{FF2B5EF4-FFF2-40B4-BE49-F238E27FC236}">
              <a16:creationId xmlns:a16="http://schemas.microsoft.com/office/drawing/2014/main" id="{A5FCE639-95AA-40AE-9AFD-DAE5F0E77B00}"/>
            </a:ext>
          </a:extLst>
        </xdr:cNvPr>
        <xdr:cNvGrpSpPr>
          <a:grpSpLocks/>
        </xdr:cNvGrpSpPr>
      </xdr:nvGrpSpPr>
      <xdr:grpSpPr bwMode="auto">
        <a:xfrm>
          <a:off x="9534525" y="47625"/>
          <a:ext cx="1104900" cy="695325"/>
          <a:chOff x="804" y="5"/>
          <a:chExt cx="116" cy="73"/>
        </a:xfrm>
      </xdr:grpSpPr>
      <xdr:sp macro="" textlink="">
        <xdr:nvSpPr>
          <xdr:cNvPr id="171294" name="AutoShape 26">
            <a:extLst>
              <a:ext uri="{FF2B5EF4-FFF2-40B4-BE49-F238E27FC236}">
                <a16:creationId xmlns:a16="http://schemas.microsoft.com/office/drawing/2014/main" id="{DD102338-5298-4B71-8159-C986DE51C3D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67E5ED52-87DA-41F5-92F8-D14615210CA5}"/>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Sch-5</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65325/Desktop/12%20%20Price%20Schedule%20Vol-III%20Pkg-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Cover"/>
      <sheetName val="Instructions"/>
      <sheetName val="Names of Bidder"/>
      <sheetName val="Sch-1"/>
      <sheetName val="Sch-1 Dis"/>
      <sheetName val="Sch-2"/>
      <sheetName val="Sch-2 Dis"/>
      <sheetName val="Sch-3"/>
      <sheetName val="Sch-4"/>
      <sheetName val="Sch-5"/>
      <sheetName val="Sch-4 Dis"/>
      <sheetName val="Sch-6"/>
      <sheetName val="Sch-6 Dis"/>
      <sheetName val="Sch-5 after discount"/>
      <sheetName val="Discount"/>
      <sheetName val="Octroi"/>
      <sheetName val="Entry Tax"/>
      <sheetName val="Other taxes &amp; duties"/>
      <sheetName val="Sch-7"/>
      <sheetName val="Bid Form 2nd Envelope"/>
      <sheetName val="Q &amp; C"/>
      <sheetName val="T &amp; D"/>
      <sheetName val="N to W"/>
      <sheetName val="Sheet1"/>
    </sheetNames>
    <sheetDataSet>
      <sheetData sheetId="0" refreshError="1">
        <row r="9">
          <cell r="C9" t="str">
            <v>Pkg-A</v>
          </cell>
        </row>
      </sheetData>
      <sheetData sheetId="1" refreshError="1"/>
      <sheetData sheetId="2" refreshError="1"/>
      <sheetData sheetId="3" refreshError="1">
        <row r="6">
          <cell r="AA6" t="e">
            <v>#REF!</v>
          </cell>
        </row>
      </sheetData>
      <sheetData sheetId="4" refreshError="1">
        <row r="6">
          <cell r="L6" t="str">
            <v>To:</v>
          </cell>
        </row>
        <row r="8">
          <cell r="B8"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drawing" Target="../drawings/drawing8.xml"/><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10" Type="http://schemas.openxmlformats.org/officeDocument/2006/relationships/drawing" Target="../drawings/drawing9.xml"/><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97.bin"/><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11" Type="http://schemas.openxmlformats.org/officeDocument/2006/relationships/drawing" Target="../drawings/drawing10.xml"/><Relationship Id="rId5" Type="http://schemas.openxmlformats.org/officeDocument/2006/relationships/printerSettings" Target="../printerSettings/printerSettings94.bin"/><Relationship Id="rId10" Type="http://schemas.openxmlformats.org/officeDocument/2006/relationships/printerSettings" Target="../printerSettings/printerSettings99.bin"/><Relationship Id="rId4" Type="http://schemas.openxmlformats.org/officeDocument/2006/relationships/printerSettings" Target="../printerSettings/printerSettings93.bin"/><Relationship Id="rId9" Type="http://schemas.openxmlformats.org/officeDocument/2006/relationships/printerSettings" Target="../printerSettings/printerSettings9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08.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5" Type="http://schemas.openxmlformats.org/officeDocument/2006/relationships/printerSettings" Target="../printerSettings/printerSettings105.bin"/><Relationship Id="rId10" Type="http://schemas.openxmlformats.org/officeDocument/2006/relationships/drawing" Target="../drawings/drawing12.xml"/><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5" Type="http://schemas.openxmlformats.org/officeDocument/2006/relationships/printerSettings" Target="../printerSettings/printerSettings114.bin"/><Relationship Id="rId10" Type="http://schemas.openxmlformats.org/officeDocument/2006/relationships/drawing" Target="../drawings/drawing13.xml"/><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9.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10" Type="http://schemas.openxmlformats.org/officeDocument/2006/relationships/drawing" Target="../drawings/drawing15.xml"/><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36.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5" Type="http://schemas.openxmlformats.org/officeDocument/2006/relationships/printerSettings" Target="../printerSettings/printerSettings133.bin"/><Relationship Id="rId10" Type="http://schemas.openxmlformats.org/officeDocument/2006/relationships/drawing" Target="../drawings/drawing16.xml"/><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11" Type="http://schemas.openxmlformats.org/officeDocument/2006/relationships/drawing" Target="../drawings/drawing1.xml"/><Relationship Id="rId5" Type="http://schemas.openxmlformats.org/officeDocument/2006/relationships/printerSettings" Target="../printerSettings/printerSettings14.bin"/><Relationship Id="rId10" Type="http://schemas.openxmlformats.org/officeDocument/2006/relationships/printerSettings" Target="../printerSettings/printerSettings19.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45.bin"/><Relationship Id="rId3" Type="http://schemas.openxmlformats.org/officeDocument/2006/relationships/printerSettings" Target="../printerSettings/printerSettings140.bin"/><Relationship Id="rId7" Type="http://schemas.openxmlformats.org/officeDocument/2006/relationships/printerSettings" Target="../printerSettings/printerSettings144.bin"/><Relationship Id="rId2" Type="http://schemas.openxmlformats.org/officeDocument/2006/relationships/printerSettings" Target="../printerSettings/printerSettings139.bin"/><Relationship Id="rId1" Type="http://schemas.openxmlformats.org/officeDocument/2006/relationships/printerSettings" Target="../printerSettings/printerSettings138.bin"/><Relationship Id="rId6" Type="http://schemas.openxmlformats.org/officeDocument/2006/relationships/printerSettings" Target="../printerSettings/printerSettings143.bin"/><Relationship Id="rId5" Type="http://schemas.openxmlformats.org/officeDocument/2006/relationships/printerSettings" Target="../printerSettings/printerSettings142.bin"/><Relationship Id="rId10" Type="http://schemas.openxmlformats.org/officeDocument/2006/relationships/drawing" Target="../drawings/drawing17.xml"/><Relationship Id="rId4" Type="http://schemas.openxmlformats.org/officeDocument/2006/relationships/printerSettings" Target="../printerSettings/printerSettings141.bin"/><Relationship Id="rId9" Type="http://schemas.openxmlformats.org/officeDocument/2006/relationships/printerSettings" Target="../printerSettings/printerSettings14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50.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5" Type="http://schemas.openxmlformats.org/officeDocument/2006/relationships/printerSettings" Target="../printerSettings/printerSettings152.bin"/><Relationship Id="rId4" Type="http://schemas.openxmlformats.org/officeDocument/2006/relationships/printerSettings" Target="../printerSettings/printerSettings15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5" Type="http://schemas.openxmlformats.org/officeDocument/2006/relationships/printerSettings" Target="../printerSettings/printerSettings158.bin"/><Relationship Id="rId4" Type="http://schemas.openxmlformats.org/officeDocument/2006/relationships/printerSettings" Target="../printerSettings/printerSettings157.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167.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drawing" Target="../drawings/drawing3.xml"/><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drawing" Target="../drawings/drawing4.xml"/><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7.bin"/><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drawing" Target="../drawings/drawing5.xml"/><Relationship Id="rId5" Type="http://schemas.openxmlformats.org/officeDocument/2006/relationships/printerSettings" Target="../printerSettings/printerSettings54.bin"/><Relationship Id="rId10" Type="http://schemas.openxmlformats.org/officeDocument/2006/relationships/printerSettings" Target="../printerSettings/printerSettings59.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7.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F9"/>
  <sheetViews>
    <sheetView showGridLines="0" workbookViewId="0">
      <selection activeCell="C15" sqref="C15"/>
    </sheetView>
  </sheetViews>
  <sheetFormatPr defaultRowHeight="16.5"/>
  <cols>
    <col min="1" max="1" width="3.5" style="297" customWidth="1"/>
    <col min="2" max="2" width="18" style="305" customWidth="1"/>
    <col min="3" max="3" width="6.625" style="305" customWidth="1"/>
    <col min="4" max="4" width="43.75" style="305" customWidth="1"/>
    <col min="5" max="5" width="11" style="305" customWidth="1"/>
    <col min="6" max="6" width="29.5" style="305" customWidth="1"/>
    <col min="7" max="16384" width="9" style="299"/>
  </cols>
  <sheetData>
    <row r="1" spans="1:6">
      <c r="B1" s="298"/>
      <c r="C1" s="298"/>
      <c r="D1" s="298"/>
      <c r="E1" s="298"/>
      <c r="F1" s="298"/>
    </row>
    <row r="2" spans="1:6" ht="18.75">
      <c r="A2" s="741" t="s">
        <v>150</v>
      </c>
      <c r="B2" s="741"/>
      <c r="C2" s="741"/>
      <c r="D2" s="741"/>
      <c r="E2" s="741"/>
      <c r="F2" s="741"/>
    </row>
    <row r="3" spans="1:6">
      <c r="A3" s="745" t="s">
        <v>152</v>
      </c>
      <c r="B3" s="745"/>
      <c r="C3" s="745"/>
      <c r="D3" s="745"/>
      <c r="E3" s="745"/>
      <c r="F3" s="745"/>
    </row>
    <row r="4" spans="1:6">
      <c r="B4" s="301"/>
      <c r="C4" s="301"/>
      <c r="D4" s="301"/>
      <c r="E4" s="301"/>
      <c r="F4" s="301"/>
    </row>
    <row r="5" spans="1:6" ht="41.25" customHeight="1">
      <c r="A5" s="302">
        <v>1</v>
      </c>
      <c r="B5" s="303" t="s">
        <v>149</v>
      </c>
      <c r="C5" s="742" t="s">
        <v>573</v>
      </c>
      <c r="D5" s="743"/>
      <c r="E5" s="743"/>
      <c r="F5" s="744"/>
    </row>
    <row r="6" spans="1:6">
      <c r="A6" s="300"/>
      <c r="B6" s="304"/>
    </row>
    <row r="7" spans="1:6" ht="25.15" customHeight="1">
      <c r="A7" s="300">
        <v>2</v>
      </c>
      <c r="B7" s="304" t="s">
        <v>151</v>
      </c>
      <c r="C7" s="738" t="s">
        <v>574</v>
      </c>
      <c r="D7" s="739"/>
      <c r="E7" s="739"/>
      <c r="F7" s="740"/>
    </row>
    <row r="9" spans="1:6">
      <c r="A9" s="297">
        <v>3</v>
      </c>
      <c r="B9" s="304" t="s">
        <v>471</v>
      </c>
      <c r="C9" s="554"/>
    </row>
  </sheetData>
  <sheetProtection selectLockedCells="1" selectUnlockedCells="1"/>
  <customSheetViews>
    <customSheetView guid="{9CA44E70-650F-49CD-967F-298619682CA2}" showGridLines="0" hiddenRows="1" state="hidden" topLeftCell="A7">
      <selection activeCell="C9" sqref="C9:F9"/>
      <pageMargins left="0.5" right="0.5" top="1" bottom="1" header="0.5" footer="0.5"/>
      <pageSetup orientation="portrait" r:id="rId1"/>
      <headerFooter alignWithMargins="0"/>
    </customSheetView>
    <customSheetView guid="{C39F923C-6CD3-45D8-86F8-6C4D806DDD7E}" showGridLines="0" hiddenRows="1" state="hidden">
      <selection activeCell="D22" sqref="D22"/>
      <pageMargins left="0.5" right="0.5" top="1" bottom="1" header="0.5" footer="0.5"/>
      <pageSetup orientation="portrait" r:id="rId2"/>
      <headerFooter alignWithMargins="0"/>
    </customSheetView>
    <customSheetView guid="{B1277D53-29D6-4226-81E2-084FB62977B6}" showGridLines="0" hiddenRows="1" state="hidden">
      <selection activeCell="I14" sqref="I14"/>
      <pageMargins left="0.75" right="0.75" top="1" bottom="1" header="0.5" footer="0.5"/>
      <pageSetup orientation="portrait" r:id="rId3"/>
      <headerFooter alignWithMargins="0"/>
    </customSheetView>
    <customSheetView guid="{58D82F59-8CF6-455F-B9F4-081499FDF243}" showGridLines="0" hiddenRows="1" state="hidden">
      <selection activeCell="I14" sqref="I14"/>
      <pageMargins left="0.75" right="0.75" top="1" bottom="1" header="0.5" footer="0.5"/>
      <pageSetup orientation="portrait" r:id="rId4"/>
      <headerFooter alignWithMargins="0"/>
    </customSheetView>
    <customSheetView guid="{696D9240-6693-44E8-B9A4-2BFADD101EE2}" showGridLines="0" hiddenRows="1" state="hidden">
      <selection activeCell="C9" sqref="C9:F9"/>
      <pageMargins left="0.75" right="0.75" top="1" bottom="1" header="0.5" footer="0.5"/>
      <pageSetup orientation="portrait" r:id="rId5"/>
      <headerFooter alignWithMargins="0"/>
    </customSheetView>
    <customSheetView guid="{B0EE7D76-5806-4718-BDAD-3A3EA691E5E4}" showGridLines="0" hiddenRows="1" state="hidden">
      <selection activeCell="I14" sqref="I14"/>
      <pageMargins left="0.75" right="0.75" top="1" bottom="1" header="0.5" footer="0.5"/>
      <pageSetup orientation="portrait" r:id="rId6"/>
      <headerFooter alignWithMargins="0"/>
    </customSheetView>
    <customSheetView guid="{E95B21C1-D936-4435-AF6F-90CF0B6A7506}" showGridLines="0" hiddenRows="1" state="hidden">
      <selection activeCell="C7" sqref="C7:F7"/>
      <pageMargins left="0.75" right="0.75" top="1" bottom="1" header="0.5" footer="0.5"/>
      <pageSetup orientation="portrait" r:id="rId7"/>
      <headerFooter alignWithMargins="0"/>
    </customSheetView>
    <customSheetView guid="{08A645C4-A23F-4400-B0CE-1685BC312A6F}" showGridLines="0" hiddenRows="1" state="hidden">
      <selection activeCell="C9" sqref="C9:F9"/>
      <pageMargins left="0.5" right="0.5" top="1" bottom="1" header="0.5" footer="0.5"/>
      <pageSetup orientation="portrait" r:id="rId8"/>
      <headerFooter alignWithMargins="0"/>
    </customSheetView>
  </customSheetViews>
  <mergeCells count="4">
    <mergeCell ref="C7:F7"/>
    <mergeCell ref="A2:F2"/>
    <mergeCell ref="C5:F5"/>
    <mergeCell ref="A3:F3"/>
  </mergeCells>
  <phoneticPr fontId="30" type="noConversion"/>
  <pageMargins left="0.5" right="0.5" top="1" bottom="1" header="0.5" footer="0.5"/>
  <pageSetup orientation="portrait" r:id="rId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indexed="33"/>
  </sheetPr>
  <dimension ref="A1:Q58"/>
  <sheetViews>
    <sheetView zoomScale="102" zoomScaleNormal="102" zoomScaleSheetLayoutView="100" workbookViewId="0">
      <selection activeCell="E13" sqref="E13"/>
    </sheetView>
  </sheetViews>
  <sheetFormatPr defaultColWidth="10" defaultRowHeight="16.5"/>
  <cols>
    <col min="1" max="1" width="10.375" style="40" customWidth="1"/>
    <col min="2" max="2" width="45.875" style="40" customWidth="1"/>
    <col min="3" max="3" width="18.625" style="40" customWidth="1"/>
    <col min="4" max="4" width="22" style="40" customWidth="1"/>
    <col min="5" max="5" width="23.125" style="40" customWidth="1"/>
    <col min="6" max="6" width="10" style="37" hidden="1" customWidth="1"/>
    <col min="7" max="7" width="18.75" style="37" hidden="1" customWidth="1"/>
    <col min="8" max="8" width="10" style="37" customWidth="1"/>
    <col min="9" max="9" width="10" style="223" customWidth="1"/>
    <col min="10" max="10" width="12.625" style="223" customWidth="1"/>
    <col min="11" max="11" width="15" style="223" customWidth="1"/>
    <col min="12" max="17" width="10" style="223" customWidth="1"/>
    <col min="18" max="16384" width="10" style="37"/>
  </cols>
  <sheetData>
    <row r="1" spans="1:8" ht="18" customHeight="1">
      <c r="A1" s="59" t="str">
        <f>Cover!B3</f>
        <v xml:space="preserve">Specification No.: WRTCC/CS/20-21/AMC-LMC/B1 </v>
      </c>
      <c r="B1" s="60"/>
      <c r="C1" s="60"/>
      <c r="D1" s="61"/>
      <c r="E1" s="5" t="s">
        <v>163</v>
      </c>
    </row>
    <row r="2" spans="1:8" ht="15" customHeight="1">
      <c r="A2" s="2"/>
      <c r="B2" s="7"/>
      <c r="C2" s="7"/>
      <c r="D2" s="3"/>
      <c r="E2" s="1"/>
      <c r="F2" s="1"/>
    </row>
    <row r="3" spans="1:8" ht="75" customHeight="1">
      <c r="A3" s="856"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856"/>
      <c r="C3" s="856"/>
      <c r="D3" s="856"/>
      <c r="E3" s="856"/>
    </row>
    <row r="4" spans="1:8" ht="22.15" customHeight="1">
      <c r="A4" s="857" t="s">
        <v>539</v>
      </c>
      <c r="B4" s="857"/>
      <c r="C4" s="857"/>
      <c r="D4" s="857"/>
      <c r="E4" s="857"/>
    </row>
    <row r="5" spans="1:8" ht="12" customHeight="1">
      <c r="A5" s="43"/>
      <c r="B5" s="38"/>
      <c r="C5" s="38"/>
      <c r="D5" s="38"/>
      <c r="E5" s="38"/>
    </row>
    <row r="6" spans="1:8" ht="18" customHeight="1">
      <c r="A6" s="29" t="str">
        <f>'Sch-1'!A6</f>
        <v>Bidder's Name And Address</v>
      </c>
      <c r="D6" s="64" t="s">
        <v>198</v>
      </c>
    </row>
    <row r="7" spans="1:8" ht="18" customHeight="1">
      <c r="A7" s="201" t="str">
        <f>'Sch-1'!A7</f>
        <v>Bidder as Individual Bidder</v>
      </c>
      <c r="D7" s="855" t="str">
        <f>'Sch-1'!L7</f>
        <v xml:space="preserve">Sr. DGM (Tel-CS &amp; Wi-Fi) 
Power Grid Corporation of India Limited,
Western Region Telecom Control Center, 
1st Floor, Samruddhi Venture Park,
 MIDC Area, Marol, Andheri(East),
Mumbai-400093
</v>
      </c>
      <c r="E7" s="855"/>
    </row>
    <row r="8" spans="1:8" ht="15.75">
      <c r="A8" s="41" t="s">
        <v>215</v>
      </c>
      <c r="B8" s="516">
        <f>'Names of Bidder'!D8</f>
        <v>0</v>
      </c>
      <c r="C8" s="502"/>
      <c r="D8" s="855"/>
      <c r="E8" s="855"/>
    </row>
    <row r="9" spans="1:8" ht="15.75">
      <c r="A9" s="41" t="s">
        <v>216</v>
      </c>
      <c r="B9" s="516">
        <f>'Names of Bidder'!D9</f>
        <v>0</v>
      </c>
      <c r="C9" s="502"/>
      <c r="D9" s="855"/>
      <c r="E9" s="855"/>
    </row>
    <row r="10" spans="1:8">
      <c r="A10" s="42"/>
      <c r="B10" s="516">
        <f>'Names of Bidder'!D10</f>
        <v>0</v>
      </c>
      <c r="C10" s="502"/>
      <c r="D10" s="855"/>
      <c r="E10" s="855"/>
    </row>
    <row r="11" spans="1:8">
      <c r="A11" s="42"/>
      <c r="B11" s="516">
        <f>'Names of Bidder'!D11</f>
        <v>0</v>
      </c>
      <c r="C11" s="502"/>
      <c r="D11" s="855"/>
      <c r="E11" s="855"/>
    </row>
    <row r="12" spans="1:8" s="223" customFormat="1" ht="15" customHeight="1">
      <c r="A12" s="40"/>
      <c r="B12" s="40"/>
      <c r="C12" s="40"/>
      <c r="D12" s="855"/>
      <c r="E12" s="855"/>
      <c r="F12" s="37"/>
      <c r="G12" s="37"/>
      <c r="H12" s="37"/>
    </row>
    <row r="13" spans="1:8" customFormat="1">
      <c r="A13" s="629" t="s">
        <v>457</v>
      </c>
      <c r="B13" s="630"/>
      <c r="C13" s="631"/>
      <c r="D13" s="631"/>
      <c r="E13" s="545"/>
      <c r="F13" s="545"/>
      <c r="G13" s="545"/>
    </row>
    <row r="14" spans="1:8" customFormat="1" ht="17.25" thickBot="1">
      <c r="A14" s="629" t="s">
        <v>458</v>
      </c>
      <c r="B14" s="630"/>
      <c r="C14" s="631"/>
      <c r="D14" s="631"/>
      <c r="E14" s="545"/>
      <c r="F14" s="545"/>
      <c r="G14" s="545"/>
    </row>
    <row r="15" spans="1:8" customFormat="1">
      <c r="A15" s="849" t="s">
        <v>184</v>
      </c>
      <c r="B15" s="851" t="s">
        <v>180</v>
      </c>
      <c r="C15" s="853" t="s">
        <v>459</v>
      </c>
      <c r="D15" s="853" t="s">
        <v>460</v>
      </c>
      <c r="E15" s="853" t="s">
        <v>461</v>
      </c>
      <c r="F15" s="858" t="s">
        <v>462</v>
      </c>
      <c r="G15" s="859"/>
    </row>
    <row r="16" spans="1:8" customFormat="1" ht="50.25" customHeight="1">
      <c r="A16" s="850"/>
      <c r="B16" s="852"/>
      <c r="C16" s="854"/>
      <c r="D16" s="854"/>
      <c r="E16" s="854"/>
      <c r="F16" s="546" t="s">
        <v>463</v>
      </c>
      <c r="G16" s="547" t="s">
        <v>464</v>
      </c>
    </row>
    <row r="17" spans="1:7" customFormat="1" ht="17.25" thickBot="1">
      <c r="A17" s="632"/>
      <c r="B17" s="633"/>
      <c r="C17" s="634"/>
      <c r="D17" s="634"/>
      <c r="E17" s="634"/>
      <c r="F17" s="548"/>
      <c r="G17" s="549"/>
    </row>
    <row r="18" spans="1:7" customFormat="1">
      <c r="A18" s="860" t="s">
        <v>411</v>
      </c>
      <c r="B18" s="861"/>
      <c r="C18" s="861"/>
      <c r="D18" s="861"/>
      <c r="E18" s="861"/>
      <c r="F18" s="861"/>
      <c r="G18" s="862"/>
    </row>
    <row r="19" spans="1:7" customFormat="1">
      <c r="A19" s="863"/>
      <c r="B19" s="864"/>
      <c r="C19" s="864"/>
      <c r="D19" s="864"/>
      <c r="E19" s="864"/>
      <c r="F19" s="864"/>
      <c r="G19" s="865"/>
    </row>
    <row r="20" spans="1:7" customFormat="1">
      <c r="A20" s="863"/>
      <c r="B20" s="864"/>
      <c r="C20" s="864"/>
      <c r="D20" s="864"/>
      <c r="E20" s="864"/>
      <c r="F20" s="864"/>
      <c r="G20" s="865"/>
    </row>
    <row r="21" spans="1:7" customFormat="1" ht="17.25" thickBot="1">
      <c r="A21" s="866"/>
      <c r="B21" s="867"/>
      <c r="C21" s="867"/>
      <c r="D21" s="867"/>
      <c r="E21" s="867"/>
      <c r="F21" s="867"/>
      <c r="G21" s="868"/>
    </row>
    <row r="22" spans="1:7" customFormat="1">
      <c r="A22" s="629"/>
      <c r="B22" s="630"/>
      <c r="C22" s="631"/>
      <c r="D22" s="631"/>
      <c r="E22" s="631"/>
      <c r="F22" s="545"/>
      <c r="G22" s="545"/>
    </row>
    <row r="23" spans="1:7">
      <c r="A23" s="74"/>
      <c r="B23" s="869"/>
      <c r="C23" s="869"/>
      <c r="D23" s="870"/>
      <c r="E23" s="870"/>
    </row>
    <row r="24" spans="1:7">
      <c r="A24" s="74"/>
      <c r="B24" s="848"/>
      <c r="C24" s="848"/>
      <c r="D24" s="848"/>
      <c r="E24" s="848"/>
    </row>
    <row r="25" spans="1:7" ht="15" customHeight="1">
      <c r="A25" s="55"/>
      <c r="B25" s="55"/>
      <c r="C25" s="55"/>
      <c r="D25" s="55"/>
      <c r="E25" s="55"/>
    </row>
    <row r="26" spans="1:7" ht="33" customHeight="1">
      <c r="A26" s="34" t="s">
        <v>295</v>
      </c>
      <c r="B26" s="123">
        <f>'Names of Bidder'!D20</f>
        <v>0</v>
      </c>
      <c r="C26" s="123"/>
      <c r="D26" s="35"/>
      <c r="E26" s="437"/>
      <c r="F26" s="36"/>
    </row>
    <row r="27" spans="1:7" ht="33" customHeight="1">
      <c r="A27" s="34" t="s">
        <v>294</v>
      </c>
      <c r="B27" s="97">
        <f>'Names of Bidder'!D21</f>
        <v>0</v>
      </c>
      <c r="C27" s="97"/>
      <c r="D27" s="35" t="s">
        <v>211</v>
      </c>
      <c r="E27" s="98">
        <f>'Names of Bidder'!D17</f>
        <v>0</v>
      </c>
      <c r="F27" s="36"/>
    </row>
    <row r="28" spans="1:7" ht="33" customHeight="1">
      <c r="A28" s="3"/>
      <c r="B28" s="439"/>
      <c r="C28" s="439"/>
      <c r="D28" s="35" t="s">
        <v>212</v>
      </c>
      <c r="E28" s="98">
        <f>'Names of Bidder'!D18</f>
        <v>0</v>
      </c>
      <c r="F28" s="36"/>
    </row>
    <row r="29" spans="1:7" ht="33" customHeight="1">
      <c r="A29" s="3"/>
      <c r="B29" s="7"/>
      <c r="C29" s="7"/>
      <c r="D29" s="35"/>
      <c r="F29" s="36"/>
    </row>
    <row r="30" spans="1:7" ht="22.15" customHeight="1">
      <c r="A30" s="56"/>
      <c r="B30" s="56"/>
      <c r="C30" s="56"/>
      <c r="D30" s="56"/>
      <c r="E30" s="57"/>
    </row>
    <row r="31" spans="1:7" ht="22.15" customHeight="1">
      <c r="A31" s="56"/>
      <c r="B31" s="56"/>
      <c r="C31" s="56"/>
      <c r="D31" s="56"/>
      <c r="E31" s="57"/>
    </row>
    <row r="32" spans="1:7" ht="22.15" customHeight="1">
      <c r="A32" s="56"/>
      <c r="B32" s="56"/>
      <c r="C32" s="56"/>
      <c r="D32" s="56"/>
      <c r="E32" s="57"/>
    </row>
    <row r="33" spans="1:17" ht="22.15" customHeight="1">
      <c r="A33" s="56"/>
      <c r="B33" s="56"/>
      <c r="C33" s="56"/>
      <c r="D33" s="56"/>
      <c r="E33" s="57"/>
    </row>
    <row r="34" spans="1:17" ht="22.15" customHeight="1">
      <c r="A34" s="56"/>
      <c r="B34" s="56"/>
      <c r="C34" s="56"/>
      <c r="D34" s="56"/>
      <c r="E34" s="57"/>
    </row>
    <row r="35" spans="1:17" ht="22.15" customHeight="1">
      <c r="A35" s="56"/>
      <c r="B35" s="56"/>
      <c r="C35" s="56"/>
      <c r="D35" s="56"/>
      <c r="E35" s="57"/>
    </row>
    <row r="36" spans="1:17" ht="25.15" customHeight="1"/>
    <row r="37" spans="1:17" ht="25.15" customHeight="1"/>
    <row r="38" spans="1:17" ht="25.15" customHeight="1"/>
    <row r="39" spans="1:17" s="40" customFormat="1" ht="25.15" customHeight="1">
      <c r="F39" s="37"/>
      <c r="G39" s="37"/>
      <c r="H39" s="37"/>
      <c r="I39" s="223"/>
      <c r="J39" s="223"/>
      <c r="K39" s="223"/>
      <c r="L39" s="223"/>
      <c r="M39" s="223"/>
      <c r="N39" s="223"/>
      <c r="O39" s="223"/>
      <c r="P39" s="223"/>
      <c r="Q39" s="223"/>
    </row>
    <row r="40" spans="1:17" s="40" customFormat="1" ht="25.15" customHeight="1">
      <c r="F40" s="37"/>
      <c r="G40" s="37"/>
      <c r="H40" s="37"/>
      <c r="I40" s="223"/>
      <c r="J40" s="223"/>
      <c r="K40" s="223"/>
      <c r="L40" s="223"/>
      <c r="M40" s="223"/>
      <c r="N40" s="223"/>
      <c r="O40" s="223"/>
      <c r="P40" s="223"/>
      <c r="Q40" s="223"/>
    </row>
    <row r="41" spans="1:17" s="40" customFormat="1" ht="25.15" customHeight="1">
      <c r="F41" s="37"/>
      <c r="G41" s="37"/>
      <c r="H41" s="37"/>
      <c r="I41" s="223"/>
      <c r="J41" s="223"/>
      <c r="K41" s="223"/>
      <c r="L41" s="223"/>
      <c r="M41" s="223"/>
      <c r="N41" s="223"/>
      <c r="O41" s="223"/>
      <c r="P41" s="223"/>
      <c r="Q41" s="223"/>
    </row>
    <row r="42" spans="1:17" s="40" customFormat="1" ht="25.15" customHeight="1">
      <c r="F42" s="37"/>
      <c r="G42" s="37"/>
      <c r="H42" s="37"/>
      <c r="I42" s="223"/>
      <c r="J42" s="223"/>
      <c r="K42" s="223"/>
      <c r="L42" s="223"/>
      <c r="M42" s="223"/>
      <c r="N42" s="223"/>
      <c r="O42" s="223"/>
      <c r="P42" s="223"/>
      <c r="Q42" s="223"/>
    </row>
    <row r="43" spans="1:17" s="40" customFormat="1" ht="25.15" customHeight="1">
      <c r="F43" s="37"/>
      <c r="G43" s="37"/>
      <c r="H43" s="37"/>
      <c r="I43" s="223"/>
      <c r="J43" s="223"/>
      <c r="K43" s="223"/>
      <c r="L43" s="223"/>
      <c r="M43" s="223"/>
      <c r="N43" s="223"/>
      <c r="O43" s="223"/>
      <c r="P43" s="223"/>
      <c r="Q43" s="223"/>
    </row>
    <row r="44" spans="1:17" s="40" customFormat="1" ht="25.15" customHeight="1">
      <c r="F44" s="37"/>
      <c r="G44" s="37"/>
      <c r="H44" s="37"/>
      <c r="I44" s="223"/>
      <c r="J44" s="223"/>
      <c r="K44" s="223"/>
      <c r="L44" s="223"/>
      <c r="M44" s="223"/>
      <c r="N44" s="223"/>
      <c r="O44" s="223"/>
      <c r="P44" s="223"/>
      <c r="Q44" s="223"/>
    </row>
    <row r="45" spans="1:17" s="40" customFormat="1" ht="25.15" customHeight="1">
      <c r="F45" s="37"/>
      <c r="G45" s="37"/>
      <c r="H45" s="37"/>
      <c r="I45" s="223"/>
      <c r="J45" s="223"/>
      <c r="K45" s="223"/>
      <c r="L45" s="223"/>
      <c r="M45" s="223"/>
      <c r="N45" s="223"/>
      <c r="O45" s="223"/>
      <c r="P45" s="223"/>
      <c r="Q45" s="223"/>
    </row>
    <row r="46" spans="1:17" s="40" customFormat="1" ht="25.15" customHeight="1">
      <c r="F46" s="37"/>
      <c r="G46" s="37"/>
      <c r="H46" s="37"/>
      <c r="I46" s="223"/>
      <c r="J46" s="223"/>
      <c r="K46" s="223"/>
      <c r="L46" s="223"/>
      <c r="M46" s="223"/>
      <c r="N46" s="223"/>
      <c r="O46" s="223"/>
      <c r="P46" s="223"/>
      <c r="Q46" s="223"/>
    </row>
    <row r="47" spans="1:17" s="40" customFormat="1" ht="25.15" customHeight="1">
      <c r="F47" s="37"/>
      <c r="G47" s="37"/>
      <c r="H47" s="37"/>
      <c r="I47" s="223"/>
      <c r="J47" s="223"/>
      <c r="K47" s="223"/>
      <c r="L47" s="223"/>
      <c r="M47" s="223"/>
      <c r="N47" s="223"/>
      <c r="O47" s="223"/>
      <c r="P47" s="223"/>
      <c r="Q47" s="223"/>
    </row>
    <row r="48" spans="1:17" s="40" customFormat="1" ht="25.15" customHeight="1">
      <c r="F48" s="37"/>
      <c r="G48" s="37"/>
      <c r="H48" s="37"/>
      <c r="I48" s="223"/>
      <c r="J48" s="223"/>
      <c r="K48" s="223"/>
      <c r="L48" s="223"/>
      <c r="M48" s="223"/>
      <c r="N48" s="223"/>
      <c r="O48" s="223"/>
      <c r="P48" s="223"/>
      <c r="Q48" s="223"/>
    </row>
    <row r="49" spans="6:17" s="40" customFormat="1" ht="25.15" customHeight="1">
      <c r="F49" s="37"/>
      <c r="G49" s="37"/>
      <c r="H49" s="37"/>
      <c r="I49" s="223"/>
      <c r="J49" s="223"/>
      <c r="K49" s="223"/>
      <c r="L49" s="223"/>
      <c r="M49" s="223"/>
      <c r="N49" s="223"/>
      <c r="O49" s="223"/>
      <c r="P49" s="223"/>
      <c r="Q49" s="223"/>
    </row>
    <row r="50" spans="6:17" s="40" customFormat="1" ht="25.15" customHeight="1">
      <c r="F50" s="37"/>
      <c r="G50" s="37"/>
      <c r="H50" s="37"/>
      <c r="I50" s="223"/>
      <c r="J50" s="223"/>
      <c r="K50" s="223"/>
      <c r="L50" s="223"/>
      <c r="M50" s="223"/>
      <c r="N50" s="223"/>
      <c r="O50" s="223"/>
      <c r="P50" s="223"/>
      <c r="Q50" s="223"/>
    </row>
    <row r="51" spans="6:17" s="40" customFormat="1" ht="25.15" customHeight="1">
      <c r="F51" s="37"/>
      <c r="G51" s="37"/>
      <c r="H51" s="37"/>
      <c r="I51" s="223"/>
      <c r="J51" s="223"/>
      <c r="K51" s="223"/>
      <c r="L51" s="223"/>
      <c r="M51" s="223"/>
      <c r="N51" s="223"/>
      <c r="O51" s="223"/>
      <c r="P51" s="223"/>
      <c r="Q51" s="223"/>
    </row>
    <row r="52" spans="6:17" s="40" customFormat="1" ht="25.15" customHeight="1">
      <c r="F52" s="37"/>
      <c r="G52" s="37"/>
      <c r="H52" s="37"/>
      <c r="I52" s="223"/>
      <c r="J52" s="223"/>
      <c r="K52" s="223"/>
      <c r="L52" s="223"/>
      <c r="M52" s="223"/>
      <c r="N52" s="223"/>
      <c r="O52" s="223"/>
      <c r="P52" s="223"/>
      <c r="Q52" s="223"/>
    </row>
    <row r="53" spans="6:17" s="40" customFormat="1" ht="25.15" customHeight="1">
      <c r="F53" s="37"/>
      <c r="G53" s="37"/>
      <c r="H53" s="37"/>
      <c r="I53" s="223"/>
      <c r="J53" s="223"/>
      <c r="K53" s="223"/>
      <c r="L53" s="223"/>
      <c r="M53" s="223"/>
      <c r="N53" s="223"/>
      <c r="O53" s="223"/>
      <c r="P53" s="223"/>
      <c r="Q53" s="223"/>
    </row>
    <row r="54" spans="6:17" s="40" customFormat="1" ht="25.15" customHeight="1">
      <c r="F54" s="37"/>
      <c r="G54" s="37"/>
      <c r="H54" s="37"/>
      <c r="I54" s="223"/>
      <c r="J54" s="223"/>
      <c r="K54" s="223"/>
      <c r="L54" s="223"/>
      <c r="M54" s="223"/>
      <c r="N54" s="223"/>
      <c r="O54" s="223"/>
      <c r="P54" s="223"/>
      <c r="Q54" s="223"/>
    </row>
    <row r="55" spans="6:17" s="40" customFormat="1" ht="25.15" customHeight="1">
      <c r="F55" s="37"/>
      <c r="G55" s="37"/>
      <c r="H55" s="37"/>
      <c r="I55" s="223"/>
      <c r="J55" s="223"/>
      <c r="K55" s="223"/>
      <c r="L55" s="223"/>
      <c r="M55" s="223"/>
      <c r="N55" s="223"/>
      <c r="O55" s="223"/>
      <c r="P55" s="223"/>
      <c r="Q55" s="223"/>
    </row>
    <row r="56" spans="6:17" s="40" customFormat="1" ht="25.15" customHeight="1">
      <c r="F56" s="37"/>
      <c r="G56" s="37"/>
      <c r="H56" s="37"/>
      <c r="I56" s="223"/>
      <c r="J56" s="223"/>
      <c r="K56" s="223"/>
      <c r="L56" s="223"/>
      <c r="M56" s="223"/>
      <c r="N56" s="223"/>
      <c r="O56" s="223"/>
      <c r="P56" s="223"/>
      <c r="Q56" s="223"/>
    </row>
    <row r="57" spans="6:17" s="40" customFormat="1" ht="25.15" customHeight="1">
      <c r="F57" s="37"/>
      <c r="G57" s="37"/>
      <c r="H57" s="37"/>
      <c r="I57" s="223"/>
      <c r="J57" s="223"/>
      <c r="K57" s="223"/>
      <c r="L57" s="223"/>
      <c r="M57" s="223"/>
      <c r="N57" s="223"/>
      <c r="O57" s="223"/>
      <c r="P57" s="223"/>
      <c r="Q57" s="223"/>
    </row>
    <row r="58" spans="6:17" s="40" customFormat="1" ht="25.15" customHeight="1">
      <c r="F58" s="37"/>
      <c r="G58" s="37"/>
      <c r="H58" s="37"/>
      <c r="I58" s="223"/>
      <c r="J58" s="223"/>
      <c r="K58" s="223"/>
      <c r="L58" s="223"/>
      <c r="M58" s="223"/>
      <c r="N58" s="223"/>
      <c r="O58" s="223"/>
      <c r="P58" s="223"/>
      <c r="Q58" s="223"/>
    </row>
  </sheetData>
  <sheetProtection password="CB12" sheet="1" formatColumns="0" formatRows="0" selectLockedCells="1"/>
  <dataConsolidate/>
  <mergeCells count="12">
    <mergeCell ref="D7:E12"/>
    <mergeCell ref="A3:E3"/>
    <mergeCell ref="A4:E4"/>
    <mergeCell ref="F15:G15"/>
    <mergeCell ref="A18:G21"/>
    <mergeCell ref="B24:E24"/>
    <mergeCell ref="A15:A16"/>
    <mergeCell ref="B15:B16"/>
    <mergeCell ref="C15:C16"/>
    <mergeCell ref="D15:D16"/>
    <mergeCell ref="E15:E16"/>
    <mergeCell ref="B23:E23"/>
  </mergeCells>
  <printOptions horizontalCentered="1"/>
  <pageMargins left="0.31" right="0.25" top="0.23" bottom="0.23" header="0.27" footer="0.24"/>
  <pageSetup paperSize="9" scale="60" fitToHeight="0" orientation="portrait" r:id="rId1"/>
  <headerFooter alignWithMargins="0">
    <oddFooter>&amp;R&amp;"Book Antiqua,Bold"&amp;10Schedule-4/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3"/>
  </sheetPr>
  <dimension ref="A1:Q54"/>
  <sheetViews>
    <sheetView topLeftCell="A11" zoomScale="102" zoomScaleNormal="102" zoomScaleSheetLayoutView="100" workbookViewId="0">
      <selection activeCell="D17" sqref="D17:E17"/>
    </sheetView>
  </sheetViews>
  <sheetFormatPr defaultColWidth="10" defaultRowHeight="16.5"/>
  <cols>
    <col min="1" max="1" width="10.375" style="40" customWidth="1"/>
    <col min="2" max="2" width="45.875" style="40" customWidth="1"/>
    <col min="3" max="3" width="18.625" style="40" customWidth="1"/>
    <col min="4" max="5" width="23.375" style="40" customWidth="1"/>
    <col min="6" max="6" width="10" style="37" hidden="1" customWidth="1"/>
    <col min="7" max="7" width="18.75" style="37" hidden="1" customWidth="1"/>
    <col min="8" max="8" width="10" style="37" customWidth="1"/>
    <col min="9" max="9" width="10" style="223" customWidth="1"/>
    <col min="10" max="10" width="12.625" style="223" customWidth="1"/>
    <col min="11" max="11" width="15" style="223" customWidth="1"/>
    <col min="12" max="17" width="10" style="223" customWidth="1"/>
    <col min="18" max="16384" width="10" style="37"/>
  </cols>
  <sheetData>
    <row r="1" spans="1:11" ht="18" customHeight="1">
      <c r="A1" s="59" t="str">
        <f>Cover!B3</f>
        <v xml:space="preserve">Specification No.: WRTCC/CS/20-21/AMC-LMC/B1 </v>
      </c>
      <c r="B1" s="60"/>
      <c r="C1" s="60"/>
      <c r="D1" s="61"/>
      <c r="E1" s="5" t="s">
        <v>465</v>
      </c>
    </row>
    <row r="2" spans="1:11" ht="15" customHeight="1">
      <c r="A2" s="2"/>
      <c r="B2" s="7"/>
      <c r="C2" s="7"/>
      <c r="D2" s="3"/>
      <c r="E2" s="1"/>
      <c r="F2" s="1"/>
    </row>
    <row r="3" spans="1:11" ht="39.75" customHeight="1">
      <c r="A3" s="856"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856"/>
      <c r="C3" s="856"/>
      <c r="D3" s="856"/>
      <c r="E3" s="856"/>
    </row>
    <row r="4" spans="1:11" ht="22.15" customHeight="1">
      <c r="A4" s="857" t="s">
        <v>410</v>
      </c>
      <c r="B4" s="857"/>
      <c r="C4" s="857"/>
      <c r="D4" s="857"/>
      <c r="E4" s="857"/>
    </row>
    <row r="5" spans="1:11" ht="12" customHeight="1">
      <c r="A5" s="43"/>
      <c r="B5" s="38"/>
      <c r="C5" s="38"/>
      <c r="D5" s="38"/>
      <c r="E5" s="38"/>
    </row>
    <row r="6" spans="1:11" ht="18.600000000000001" customHeight="1">
      <c r="A6" s="29" t="str">
        <f>'Sch-1'!A6</f>
        <v>Bidder's Name And Address</v>
      </c>
      <c r="D6" s="64" t="s">
        <v>198</v>
      </c>
    </row>
    <row r="7" spans="1:11" ht="18.600000000000001" customHeight="1">
      <c r="A7" s="238" t="str">
        <f>'Sch-1'!A7</f>
        <v>Bidder as Individual Bidder</v>
      </c>
      <c r="D7" s="855" t="str">
        <f>'Sch-1'!L7</f>
        <v xml:space="preserve">Sr. DGM (Tel-CS &amp; Wi-Fi) 
Power Grid Corporation of India Limited,
Western Region Telecom Control Center, 
1st Floor, Samruddhi Venture Park,
 MIDC Area, Marol, Andheri(East),
Mumbai-400093
</v>
      </c>
      <c r="E7" s="855"/>
    </row>
    <row r="8" spans="1:11" ht="18.600000000000001" customHeight="1">
      <c r="A8" s="41" t="s">
        <v>215</v>
      </c>
      <c r="B8" s="516">
        <f>'Names of Bidder'!D8</f>
        <v>0</v>
      </c>
      <c r="C8" s="502"/>
      <c r="D8" s="855"/>
      <c r="E8" s="855"/>
    </row>
    <row r="9" spans="1:11" ht="18.600000000000001" customHeight="1">
      <c r="A9" s="41" t="s">
        <v>216</v>
      </c>
      <c r="B9" s="516">
        <f>'Names of Bidder'!D9</f>
        <v>0</v>
      </c>
      <c r="C9" s="502"/>
      <c r="D9" s="855"/>
      <c r="E9" s="855"/>
    </row>
    <row r="10" spans="1:11" ht="18.600000000000001" customHeight="1">
      <c r="A10" s="42"/>
      <c r="B10" s="516">
        <f>'Names of Bidder'!D10</f>
        <v>0</v>
      </c>
      <c r="C10" s="502"/>
      <c r="D10" s="855"/>
      <c r="E10" s="855"/>
    </row>
    <row r="11" spans="1:11" ht="49.5" customHeight="1" thickBot="1">
      <c r="A11" s="42"/>
      <c r="B11" s="516">
        <f>'Names of Bidder'!D11</f>
        <v>0</v>
      </c>
      <c r="C11" s="502"/>
      <c r="D11" s="855"/>
      <c r="E11" s="855"/>
    </row>
    <row r="12" spans="1:11" ht="15" hidden="1" customHeight="1" thickBot="1"/>
    <row r="13" spans="1:11" ht="32.25" customHeight="1" thickBot="1">
      <c r="A13" s="515" t="s">
        <v>184</v>
      </c>
      <c r="B13" s="871" t="s">
        <v>185</v>
      </c>
      <c r="C13" s="880"/>
      <c r="D13" s="871" t="s">
        <v>186</v>
      </c>
      <c r="E13" s="872"/>
      <c r="K13" s="223" t="s">
        <v>130</v>
      </c>
    </row>
    <row r="14" spans="1:11" ht="18" customHeight="1">
      <c r="A14" s="517"/>
      <c r="B14" s="876" t="s">
        <v>495</v>
      </c>
      <c r="C14" s="877"/>
      <c r="D14" s="873"/>
      <c r="E14" s="874"/>
      <c r="G14" s="445">
        <f>340*0.1236</f>
        <v>42.024000000000001</v>
      </c>
      <c r="J14" s="223" t="s">
        <v>117</v>
      </c>
      <c r="K14" s="223" t="e">
        <f>ROUND('Sch-1'!#REF!*#REF!,0)</f>
        <v>#REF!</v>
      </c>
    </row>
    <row r="15" spans="1:11" ht="82.5" customHeight="1">
      <c r="A15" s="510">
        <v>1</v>
      </c>
      <c r="B15" s="878" t="s">
        <v>512</v>
      </c>
      <c r="C15" s="878"/>
      <c r="D15" s="879">
        <v>0</v>
      </c>
      <c r="E15" s="879"/>
      <c r="G15" s="443">
        <f>340</f>
        <v>340</v>
      </c>
    </row>
    <row r="16" spans="1:11" ht="82.5" customHeight="1">
      <c r="A16" s="626">
        <v>2</v>
      </c>
      <c r="B16" s="878" t="s">
        <v>513</v>
      </c>
      <c r="C16" s="878"/>
      <c r="D16" s="879">
        <f>'sch-3'!P125</f>
        <v>17754.587999999989</v>
      </c>
      <c r="E16" s="879"/>
      <c r="G16" s="443"/>
    </row>
    <row r="17" spans="1:11" ht="30" customHeight="1">
      <c r="A17" s="579"/>
      <c r="B17" s="881" t="s">
        <v>496</v>
      </c>
      <c r="C17" s="881"/>
      <c r="D17" s="875">
        <f>D16</f>
        <v>17754.587999999989</v>
      </c>
      <c r="E17" s="875"/>
      <c r="K17" s="533" t="s">
        <v>425</v>
      </c>
    </row>
    <row r="18" spans="1:11" ht="27" customHeight="1">
      <c r="A18" s="52"/>
      <c r="B18" s="882"/>
      <c r="C18" s="882"/>
      <c r="D18" s="882"/>
      <c r="E18" s="882"/>
      <c r="K18" s="533"/>
    </row>
    <row r="19" spans="1:11">
      <c r="A19" s="74"/>
      <c r="B19" s="869"/>
      <c r="C19" s="869"/>
      <c r="D19" s="870"/>
      <c r="E19" s="870"/>
    </row>
    <row r="20" spans="1:11">
      <c r="A20" s="74"/>
      <c r="B20" s="848"/>
      <c r="C20" s="848"/>
      <c r="D20" s="848"/>
      <c r="E20" s="848"/>
    </row>
    <row r="21" spans="1:11" ht="15" customHeight="1">
      <c r="A21" s="55"/>
      <c r="B21" s="55"/>
      <c r="C21" s="55"/>
      <c r="D21" s="55"/>
      <c r="E21" s="55"/>
    </row>
    <row r="22" spans="1:11" ht="33" customHeight="1">
      <c r="A22" s="34" t="s">
        <v>295</v>
      </c>
      <c r="B22" s="123">
        <f>'Names of Bidder'!D20</f>
        <v>0</v>
      </c>
      <c r="C22" s="123"/>
      <c r="D22" s="35" t="s">
        <v>211</v>
      </c>
      <c r="E22" s="98">
        <f>'Names of Bidder'!D17</f>
        <v>0</v>
      </c>
      <c r="F22" s="36"/>
    </row>
    <row r="23" spans="1:11" ht="33" customHeight="1">
      <c r="A23" s="34" t="s">
        <v>294</v>
      </c>
      <c r="B23" s="97">
        <f>'Names of Bidder'!D21</f>
        <v>0</v>
      </c>
      <c r="C23" s="97"/>
      <c r="D23" s="35" t="s">
        <v>212</v>
      </c>
      <c r="E23" s="98">
        <f>'Names of Bidder'!D18</f>
        <v>0</v>
      </c>
      <c r="F23" s="36"/>
    </row>
    <row r="24" spans="1:11" ht="33" customHeight="1">
      <c r="A24" s="3"/>
      <c r="B24" s="439"/>
      <c r="C24" s="439"/>
      <c r="F24" s="36"/>
    </row>
    <row r="25" spans="1:11" ht="33" customHeight="1">
      <c r="A25" s="3"/>
      <c r="B25" s="7"/>
      <c r="C25" s="7"/>
      <c r="D25" s="35"/>
      <c r="F25" s="36"/>
    </row>
    <row r="26" spans="1:11" ht="22.15" customHeight="1">
      <c r="A26" s="56"/>
      <c r="B26" s="56"/>
      <c r="C26" s="56"/>
      <c r="D26" s="56"/>
      <c r="E26" s="57"/>
    </row>
    <row r="27" spans="1:11" ht="22.15" customHeight="1">
      <c r="A27" s="56"/>
      <c r="B27" s="56"/>
      <c r="C27" s="56"/>
      <c r="D27" s="56"/>
      <c r="E27" s="57"/>
    </row>
    <row r="28" spans="1:11" ht="22.15" customHeight="1">
      <c r="A28" s="56"/>
      <c r="B28" s="56"/>
      <c r="C28" s="56"/>
      <c r="D28" s="56"/>
      <c r="E28" s="57"/>
    </row>
    <row r="29" spans="1:11" ht="22.15" customHeight="1">
      <c r="A29" s="56"/>
      <c r="B29" s="56"/>
      <c r="C29" s="56"/>
      <c r="D29" s="56"/>
      <c r="E29" s="57"/>
    </row>
    <row r="30" spans="1:11" ht="22.15" customHeight="1">
      <c r="A30" s="56"/>
      <c r="B30" s="56"/>
      <c r="C30" s="56"/>
      <c r="D30" s="56"/>
      <c r="E30" s="57"/>
    </row>
    <row r="31" spans="1:11" ht="22.15" customHeight="1">
      <c r="A31" s="56"/>
      <c r="B31" s="56"/>
      <c r="C31" s="56"/>
      <c r="D31" s="56"/>
      <c r="E31" s="57"/>
    </row>
    <row r="32" spans="1:11" ht="25.15" customHeight="1"/>
    <row r="33" ht="25.15" customHeight="1"/>
    <row r="34" ht="25.15" customHeight="1"/>
    <row r="35" ht="25.15" customHeight="1"/>
    <row r="36" ht="25.15" customHeight="1"/>
    <row r="37" ht="25.15" customHeight="1"/>
    <row r="38" ht="25.15" customHeight="1"/>
    <row r="39" ht="25.15" customHeight="1"/>
    <row r="40" ht="25.15" customHeight="1"/>
    <row r="41" ht="25.15" customHeight="1"/>
    <row r="42" ht="25.15" customHeight="1"/>
    <row r="43" ht="25.15" customHeight="1"/>
    <row r="44" ht="25.15" customHeight="1"/>
    <row r="45" ht="25.15" customHeight="1"/>
    <row r="46" ht="25.15" customHeight="1"/>
    <row r="47" ht="25.15" customHeight="1"/>
    <row r="48" ht="25.15" customHeight="1"/>
    <row r="49" ht="25.15" customHeight="1"/>
    <row r="50" ht="25.15" customHeight="1"/>
    <row r="51" ht="25.15" customHeight="1"/>
    <row r="52" ht="25.15" customHeight="1"/>
    <row r="53" ht="25.15" customHeight="1"/>
    <row r="54" ht="25.15" customHeight="1"/>
  </sheetData>
  <sheetProtection password="CB12" sheet="1" formatColumns="0" formatRows="0" selectLockedCells="1"/>
  <dataConsolidate/>
  <customSheetViews>
    <customSheetView guid="{9CA44E70-650F-49CD-967F-298619682CA2}" topLeftCell="A37">
      <selection activeCell="D34" sqref="D34:E35"/>
      <pageMargins left="0.31" right="0.25" top="0.23" bottom="0.23" header="0.27" footer="0.24"/>
      <printOptions horizontalCentered="1"/>
      <pageSetup paperSize="9" scale="75" fitToHeight="0" orientation="portrait" r:id="rId1"/>
      <headerFooter alignWithMargins="0">
        <oddFooter>&amp;R&amp;"Book Antiqua,Bold"&amp;10Schedule-4/ Page &amp;P of &amp;N</oddFooter>
      </headerFooter>
    </customSheetView>
    <customSheetView guid="{C39F923C-6CD3-45D8-86F8-6C4D806DDD7E}" topLeftCell="A15">
      <selection activeCell="F45" sqref="F45"/>
      <pageMargins left="0.31" right="0.25" top="0.23" bottom="0.23" header="0.27" footer="0.24"/>
      <printOptions horizontalCentered="1"/>
      <pageSetup paperSize="9" scale="75" fitToHeight="0" orientation="portrait" r:id="rId2"/>
      <headerFooter alignWithMargins="0">
        <oddFooter>&amp;R&amp;"Book Antiqua,Bold"&amp;10Schedule-4/ Page &amp;P of &amp;N</oddFooter>
      </headerFooter>
    </customSheetView>
    <customSheetView guid="{B1277D53-29D6-4226-81E2-084FB62977B6}" scale="80" topLeftCell="A15">
      <selection activeCell="D15" sqref="D15:E16"/>
      <pageMargins left="0.31" right="0.25" top="0.48" bottom="0.23" header="0.27" footer="0.24"/>
      <printOptions horizontalCentered="1"/>
      <pageSetup paperSize="9" scale="75" fitToHeight="0" orientation="portrait" r:id="rId3"/>
      <headerFooter alignWithMargins="0">
        <oddFooter>&amp;R&amp;"Book Antiqua,Bold"&amp;10Schedule-5/ Page &amp;P of &amp;N</oddFooter>
      </headerFooter>
    </customSheetView>
    <customSheetView guid="{58D82F59-8CF6-455F-B9F4-081499FDF243}" scale="80">
      <selection activeCell="C26" sqref="C26"/>
      <pageMargins left="0.31" right="0.25" top="0.48" bottom="0.23" header="0.27" footer="0.24"/>
      <printOptions horizontalCentered="1"/>
      <pageSetup paperSize="9" scale="75" fitToHeight="0" orientation="portrait" r:id="rId4"/>
      <headerFooter alignWithMargins="0">
        <oddFooter>&amp;R&amp;"Book Antiqua,Bold"&amp;10Schedule-5/ Page &amp;P of &amp;N</oddFooter>
      </headerFooter>
    </customSheetView>
    <customSheetView guid="{4F65FF32-EC61-4022-A399-2986D7B6B8B3}" showPageBreaks="1" zeroValues="0" printArea="1" view="pageBreakPreview" showRuler="0" topLeftCell="A22">
      <selection activeCell="B2" sqref="B2:E2"/>
      <pageMargins left="0.31" right="0.25" top="0.48" bottom="0.23" header="0.27" footer="0.24"/>
      <printOptions horizontalCentered="1"/>
      <pageSetup paperSize="9" scale="77" fitToHeight="0" orientation="portrait" r:id="rId5"/>
      <headerFooter alignWithMargins="0">
        <oddFooter>&amp;R&amp;"Book Antiqua,Bold"&amp;10Page &amp;P of &amp;N</oddFooter>
      </headerFooter>
    </customSheetView>
    <customSheetView guid="{696D9240-6693-44E8-B9A4-2BFADD101EE2}" scale="80">
      <selection activeCell="C26" sqref="C26"/>
      <pageMargins left="0.31" right="0.25" top="0.48" bottom="0.23" header="0.27" footer="0.24"/>
      <printOptions horizontalCentered="1"/>
      <pageSetup paperSize="9" scale="75" fitToHeight="0" orientation="portrait" r:id="rId6"/>
      <headerFooter alignWithMargins="0">
        <oddFooter>&amp;R&amp;"Book Antiqua,Bold"&amp;10Schedule-5/ Page &amp;P of &amp;N</oddFooter>
      </headerFooter>
    </customSheetView>
    <customSheetView guid="{B0EE7D76-5806-4718-BDAD-3A3EA691E5E4}" scale="80" topLeftCell="A25">
      <selection activeCell="D23" sqref="D23:E26"/>
      <pageMargins left="0.31" right="0.25" top="0.48" bottom="0.23" header="0.27" footer="0.24"/>
      <printOptions horizontalCentered="1"/>
      <pageSetup paperSize="9" scale="75" fitToHeight="0" orientation="portrait" r:id="rId7"/>
      <headerFooter alignWithMargins="0">
        <oddFooter>&amp;R&amp;"Book Antiqua,Bold"&amp;10Schedule-5/ Page &amp;P of &amp;N</oddFooter>
      </headerFooter>
    </customSheetView>
    <customSheetView guid="{E95B21C1-D936-4435-AF6F-90CF0B6A7506}" scale="80" topLeftCell="A15">
      <selection activeCell="D15" sqref="D15:E16"/>
      <pageMargins left="0.31" right="0.25" top="0.48" bottom="0.23" header="0.27" footer="0.24"/>
      <printOptions horizontalCentered="1"/>
      <pageSetup paperSize="9" scale="75" fitToHeight="0" orientation="portrait" r:id="rId8"/>
      <headerFooter alignWithMargins="0">
        <oddFooter>&amp;R&amp;"Book Antiqua,Bold"&amp;10Schedule-5/ Page &amp;P of &amp;N</oddFooter>
      </headerFooter>
    </customSheetView>
    <customSheetView guid="{08A645C4-A23F-4400-B0CE-1685BC312A6F}" printArea="1" hiddenColumns="1" topLeftCell="A3">
      <selection activeCell="D15" sqref="D15:E16"/>
      <pageMargins left="0.31" right="0.25" top="0.23" bottom="0.23" header="0.27" footer="0.24"/>
      <printOptions horizontalCentered="1"/>
      <pageSetup paperSize="9" scale="75" fitToHeight="0" orientation="portrait" r:id="rId9"/>
      <headerFooter alignWithMargins="0">
        <oddFooter>&amp;R&amp;"Book Antiqua,Bold"&amp;10Schedule-4/ Page &amp;P of &amp;N</oddFooter>
      </headerFooter>
    </customSheetView>
  </customSheetViews>
  <mergeCells count="16">
    <mergeCell ref="B20:E20"/>
    <mergeCell ref="D15:E15"/>
    <mergeCell ref="B18:E18"/>
    <mergeCell ref="B19:E19"/>
    <mergeCell ref="D7:E11"/>
    <mergeCell ref="A3:E3"/>
    <mergeCell ref="D13:E13"/>
    <mergeCell ref="D14:E14"/>
    <mergeCell ref="A4:E4"/>
    <mergeCell ref="D17:E17"/>
    <mergeCell ref="B14:C14"/>
    <mergeCell ref="B16:C16"/>
    <mergeCell ref="D16:E16"/>
    <mergeCell ref="B13:C13"/>
    <mergeCell ref="B17:C17"/>
    <mergeCell ref="B15:C15"/>
  </mergeCells>
  <phoneticPr fontId="1" type="noConversion"/>
  <printOptions horizontalCentered="1"/>
  <pageMargins left="0.31" right="0.25" top="0.23" bottom="0.23" header="0.27" footer="0.24"/>
  <pageSetup paperSize="9" scale="60" fitToHeight="0" orientation="portrait" r:id="rId10"/>
  <headerFooter alignWithMargins="0">
    <oddFooter>&amp;R&amp;"Book Antiqua,Bold"&amp;10Schedule-4/ Page &amp;P of &amp;N</oddFooter>
  </headerFooter>
  <ignoredErrors>
    <ignoredError sqref="K14" evalError="1"/>
  </ignoredErrors>
  <drawing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tabColor theme="1"/>
  </sheetPr>
  <dimension ref="A1:Q73"/>
  <sheetViews>
    <sheetView zoomScale="86" zoomScaleNormal="86" zoomScaleSheetLayoutView="100" workbookViewId="0">
      <selection activeCell="H23" sqref="H23"/>
    </sheetView>
  </sheetViews>
  <sheetFormatPr defaultColWidth="10" defaultRowHeight="16.5"/>
  <cols>
    <col min="1" max="1" width="10.375" style="40" customWidth="1"/>
    <col min="2" max="2" width="50.125" style="40" customWidth="1"/>
    <col min="3" max="3" width="21.375" style="40" customWidth="1"/>
    <col min="4" max="4" width="20.5" style="40" customWidth="1"/>
    <col min="5" max="5" width="20" style="40" customWidth="1"/>
    <col min="6" max="8" width="10" style="37" customWidth="1"/>
    <col min="9" max="9" width="10" style="223" customWidth="1"/>
    <col min="10" max="10" width="12.625" style="223" customWidth="1"/>
    <col min="11" max="11" width="15" style="223" customWidth="1"/>
    <col min="12" max="17" width="10" style="223" customWidth="1"/>
    <col min="18" max="16384" width="10" style="37"/>
  </cols>
  <sheetData>
    <row r="1" spans="1:11" ht="18" customHeight="1">
      <c r="A1" s="59" t="str">
        <f>Cover!B3</f>
        <v xml:space="preserve">Specification No.: WRTCC/CS/20-21/AMC-LMC/B1 </v>
      </c>
      <c r="B1" s="60"/>
      <c r="C1" s="61"/>
      <c r="D1" s="61"/>
      <c r="E1" s="5" t="s">
        <v>163</v>
      </c>
    </row>
    <row r="2" spans="1:11" ht="15" customHeight="1">
      <c r="A2" s="2"/>
      <c r="B2" s="7"/>
      <c r="C2" s="3"/>
      <c r="D2" s="3"/>
      <c r="E2" s="1"/>
      <c r="F2" s="1"/>
    </row>
    <row r="3" spans="1:11" ht="40.15" customHeight="1">
      <c r="A3" s="856"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856"/>
      <c r="C3" s="856"/>
      <c r="D3" s="856"/>
      <c r="E3" s="856"/>
    </row>
    <row r="4" spans="1:11" ht="22.15" customHeight="1">
      <c r="A4" s="857" t="s">
        <v>217</v>
      </c>
      <c r="B4" s="857"/>
      <c r="C4" s="857"/>
      <c r="D4" s="857"/>
      <c r="E4" s="857"/>
    </row>
    <row r="5" spans="1:11" ht="12" customHeight="1">
      <c r="A5" s="43"/>
      <c r="B5" s="38"/>
      <c r="C5" s="38"/>
      <c r="D5" s="38"/>
      <c r="E5" s="38"/>
    </row>
    <row r="6" spans="1:11" ht="18" customHeight="1">
      <c r="A6" s="29" t="str">
        <f>'Sch-1'!A6</f>
        <v>Bidder's Name And Address</v>
      </c>
      <c r="D6" s="64" t="s">
        <v>198</v>
      </c>
    </row>
    <row r="7" spans="1:11" ht="18" customHeight="1">
      <c r="A7" s="201" t="str">
        <f>'Sch-1'!A7</f>
        <v>Bidder as Individual Bidder</v>
      </c>
      <c r="D7" s="65" t="s">
        <v>200</v>
      </c>
    </row>
    <row r="8" spans="1:11" ht="18" customHeight="1">
      <c r="A8" s="41" t="s">
        <v>215</v>
      </c>
      <c r="B8" s="911" t="str">
        <f>IF('Sch-1'!B8=0, "", 'Sch-1'!B8)</f>
        <v/>
      </c>
      <c r="C8" s="911"/>
      <c r="D8" s="65" t="s">
        <v>202</v>
      </c>
    </row>
    <row r="9" spans="1:11" ht="18" customHeight="1">
      <c r="A9" s="41" t="s">
        <v>216</v>
      </c>
      <c r="B9" s="911" t="str">
        <f>IF('Sch-1'!B9=0, "", 'Sch-1'!B9)</f>
        <v/>
      </c>
      <c r="C9" s="911"/>
      <c r="D9" s="65" t="s">
        <v>203</v>
      </c>
    </row>
    <row r="10" spans="1:11" ht="18" customHeight="1">
      <c r="A10" s="42"/>
      <c r="B10" s="911" t="str">
        <f ca="1">IF('Sch-1'!B12=0, "", 'Sch-1'!B12)</f>
        <v/>
      </c>
      <c r="C10" s="911"/>
      <c r="D10" s="65" t="s">
        <v>204</v>
      </c>
    </row>
    <row r="11" spans="1:11" ht="18" customHeight="1">
      <c r="A11" s="42"/>
      <c r="B11" s="911" t="e">
        <f>IF('Sch-1'!#REF!=0, "", 'Sch-1'!#REF!)</f>
        <v>#REF!</v>
      </c>
      <c r="C11" s="911"/>
      <c r="D11" s="65" t="s">
        <v>205</v>
      </c>
    </row>
    <row r="12" spans="1:11" ht="15" customHeight="1"/>
    <row r="13" spans="1:11" ht="22.15" customHeight="1">
      <c r="A13" s="75" t="s">
        <v>184</v>
      </c>
      <c r="B13" s="905" t="s">
        <v>185</v>
      </c>
      <c r="C13" s="906"/>
      <c r="D13" s="907" t="s">
        <v>186</v>
      </c>
      <c r="E13" s="908"/>
      <c r="K13" s="223" t="s">
        <v>130</v>
      </c>
    </row>
    <row r="14" spans="1:11" ht="18" customHeight="1">
      <c r="A14" s="44" t="s">
        <v>187</v>
      </c>
      <c r="B14" s="909" t="s">
        <v>188</v>
      </c>
      <c r="C14" s="910"/>
      <c r="D14" s="902" t="e">
        <f>ROUND('Sch-1 Dis'!G19*C16,0)</f>
        <v>#REF!</v>
      </c>
      <c r="E14" s="903"/>
      <c r="J14" s="223" t="s">
        <v>117</v>
      </c>
      <c r="K14" s="223" t="e">
        <f>ROUND('Sch-1'!#REF!*C16,0)</f>
        <v>#REF!</v>
      </c>
    </row>
    <row r="15" spans="1:11" ht="58.15" customHeight="1">
      <c r="A15" s="45"/>
      <c r="B15" s="894" t="s">
        <v>247</v>
      </c>
      <c r="C15" s="894"/>
      <c r="D15" s="904"/>
      <c r="E15" s="904"/>
    </row>
    <row r="16" spans="1:11" ht="18" customHeight="1">
      <c r="A16" s="45"/>
      <c r="B16" s="46" t="s">
        <v>218</v>
      </c>
      <c r="C16" s="349" t="e">
        <f>'Sch-5'!#REF!</f>
        <v>#REF!</v>
      </c>
      <c r="D16" s="904"/>
      <c r="E16" s="904"/>
    </row>
    <row r="17" spans="1:11" ht="18" customHeight="1">
      <c r="A17" s="44" t="s">
        <v>189</v>
      </c>
      <c r="B17" s="47" t="s">
        <v>241</v>
      </c>
      <c r="C17" s="47"/>
      <c r="D17" s="901" t="e">
        <f>(C19+C20)*C21</f>
        <v>#REF!</v>
      </c>
      <c r="E17" s="901"/>
      <c r="J17" s="223" t="s">
        <v>131</v>
      </c>
      <c r="K17" s="224" t="e">
        <f>D17</f>
        <v>#REF!</v>
      </c>
    </row>
    <row r="18" spans="1:11" ht="58.15" customHeight="1">
      <c r="A18" s="45"/>
      <c r="B18" s="894" t="s">
        <v>245</v>
      </c>
      <c r="C18" s="894"/>
      <c r="D18" s="895"/>
      <c r="E18" s="896"/>
    </row>
    <row r="19" spans="1:11" ht="18" customHeight="1">
      <c r="A19" s="45"/>
      <c r="B19" s="46" t="s">
        <v>164</v>
      </c>
      <c r="C19" s="350" t="e">
        <f>'Sch-5'!#REF!*(1-'Sch-1'!T15)</f>
        <v>#REF!</v>
      </c>
      <c r="D19" s="897"/>
      <c r="E19" s="898"/>
    </row>
    <row r="20" spans="1:11" ht="18" customHeight="1">
      <c r="A20" s="45"/>
      <c r="B20" s="46"/>
      <c r="C20" s="350" t="e">
        <f>C19*C16</f>
        <v>#REF!</v>
      </c>
      <c r="D20" s="897"/>
      <c r="E20" s="898"/>
    </row>
    <row r="21" spans="1:11" ht="18" customHeight="1">
      <c r="A21" s="45"/>
      <c r="B21" s="46" t="s">
        <v>243</v>
      </c>
      <c r="C21" s="349" t="e">
        <f>'Sch-5'!#REF!</f>
        <v>#REF!</v>
      </c>
      <c r="D21" s="899"/>
      <c r="E21" s="900"/>
    </row>
    <row r="22" spans="1:11" ht="18" customHeight="1">
      <c r="A22" s="44" t="s">
        <v>190</v>
      </c>
      <c r="B22" s="47" t="s">
        <v>242</v>
      </c>
      <c r="C22" s="47"/>
      <c r="D22" s="902" t="e">
        <f>(C24+C25)*C26</f>
        <v>#REF!</v>
      </c>
      <c r="E22" s="903"/>
      <c r="J22" s="223" t="s">
        <v>132</v>
      </c>
      <c r="K22" s="223" t="e">
        <f>D22</f>
        <v>#REF!</v>
      </c>
    </row>
    <row r="23" spans="1:11" ht="58.15" customHeight="1">
      <c r="A23" s="45"/>
      <c r="B23" s="894" t="s">
        <v>244</v>
      </c>
      <c r="C23" s="894"/>
      <c r="D23" s="895"/>
      <c r="E23" s="896"/>
    </row>
    <row r="24" spans="1:11" ht="25.5" customHeight="1">
      <c r="A24" s="45"/>
      <c r="B24" s="46" t="s">
        <v>297</v>
      </c>
      <c r="C24" s="353" t="e">
        <f>'Sch-1 Dis'!G19-C19</f>
        <v>#REF!</v>
      </c>
      <c r="D24" s="897"/>
      <c r="E24" s="898"/>
    </row>
    <row r="25" spans="1:11" ht="21.75" customHeight="1">
      <c r="A25" s="45"/>
      <c r="B25" s="46" t="s">
        <v>300</v>
      </c>
      <c r="C25" s="46" t="e">
        <f>C24*C16</f>
        <v>#REF!</v>
      </c>
      <c r="D25" s="897"/>
      <c r="E25" s="898"/>
    </row>
    <row r="26" spans="1:11" ht="18" customHeight="1">
      <c r="A26" s="45"/>
      <c r="B26" s="46" t="s">
        <v>142</v>
      </c>
      <c r="C26" s="349" t="e">
        <f>'Sch-5'!#REF!</f>
        <v>#REF!</v>
      </c>
      <c r="D26" s="899"/>
      <c r="E26" s="900"/>
    </row>
    <row r="27" spans="1:11" ht="18" customHeight="1">
      <c r="A27" s="44" t="s">
        <v>191</v>
      </c>
      <c r="B27" s="47" t="s">
        <v>237</v>
      </c>
      <c r="C27" s="47"/>
      <c r="D27" s="884">
        <f>'Sch-5'!D21:E21</f>
        <v>0</v>
      </c>
      <c r="E27" s="884"/>
    </row>
    <row r="28" spans="1:11" ht="51.75" customHeight="1">
      <c r="A28" s="45"/>
      <c r="B28" s="888" t="s">
        <v>246</v>
      </c>
      <c r="C28" s="888"/>
      <c r="D28" s="887" t="s">
        <v>289</v>
      </c>
      <c r="E28" s="887"/>
    </row>
    <row r="29" spans="1:11" ht="39" customHeight="1">
      <c r="A29" s="50"/>
      <c r="B29" s="49"/>
      <c r="C29" s="334" t="s">
        <v>290</v>
      </c>
      <c r="D29" s="887"/>
      <c r="E29" s="887"/>
    </row>
    <row r="30" spans="1:11" ht="18" customHeight="1">
      <c r="A30" s="44" t="s">
        <v>195</v>
      </c>
      <c r="B30" s="47" t="s">
        <v>238</v>
      </c>
      <c r="C30" s="47"/>
      <c r="D30" s="884" t="str">
        <f>'Sch-5'!D23:E23</f>
        <v>Designation   :</v>
      </c>
      <c r="E30" s="884"/>
    </row>
    <row r="31" spans="1:11" ht="50.1" customHeight="1">
      <c r="A31" s="45"/>
      <c r="B31" s="888" t="s">
        <v>246</v>
      </c>
      <c r="C31" s="888"/>
      <c r="D31" s="887" t="s">
        <v>289</v>
      </c>
      <c r="E31" s="887"/>
    </row>
    <row r="32" spans="1:11" ht="30" customHeight="1">
      <c r="A32" s="50"/>
      <c r="B32" s="49"/>
      <c r="C32" s="334" t="s">
        <v>291</v>
      </c>
      <c r="D32" s="887"/>
      <c r="E32" s="887"/>
    </row>
    <row r="33" spans="1:6" ht="18" customHeight="1">
      <c r="A33" s="44" t="s">
        <v>196</v>
      </c>
      <c r="B33" s="47" t="s">
        <v>192</v>
      </c>
      <c r="C33" s="47"/>
      <c r="D33" s="884">
        <f>'Sch-5'!D27:E27</f>
        <v>0</v>
      </c>
      <c r="E33" s="884"/>
    </row>
    <row r="34" spans="1:6" ht="60" customHeight="1">
      <c r="A34" s="45"/>
      <c r="B34" s="885" t="s">
        <v>248</v>
      </c>
      <c r="C34" s="886"/>
      <c r="D34" s="887" t="s">
        <v>289</v>
      </c>
      <c r="E34" s="887"/>
    </row>
    <row r="35" spans="1:6" ht="35.25" customHeight="1">
      <c r="A35" s="51"/>
      <c r="B35" s="49"/>
      <c r="C35" s="335" t="s">
        <v>291</v>
      </c>
      <c r="D35" s="887"/>
      <c r="E35" s="887"/>
    </row>
    <row r="36" spans="1:6" ht="18" customHeight="1">
      <c r="A36" s="889"/>
      <c r="B36" s="890" t="s">
        <v>249</v>
      </c>
      <c r="C36" s="881"/>
      <c r="D36" s="891" t="e">
        <f>SUM(D14,D17,D22)</f>
        <v>#REF!</v>
      </c>
      <c r="E36" s="891"/>
    </row>
    <row r="37" spans="1:6" ht="40.5" customHeight="1">
      <c r="A37" s="889"/>
      <c r="B37" s="890"/>
      <c r="C37" s="881"/>
      <c r="D37" s="892"/>
      <c r="E37" s="893"/>
    </row>
    <row r="38" spans="1:6" ht="15" customHeight="1">
      <c r="A38" s="52"/>
      <c r="B38" s="53"/>
      <c r="C38" s="53"/>
      <c r="D38" s="54"/>
      <c r="E38" s="54"/>
    </row>
    <row r="39" spans="1:6" ht="81.75" customHeight="1">
      <c r="A39" s="74" t="s">
        <v>239</v>
      </c>
      <c r="B39" s="883" t="s">
        <v>251</v>
      </c>
      <c r="C39" s="883"/>
      <c r="D39" s="883"/>
      <c r="E39" s="883"/>
    </row>
    <row r="40" spans="1:6" ht="15" customHeight="1">
      <c r="A40" s="55"/>
      <c r="B40" s="55"/>
      <c r="C40" s="55"/>
      <c r="D40" s="55"/>
      <c r="E40" s="55"/>
    </row>
    <row r="41" spans="1:6" ht="33" customHeight="1">
      <c r="A41" s="34" t="s">
        <v>250</v>
      </c>
      <c r="B41" s="123" t="e">
        <f>IF('Sch-1'!#REF!=0,"", 'Sch-1'!#REF!)</f>
        <v>#REF!</v>
      </c>
      <c r="C41" s="6"/>
      <c r="D41" s="35" t="s">
        <v>210</v>
      </c>
      <c r="F41" s="36"/>
    </row>
    <row r="42" spans="1:6" ht="33" customHeight="1">
      <c r="A42" s="34" t="s">
        <v>209</v>
      </c>
      <c r="B42" s="97" t="e">
        <f>IF('Sch-1'!#REF!=0,"", 'Sch-1'!#REF!)</f>
        <v>#REF!</v>
      </c>
      <c r="C42" s="1"/>
      <c r="D42" s="35" t="s">
        <v>211</v>
      </c>
      <c r="E42" s="98" t="e">
        <f>IF('Sch-1'!#REF!=0,"",'Sch-1'!#REF!)</f>
        <v>#REF!</v>
      </c>
      <c r="F42" s="36"/>
    </row>
    <row r="43" spans="1:6" ht="33" customHeight="1">
      <c r="A43" s="3"/>
      <c r="B43" s="7"/>
      <c r="C43" s="1"/>
      <c r="D43" s="35" t="s">
        <v>212</v>
      </c>
      <c r="E43" s="98" t="e">
        <f>IF('Sch-1'!#REF!=0,"",'Sch-1'!#REF!)</f>
        <v>#REF!</v>
      </c>
      <c r="F43" s="36"/>
    </row>
    <row r="44" spans="1:6" ht="33" customHeight="1">
      <c r="A44" s="3"/>
      <c r="B44" s="7"/>
      <c r="C44" s="1"/>
      <c r="D44" s="35" t="s">
        <v>213</v>
      </c>
      <c r="F44" s="36"/>
    </row>
    <row r="45" spans="1:6" ht="22.15" customHeight="1">
      <c r="A45" s="56"/>
      <c r="B45" s="56"/>
      <c r="C45" s="56"/>
      <c r="D45" s="56"/>
      <c r="E45" s="57"/>
    </row>
    <row r="46" spans="1:6" ht="22.15" customHeight="1">
      <c r="A46" s="56"/>
      <c r="B46" s="56"/>
      <c r="C46" s="56"/>
      <c r="D46" s="56"/>
      <c r="E46" s="57"/>
    </row>
    <row r="47" spans="1:6" ht="22.15" customHeight="1">
      <c r="A47" s="56"/>
      <c r="B47" s="56"/>
      <c r="C47" s="56"/>
      <c r="D47" s="56"/>
      <c r="E47" s="57"/>
    </row>
    <row r="48" spans="1:6" ht="22.15" customHeight="1">
      <c r="A48" s="56"/>
      <c r="B48" s="56"/>
      <c r="C48" s="56"/>
      <c r="D48" s="56"/>
      <c r="E48" s="57"/>
    </row>
    <row r="49" spans="1:5" ht="22.15" customHeight="1">
      <c r="A49" s="56"/>
      <c r="B49" s="56"/>
      <c r="C49" s="56"/>
      <c r="D49" s="56"/>
      <c r="E49" s="57"/>
    </row>
    <row r="50" spans="1:5" ht="22.15" customHeight="1">
      <c r="A50" s="56"/>
      <c r="B50" s="56"/>
      <c r="C50" s="56"/>
      <c r="D50" s="56"/>
      <c r="E50" s="57"/>
    </row>
    <row r="51" spans="1:5" ht="25.15" customHeight="1"/>
    <row r="52" spans="1:5" ht="25.15" customHeight="1"/>
    <row r="53" spans="1:5" ht="25.15" customHeight="1"/>
    <row r="54" spans="1:5" ht="25.15" customHeight="1"/>
    <row r="55" spans="1:5" ht="25.15" customHeight="1"/>
    <row r="56" spans="1:5" ht="25.15" customHeight="1"/>
    <row r="57" spans="1:5" ht="25.15" customHeight="1"/>
    <row r="58" spans="1:5" ht="25.15" customHeight="1"/>
    <row r="59" spans="1:5" ht="25.15" customHeight="1"/>
    <row r="60" spans="1:5" ht="25.15" customHeight="1"/>
    <row r="61" spans="1:5" ht="25.15" customHeight="1"/>
    <row r="62" spans="1:5" ht="25.15" customHeight="1"/>
    <row r="63" spans="1:5" ht="25.15" customHeight="1"/>
    <row r="64" spans="1:5" ht="25.15" customHeight="1"/>
    <row r="65" ht="25.15" customHeight="1"/>
    <row r="66" ht="25.15" customHeight="1"/>
    <row r="67" ht="25.15" customHeight="1"/>
    <row r="68" ht="25.15" customHeight="1"/>
    <row r="69" ht="25.15" customHeight="1"/>
    <row r="70" ht="25.15" customHeight="1"/>
    <row r="71" ht="25.15" customHeight="1"/>
    <row r="72" ht="25.15" customHeight="1"/>
    <row r="73" ht="25.15" customHeight="1"/>
  </sheetData>
  <sheetProtection password="E98F" sheet="1" objects="1" scenarios="1" selectLockedCells="1" selectUnlockedCells="1"/>
  <dataConsolidate/>
  <customSheetViews>
    <customSheetView guid="{9CA44E70-650F-49CD-967F-298619682CA2}" scale="86" state="hidden" topLeftCell="A10">
      <selection activeCell="H23" sqref="H23"/>
      <pageMargins left="0.31" right="0.25" top="0.48" bottom="0.23" header="0.27" footer="0.24"/>
      <printOptions horizontalCentered="1"/>
      <pageSetup paperSize="9" scale="77" fitToHeight="0" orientation="portrait" r:id="rId1"/>
      <headerFooter alignWithMargins="0">
        <oddFooter>&amp;R&amp;"Book Antiqua,Bold"&amp;10Schedule-5/ Page &amp;P of &amp;N</oddFooter>
      </headerFooter>
    </customSheetView>
    <customSheetView guid="{C39F923C-6CD3-45D8-86F8-6C4D806DDD7E}" scale="60" state="hidden" topLeftCell="A4">
      <selection activeCell="H23" sqref="H23"/>
      <pageMargins left="0.31" right="0.25" top="0.48" bottom="0.23" header="0.27" footer="0.24"/>
      <printOptions horizontalCentered="1"/>
      <pageSetup paperSize="9" scale="77" fitToHeight="0" orientation="portrait" r:id="rId2"/>
      <headerFooter alignWithMargins="0">
        <oddFooter>&amp;R&amp;"Book Antiqua,Bold"&amp;10Schedule-5/ Page &amp;P of &amp;N</oddFooter>
      </headerFooter>
    </customSheetView>
    <customSheetView guid="{B1277D53-29D6-4226-81E2-084FB62977B6}" scale="60" state="hidden" topLeftCell="A4">
      <selection activeCell="H23" sqref="H23"/>
      <pageMargins left="0.31" right="0.25" top="0.48" bottom="0.23" header="0.27" footer="0.24"/>
      <printOptions horizontalCentered="1"/>
      <pageSetup paperSize="9" scale="77" fitToHeight="0" orientation="portrait" r:id="rId3"/>
      <headerFooter alignWithMargins="0">
        <oddFooter>&amp;R&amp;"Book Antiqua,Bold"&amp;10Schedule-5/ Page &amp;P of &amp;N</oddFooter>
      </headerFooter>
    </customSheetView>
    <customSheetView guid="{58D82F59-8CF6-455F-B9F4-081499FDF243}" scale="60" state="hidden" topLeftCell="A4">
      <selection activeCell="H23" sqref="H23"/>
      <pageMargins left="0.31" right="0.25" top="0.48" bottom="0.23" header="0.27" footer="0.24"/>
      <printOptions horizontalCentered="1"/>
      <pageSetup paperSize="9" scale="77" fitToHeight="0" orientation="portrait" r:id="rId4"/>
      <headerFooter alignWithMargins="0">
        <oddFooter>&amp;R&amp;"Book Antiqua,Bold"&amp;10Schedule-5/ Page &amp;P of &amp;N</oddFooter>
      </headerFooter>
    </customSheetView>
    <customSheetView guid="{696D9240-6693-44E8-B9A4-2BFADD101EE2}" scale="60" state="hidden" topLeftCell="A10">
      <selection activeCell="I28" sqref="I28"/>
      <pageMargins left="0.31" right="0.25" top="0.48" bottom="0.23" header="0.27" footer="0.24"/>
      <printOptions horizontalCentered="1"/>
      <pageSetup paperSize="9" scale="77" fitToHeight="0" orientation="portrait" r:id="rId5"/>
      <headerFooter alignWithMargins="0">
        <oddFooter>&amp;R&amp;"Book Antiqua,Bold"&amp;10Schedule-5/ Page &amp;P of &amp;N</oddFooter>
      </headerFooter>
    </customSheetView>
    <customSheetView guid="{B0EE7D76-5806-4718-BDAD-3A3EA691E5E4}" scale="60" state="hidden" topLeftCell="A4">
      <selection activeCell="H23" sqref="H23"/>
      <pageMargins left="0.31" right="0.25" top="0.48" bottom="0.23" header="0.27" footer="0.24"/>
      <printOptions horizontalCentered="1"/>
      <pageSetup paperSize="9" scale="77" fitToHeight="0" orientation="portrait" r:id="rId6"/>
      <headerFooter alignWithMargins="0">
        <oddFooter>&amp;R&amp;"Book Antiqua,Bold"&amp;10Schedule-5/ Page &amp;P of &amp;N</oddFooter>
      </headerFooter>
    </customSheetView>
    <customSheetView guid="{E95B21C1-D936-4435-AF6F-90CF0B6A7506}" scale="60" state="hidden" topLeftCell="A4">
      <selection activeCell="H23" sqref="H23"/>
      <pageMargins left="0.31" right="0.25" top="0.48" bottom="0.23" header="0.27" footer="0.24"/>
      <printOptions horizontalCentered="1"/>
      <pageSetup paperSize="9" scale="77" fitToHeight="0" orientation="portrait" r:id="rId7"/>
      <headerFooter alignWithMargins="0">
        <oddFooter>&amp;R&amp;"Book Antiqua,Bold"&amp;10Schedule-5/ Page &amp;P of &amp;N</oddFooter>
      </headerFooter>
    </customSheetView>
    <customSheetView guid="{08A645C4-A23F-4400-B0CE-1685BC312A6F}" scale="86" state="hidden" topLeftCell="A10">
      <selection activeCell="H23" sqref="H23"/>
      <pageMargins left="0.31" right="0.25" top="0.48" bottom="0.23" header="0.27" footer="0.24"/>
      <printOptions horizontalCentered="1"/>
      <pageSetup paperSize="9" scale="77" fitToHeight="0" orientation="portrait" r:id="rId8"/>
      <headerFooter alignWithMargins="0">
        <oddFooter>&amp;R&amp;"Book Antiqua,Bold"&amp;10Schedule-5/ Page &amp;P of &amp;N</oddFooter>
      </headerFooter>
    </customSheetView>
  </customSheetViews>
  <mergeCells count="33">
    <mergeCell ref="A3:E3"/>
    <mergeCell ref="A4:E4"/>
    <mergeCell ref="B8:C8"/>
    <mergeCell ref="B9:C9"/>
    <mergeCell ref="B13:C13"/>
    <mergeCell ref="D13:E13"/>
    <mergeCell ref="B14:C14"/>
    <mergeCell ref="D14:E14"/>
    <mergeCell ref="B10:C10"/>
    <mergeCell ref="B11:C11"/>
    <mergeCell ref="D17:E17"/>
    <mergeCell ref="B18:C18"/>
    <mergeCell ref="D18:E21"/>
    <mergeCell ref="D22:E22"/>
    <mergeCell ref="B15:C15"/>
    <mergeCell ref="D15:E16"/>
    <mergeCell ref="D28:E29"/>
    <mergeCell ref="D30:E30"/>
    <mergeCell ref="B23:C23"/>
    <mergeCell ref="D23:E26"/>
    <mergeCell ref="D27:E27"/>
    <mergeCell ref="B28:C28"/>
    <mergeCell ref="A36:A37"/>
    <mergeCell ref="B36:B37"/>
    <mergeCell ref="C36:C37"/>
    <mergeCell ref="D36:E36"/>
    <mergeCell ref="D37:E37"/>
    <mergeCell ref="B39:E39"/>
    <mergeCell ref="D33:E33"/>
    <mergeCell ref="B34:C34"/>
    <mergeCell ref="D34:E35"/>
    <mergeCell ref="B31:C31"/>
    <mergeCell ref="D31:E32"/>
  </mergeCells>
  <phoneticPr fontId="30" type="noConversion"/>
  <dataValidations xWindow="871" yWindow="395" count="8">
    <dataValidation allowBlank="1" showInputMessage="1" showErrorMessage="1" prompt="You may write remarks regarding over all Taxes &amp; Duties here." sqref="D37:E37" xr:uid="{00000000-0002-0000-0B00-000000000000}"/>
    <dataValidation allowBlank="1" showInputMessage="1" showErrorMessage="1" prompt="You may write remarks regarding Octroi here." sqref="D28:E29 D31:E32 D34:E35" xr:uid="{00000000-0002-0000-0B00-000001000000}"/>
    <dataValidation allowBlank="1" showInputMessage="1" showErrorMessage="1" prompt="You may write remarks regarding VAT here." sqref="D23:E26" xr:uid="{00000000-0002-0000-0B00-000002000000}"/>
    <dataValidation allowBlank="1" showInputMessage="1" showErrorMessage="1" prompt="You may write remarks regarding Sales Tax here." sqref="D18:E21" xr:uid="{00000000-0002-0000-0B00-000003000000}"/>
    <dataValidation allowBlank="1" showInputMessage="1" showErrorMessage="1" prompt="You may write remarks regarding Excise Duty here." sqref="D15:E16" xr:uid="{00000000-0002-0000-0B00-000004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B00-000005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1" xr:uid="{00000000-0002-0000-0B00-000006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B00-000007000000}">
      <formula1>0</formula1>
    </dataValidation>
  </dataValidations>
  <hyperlinks>
    <hyperlink ref="C29" location="Octroi!Print_Area" display="Click here for details of Octroi" xr:uid="{00000000-0004-0000-0B00-000000000000}"/>
    <hyperlink ref="C32" location="'Entry Tax'!Print_Area" display="Click here for details of Octroi" xr:uid="{00000000-0004-0000-0B00-000001000000}"/>
  </hyperlinks>
  <printOptions horizontalCentered="1"/>
  <pageMargins left="0.31" right="0.25" top="0.48" bottom="0.23" header="0.27" footer="0.24"/>
  <pageSetup paperSize="9" scale="77" fitToHeight="0" orientation="portrait" r:id="rId9"/>
  <headerFooter alignWithMargins="0">
    <oddFooter>&amp;R&amp;"Book Antiqua,Bold"&amp;10Schedule-5/ Page &amp;P of &amp;N</oddFooter>
  </headerFooter>
  <drawing r:id="rId1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indexed="13"/>
  </sheetPr>
  <dimension ref="A1:H29"/>
  <sheetViews>
    <sheetView topLeftCell="A19" zoomScaleNormal="100" zoomScaleSheetLayoutView="100" workbookViewId="0">
      <selection activeCell="D24" sqref="D24"/>
    </sheetView>
  </sheetViews>
  <sheetFormatPr defaultColWidth="10" defaultRowHeight="16.5"/>
  <cols>
    <col min="1" max="1" width="10.625" style="40" customWidth="1"/>
    <col min="2" max="2" width="27.5" style="40" customWidth="1"/>
    <col min="3" max="3" width="22.75" style="40" customWidth="1"/>
    <col min="4" max="4" width="39.75" style="40" customWidth="1"/>
    <col min="5" max="5" width="10" style="37"/>
    <col min="6" max="6" width="27" style="37" customWidth="1"/>
    <col min="7" max="7" width="10" style="37"/>
    <col min="8" max="8" width="17.5" style="37" customWidth="1"/>
    <col min="9" max="16384" width="10" style="37"/>
  </cols>
  <sheetData>
    <row r="1" spans="1:6" ht="18" customHeight="1">
      <c r="A1" s="59" t="str">
        <f>Cover!B3</f>
        <v xml:space="preserve">Specification No.: WRTCC/CS/20-21/AMC-LMC/B1 </v>
      </c>
      <c r="B1" s="60"/>
      <c r="C1" s="4"/>
      <c r="D1" s="5" t="s">
        <v>466</v>
      </c>
    </row>
    <row r="2" spans="1:6" ht="18" customHeight="1">
      <c r="A2" s="2"/>
      <c r="B2" s="7"/>
      <c r="C2" s="1"/>
      <c r="D2" s="1"/>
    </row>
    <row r="3" spans="1:6" ht="47.25" customHeight="1">
      <c r="A3" s="856"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856"/>
      <c r="C3" s="856"/>
      <c r="D3" s="856"/>
      <c r="E3" s="58"/>
      <c r="F3" s="58"/>
    </row>
    <row r="4" spans="1:6" ht="22.15" customHeight="1">
      <c r="A4" s="857" t="s">
        <v>193</v>
      </c>
      <c r="B4" s="857"/>
      <c r="C4" s="857"/>
      <c r="D4" s="857"/>
    </row>
    <row r="5" spans="1:6" ht="18" customHeight="1">
      <c r="A5" s="39"/>
    </row>
    <row r="6" spans="1:6" ht="18" customHeight="1">
      <c r="A6" s="29" t="str">
        <f>'Sch-1'!A6</f>
        <v>Bidder's Name And Address</v>
      </c>
      <c r="D6" s="64" t="s">
        <v>198</v>
      </c>
    </row>
    <row r="7" spans="1:6" ht="18" customHeight="1">
      <c r="A7" s="201" t="str">
        <f>'Sch-1'!A7</f>
        <v>Bidder as Individual Bidder</v>
      </c>
      <c r="D7" s="820" t="str">
        <f>'Sch-1'!L7</f>
        <v xml:space="preserve">Sr. DGM (Tel-CS &amp; Wi-Fi) 
Power Grid Corporation of India Limited,
Western Region Telecom Control Center, 
1st Floor, Samruddhi Venture Park,
 MIDC Area, Marol, Andheri(East),
Mumbai-400093
</v>
      </c>
    </row>
    <row r="8" spans="1:6" ht="15.75">
      <c r="A8" s="41" t="s">
        <v>215</v>
      </c>
      <c r="B8" s="924">
        <f>'Names of Bidder'!D8</f>
        <v>0</v>
      </c>
      <c r="C8" s="924"/>
      <c r="D8" s="820"/>
    </row>
    <row r="9" spans="1:6" ht="15.75">
      <c r="A9" s="41" t="s">
        <v>216</v>
      </c>
      <c r="B9" s="924">
        <f>'Names of Bidder'!D9</f>
        <v>0</v>
      </c>
      <c r="C9" s="924"/>
      <c r="D9" s="820"/>
    </row>
    <row r="10" spans="1:6">
      <c r="A10" s="42"/>
      <c r="B10" s="924">
        <f>'Names of Bidder'!D10</f>
        <v>0</v>
      </c>
      <c r="C10" s="924"/>
      <c r="D10" s="820"/>
    </row>
    <row r="11" spans="1:6">
      <c r="A11" s="42"/>
      <c r="B11" s="924">
        <f>'Names of Bidder'!D11</f>
        <v>0</v>
      </c>
      <c r="C11" s="924"/>
      <c r="D11" s="820"/>
    </row>
    <row r="12" spans="1:6" ht="18" customHeight="1" thickBot="1">
      <c r="A12" s="203"/>
      <c r="B12" s="203"/>
      <c r="C12" s="203"/>
      <c r="D12" s="66"/>
    </row>
    <row r="13" spans="1:6" ht="34.5" customHeight="1" thickBot="1">
      <c r="A13" s="515" t="s">
        <v>184</v>
      </c>
      <c r="B13" s="871" t="s">
        <v>180</v>
      </c>
      <c r="C13" s="880"/>
      <c r="D13" s="529" t="s">
        <v>186</v>
      </c>
    </row>
    <row r="14" spans="1:6" ht="22.15" customHeight="1">
      <c r="A14" s="527" t="s">
        <v>187</v>
      </c>
      <c r="B14" s="923" t="s">
        <v>542</v>
      </c>
      <c r="C14" s="923"/>
      <c r="D14" s="528"/>
    </row>
    <row r="15" spans="1:6" ht="35.1" customHeight="1">
      <c r="A15" s="518"/>
      <c r="B15" s="919" t="s">
        <v>497</v>
      </c>
      <c r="C15" s="920"/>
      <c r="D15" s="523" t="s">
        <v>411</v>
      </c>
      <c r="F15" s="444"/>
    </row>
    <row r="16" spans="1:6" ht="22.15" customHeight="1">
      <c r="A16" s="509" t="s">
        <v>189</v>
      </c>
      <c r="B16" s="914" t="s">
        <v>543</v>
      </c>
      <c r="C16" s="914"/>
      <c r="D16" s="520"/>
      <c r="F16" s="444"/>
    </row>
    <row r="17" spans="1:8" ht="50.25" customHeight="1">
      <c r="A17" s="518"/>
      <c r="B17" s="919" t="s">
        <v>498</v>
      </c>
      <c r="C17" s="920"/>
      <c r="D17" s="523" t="s">
        <v>411</v>
      </c>
    </row>
    <row r="18" spans="1:8" ht="22.15" customHeight="1">
      <c r="A18" s="509" t="s">
        <v>190</v>
      </c>
      <c r="B18" s="914" t="s">
        <v>499</v>
      </c>
      <c r="C18" s="914"/>
      <c r="D18" s="521"/>
    </row>
    <row r="19" spans="1:8" ht="48.75" customHeight="1">
      <c r="A19" s="522"/>
      <c r="B19" s="921" t="s">
        <v>450</v>
      </c>
      <c r="C19" s="922"/>
      <c r="D19" s="523">
        <f>'sch-3'!M125</f>
        <v>98636.6</v>
      </c>
    </row>
    <row r="20" spans="1:8" ht="22.15" customHeight="1">
      <c r="A20" s="509" t="s">
        <v>191</v>
      </c>
      <c r="B20" s="914" t="s">
        <v>514</v>
      </c>
      <c r="C20" s="914"/>
      <c r="D20" s="524"/>
    </row>
    <row r="21" spans="1:8" ht="43.5" customHeight="1">
      <c r="A21" s="510"/>
      <c r="B21" s="912" t="s">
        <v>412</v>
      </c>
      <c r="C21" s="913"/>
      <c r="D21" s="523">
        <f>'Sch-5'!D17:E17</f>
        <v>17754.587999999989</v>
      </c>
    </row>
    <row r="22" spans="1:8" ht="22.15" customHeight="1">
      <c r="A22" s="509">
        <v>5</v>
      </c>
      <c r="B22" s="914" t="s">
        <v>541</v>
      </c>
      <c r="C22" s="914"/>
      <c r="D22" s="524"/>
      <c r="H22" s="352"/>
    </row>
    <row r="23" spans="1:8" ht="42" customHeight="1" thickBot="1">
      <c r="A23" s="526"/>
      <c r="B23" s="915" t="s">
        <v>521</v>
      </c>
      <c r="C23" s="916"/>
      <c r="D23" s="523" t="s">
        <v>411</v>
      </c>
    </row>
    <row r="24" spans="1:8" ht="43.5" customHeight="1" thickBot="1">
      <c r="A24" s="543"/>
      <c r="B24" s="917" t="s">
        <v>403</v>
      </c>
      <c r="C24" s="918"/>
      <c r="D24" s="523">
        <f>(D21+D19)</f>
        <v>116391.18799999999</v>
      </c>
    </row>
    <row r="25" spans="1:8" ht="30" customHeight="1">
      <c r="A25" s="76"/>
      <c r="B25" s="77"/>
      <c r="C25" s="77"/>
      <c r="D25" s="78"/>
    </row>
    <row r="26" spans="1:8" ht="30" customHeight="1">
      <c r="A26" s="34" t="s">
        <v>208</v>
      </c>
      <c r="B26" s="123">
        <f>'Names of Bidder'!D20</f>
        <v>0</v>
      </c>
      <c r="C26" s="35" t="s">
        <v>211</v>
      </c>
      <c r="D26" s="97">
        <f>'Sch-5'!E22</f>
        <v>0</v>
      </c>
      <c r="F26" s="36"/>
    </row>
    <row r="27" spans="1:8" ht="30" customHeight="1">
      <c r="A27" s="34" t="s">
        <v>209</v>
      </c>
      <c r="B27" s="97">
        <f>'Names of Bidder'!D21</f>
        <v>0</v>
      </c>
      <c r="C27" s="35" t="s">
        <v>212</v>
      </c>
      <c r="D27" s="97">
        <f>'Sch-5'!E23</f>
        <v>0</v>
      </c>
      <c r="F27" s="48"/>
    </row>
    <row r="28" spans="1:8" ht="30" customHeight="1">
      <c r="A28" s="3"/>
      <c r="B28" s="439"/>
      <c r="F28" s="48"/>
    </row>
    <row r="29" spans="1:8" ht="30" customHeight="1">
      <c r="A29" s="3"/>
      <c r="B29" s="7"/>
      <c r="C29" s="35"/>
      <c r="D29" s="3"/>
      <c r="F29" s="36"/>
    </row>
  </sheetData>
  <sheetProtection password="CB12" sheet="1" formatColumns="0" formatRows="0" selectLockedCells="1" selectUnlockedCells="1"/>
  <customSheetViews>
    <customSheetView guid="{9CA44E70-650F-49CD-967F-298619682CA2}" topLeftCell="A13">
      <selection activeCell="D12" sqref="D12"/>
      <pageMargins left="0.5" right="0.38" top="0.56999999999999995" bottom="0.48" header="0.38" footer="0.24"/>
      <printOptions horizontalCentered="1"/>
      <pageSetup paperSize="9" fitToHeight="0" orientation="portrait" r:id="rId1"/>
      <headerFooter alignWithMargins="0">
        <oddFooter>&amp;R&amp;"Book Antiqua,Bold"&amp;10Schedule-5/ Page &amp;P of &amp;N</oddFooter>
      </headerFooter>
    </customSheetView>
    <customSheetView guid="{C39F923C-6CD3-45D8-86F8-6C4D806DDD7E}" topLeftCell="A16">
      <selection activeCell="F45" sqref="F45"/>
      <pageMargins left="0.5" right="0.38" top="0.56999999999999995" bottom="0.48" header="0.38" footer="0.24"/>
      <printOptions horizontalCentered="1"/>
      <pageSetup paperSize="9" fitToHeight="0" orientation="portrait" r:id="rId2"/>
      <headerFooter alignWithMargins="0">
        <oddFooter>&amp;R&amp;"Book Antiqua,Bold"&amp;10Schedule-5/ Page &amp;P of &amp;N</oddFooter>
      </headerFooter>
    </customSheetView>
    <customSheetView guid="{B1277D53-29D6-4226-81E2-084FB62977B6}">
      <selection activeCell="B28" sqref="B28:D30"/>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58D82F59-8CF6-455F-B9F4-081499FDF243}">
      <selection activeCell="F15" sqref="F15"/>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8" header="0.38" footer="0.24"/>
      <printOptions horizontalCentered="1"/>
      <pageSetup paperSize="9" fitToHeight="0" orientation="portrait" r:id="rId5"/>
      <headerFooter alignWithMargins="0">
        <oddFooter>&amp;R&amp;"Book Antiqua,Bold"&amp;10Page &amp;P of &amp;N</oddFooter>
      </headerFooter>
    </customSheetView>
    <customSheetView guid="{696D9240-6693-44E8-B9A4-2BFADD101EE2}">
      <selection activeCell="F15" sqref="F15"/>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E95B21C1-D936-4435-AF6F-90CF0B6A7506}">
      <selection activeCell="B28" sqref="B28:D30"/>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08A645C4-A23F-4400-B0CE-1685BC312A6F}" topLeftCell="A19">
      <pageMargins left="0.5" right="0.38" top="0.56999999999999995" bottom="0.48" header="0.38" footer="0.24"/>
      <printOptions horizontalCentered="1"/>
      <pageSetup paperSize="9" fitToHeight="0" orientation="portrait" r:id="rId9"/>
      <headerFooter alignWithMargins="0">
        <oddFooter>&amp;R&amp;"Book Antiqua,Bold"&amp;10Schedule-5/ Page &amp;P of &amp;N</oddFooter>
      </headerFooter>
    </customSheetView>
  </customSheetViews>
  <mergeCells count="19">
    <mergeCell ref="A3:D3"/>
    <mergeCell ref="A4:D4"/>
    <mergeCell ref="B13:C13"/>
    <mergeCell ref="B16:C16"/>
    <mergeCell ref="B14:C14"/>
    <mergeCell ref="B10:C10"/>
    <mergeCell ref="B9:C9"/>
    <mergeCell ref="B11:C11"/>
    <mergeCell ref="B8:C8"/>
    <mergeCell ref="B21:C21"/>
    <mergeCell ref="D7:D11"/>
    <mergeCell ref="B22:C22"/>
    <mergeCell ref="B23:C23"/>
    <mergeCell ref="B24:C24"/>
    <mergeCell ref="B15:C15"/>
    <mergeCell ref="B18:C18"/>
    <mergeCell ref="B19:C19"/>
    <mergeCell ref="B20:C20"/>
    <mergeCell ref="B17:C17"/>
  </mergeCells>
  <phoneticPr fontId="1" type="noConversion"/>
  <printOptions horizontalCentered="1"/>
  <pageMargins left="0.5" right="0.38" top="0.56999999999999995" bottom="0.48" header="0.38" footer="0.24"/>
  <pageSetup paperSize="9" fitToHeight="0" orientation="portrait" r:id="rId10"/>
  <headerFooter alignWithMargins="0">
    <oddFooter>&amp;R&amp;"Book Antiqua,Bold"&amp;10Schedule-5/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5">
    <tabColor indexed="33"/>
  </sheetPr>
  <dimension ref="A1:K49"/>
  <sheetViews>
    <sheetView view="pageBreakPreview" topLeftCell="A6" zoomScaleNormal="90" zoomScaleSheetLayoutView="100" workbookViewId="0">
      <selection activeCell="B9" sqref="B9"/>
    </sheetView>
  </sheetViews>
  <sheetFormatPr defaultColWidth="10" defaultRowHeight="16.5"/>
  <cols>
    <col min="1" max="1" width="10.375" style="40" customWidth="1"/>
    <col min="2" max="2" width="50.125" style="40" customWidth="1"/>
    <col min="3" max="3" width="21.375" style="40" customWidth="1"/>
    <col min="4" max="4" width="20.5" style="40" customWidth="1"/>
    <col min="5" max="5" width="20" style="40" customWidth="1"/>
    <col min="6" max="6" width="5.75" style="37" customWidth="1"/>
    <col min="7" max="7" width="6" style="37" customWidth="1"/>
    <col min="8" max="8" width="10" style="37" customWidth="1"/>
    <col min="9" max="9" width="10" style="223" customWidth="1"/>
    <col min="10" max="10" width="12.625" style="223" customWidth="1"/>
    <col min="11" max="11" width="15" style="223" customWidth="1"/>
    <col min="12" max="16384" width="10" style="37"/>
  </cols>
  <sheetData>
    <row r="1" spans="1:7" ht="18" customHeight="1">
      <c r="A1" s="59" t="str">
        <f>Cover!B3</f>
        <v xml:space="preserve">Specification No.: WRTCC/CS/20-21/AMC-LMC/B1 </v>
      </c>
      <c r="B1" s="60"/>
      <c r="C1" s="61"/>
      <c r="D1" s="61"/>
      <c r="E1" s="5" t="s">
        <v>467</v>
      </c>
    </row>
    <row r="2" spans="1:7" ht="15" customHeight="1">
      <c r="A2" s="2"/>
      <c r="B2" s="7"/>
      <c r="C2" s="3"/>
      <c r="D2" s="3"/>
      <c r="E2" s="1"/>
      <c r="F2" s="1"/>
    </row>
    <row r="3" spans="1:7" ht="82.5" customHeight="1">
      <c r="A3" s="856"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856"/>
      <c r="C3" s="856"/>
      <c r="D3" s="856"/>
      <c r="E3" s="856"/>
    </row>
    <row r="4" spans="1:7" ht="22.15" customHeight="1">
      <c r="A4" s="857" t="s">
        <v>443</v>
      </c>
      <c r="B4" s="857"/>
      <c r="C4" s="857"/>
      <c r="D4" s="857"/>
      <c r="E4" s="857"/>
    </row>
    <row r="5" spans="1:7" ht="12" customHeight="1">
      <c r="A5" s="43"/>
      <c r="B5" s="38"/>
      <c r="C5" s="38"/>
      <c r="D5" s="38"/>
      <c r="E5" s="38"/>
    </row>
    <row r="6" spans="1:7" ht="18" customHeight="1">
      <c r="A6" s="29" t="str">
        <f>'Sch-1'!A6</f>
        <v>Bidder's Name And Address</v>
      </c>
      <c r="D6" s="64" t="s">
        <v>198</v>
      </c>
    </row>
    <row r="7" spans="1:7" ht="18" customHeight="1">
      <c r="A7" s="201" t="str">
        <f>'Sch-1'!A7</f>
        <v>Bidder as Individual Bidder</v>
      </c>
      <c r="D7" s="933" t="str">
        <f>'Sch-1'!L7</f>
        <v xml:space="preserve">Sr. DGM (Tel-CS &amp; Wi-Fi) 
Power Grid Corporation of India Limited,
Western Region Telecom Control Center, 
1st Floor, Samruddhi Venture Park,
 MIDC Area, Marol, Andheri(East),
Mumbai-400093
</v>
      </c>
      <c r="E7" s="933"/>
    </row>
    <row r="8" spans="1:7" ht="15.75">
      <c r="A8" s="41" t="s">
        <v>215</v>
      </c>
      <c r="B8" s="516">
        <f>'Names of Bidder'!D8</f>
        <v>0</v>
      </c>
      <c r="C8" s="635"/>
      <c r="D8" s="933"/>
      <c r="E8" s="933"/>
    </row>
    <row r="9" spans="1:7" ht="15.75">
      <c r="A9" s="41" t="s">
        <v>216</v>
      </c>
      <c r="B9" s="516">
        <f>'Names of Bidder'!D9</f>
        <v>0</v>
      </c>
      <c r="C9" s="635"/>
      <c r="D9" s="933"/>
      <c r="E9" s="933"/>
    </row>
    <row r="10" spans="1:7">
      <c r="A10" s="42"/>
      <c r="B10" s="516">
        <f>'Names of Bidder'!D10</f>
        <v>0</v>
      </c>
      <c r="C10" s="635"/>
      <c r="D10" s="933"/>
      <c r="E10" s="933"/>
    </row>
    <row r="11" spans="1:7">
      <c r="A11" s="42"/>
      <c r="B11" s="516">
        <f>'Names of Bidder'!D11</f>
        <v>0</v>
      </c>
      <c r="C11" s="502"/>
      <c r="D11" s="933"/>
      <c r="E11" s="933"/>
    </row>
    <row r="12" spans="1:7">
      <c r="A12" s="42"/>
      <c r="B12" s="932"/>
      <c r="C12" s="932"/>
      <c r="D12" s="933"/>
      <c r="E12" s="933"/>
    </row>
    <row r="13" spans="1:7" ht="25.5" customHeight="1" thickBot="1">
      <c r="A13" s="437" t="s">
        <v>521</v>
      </c>
    </row>
    <row r="14" spans="1:7" ht="22.15" customHeight="1">
      <c r="A14" s="508" t="s">
        <v>184</v>
      </c>
      <c r="B14" s="928" t="s">
        <v>185</v>
      </c>
      <c r="C14" s="929"/>
      <c r="D14" s="930" t="s">
        <v>186</v>
      </c>
      <c r="E14" s="931"/>
    </row>
    <row r="15" spans="1:7" ht="66" customHeight="1" thickBot="1">
      <c r="A15" s="925" t="s">
        <v>516</v>
      </c>
      <c r="B15" s="926"/>
      <c r="C15" s="926"/>
      <c r="D15" s="926"/>
      <c r="E15" s="927"/>
      <c r="G15" s="445">
        <f>340*0.1236</f>
        <v>42.024000000000001</v>
      </c>
    </row>
    <row r="16" spans="1:7" ht="15" customHeight="1">
      <c r="A16" s="55"/>
      <c r="B16" s="55"/>
      <c r="C16" s="55"/>
      <c r="D16" s="55"/>
      <c r="E16" s="55"/>
    </row>
    <row r="17" spans="1:6" ht="33" customHeight="1">
      <c r="A17" s="34" t="s">
        <v>295</v>
      </c>
      <c r="B17" s="123">
        <f>'Names of Bidder'!D20</f>
        <v>0</v>
      </c>
      <c r="C17" s="436"/>
      <c r="D17" s="35"/>
      <c r="E17" s="437"/>
      <c r="F17" s="36"/>
    </row>
    <row r="18" spans="1:6" ht="33" customHeight="1">
      <c r="A18" s="34" t="s">
        <v>294</v>
      </c>
      <c r="B18" s="97">
        <f>'Names of Bidder'!D21</f>
        <v>0</v>
      </c>
      <c r="C18" s="438"/>
      <c r="D18" s="35" t="s">
        <v>211</v>
      </c>
      <c r="E18" s="98">
        <f>'Names of Bidder'!D17</f>
        <v>0</v>
      </c>
      <c r="F18" s="36"/>
    </row>
    <row r="19" spans="1:6" ht="33" customHeight="1">
      <c r="A19" s="3"/>
      <c r="B19" s="439"/>
      <c r="C19" s="438"/>
      <c r="D19" s="35" t="s">
        <v>212</v>
      </c>
      <c r="E19" s="98">
        <f>'Names of Bidder'!D18</f>
        <v>0</v>
      </c>
      <c r="F19" s="36"/>
    </row>
    <row r="20" spans="1:6" ht="33" customHeight="1">
      <c r="A20" s="3"/>
      <c r="B20" s="7"/>
      <c r="C20" s="1"/>
      <c r="D20" s="35"/>
      <c r="F20" s="36"/>
    </row>
    <row r="21" spans="1:6" ht="22.15" customHeight="1">
      <c r="A21" s="56"/>
      <c r="B21" s="56"/>
      <c r="C21" s="56"/>
      <c r="D21" s="56"/>
      <c r="E21" s="57"/>
    </row>
    <row r="22" spans="1:6" ht="22.15" customHeight="1">
      <c r="A22" s="56"/>
      <c r="B22" s="56"/>
      <c r="C22" s="56"/>
      <c r="D22" s="56"/>
      <c r="E22" s="57"/>
    </row>
    <row r="23" spans="1:6" ht="22.15" customHeight="1">
      <c r="A23" s="56"/>
      <c r="B23" s="56"/>
      <c r="C23" s="56"/>
      <c r="D23" s="56"/>
      <c r="E23" s="57"/>
    </row>
    <row r="24" spans="1:6" ht="22.15" customHeight="1">
      <c r="A24" s="56"/>
      <c r="B24" s="56"/>
      <c r="C24" s="56"/>
      <c r="D24" s="56"/>
      <c r="E24" s="57"/>
    </row>
    <row r="25" spans="1:6" ht="22.15" customHeight="1">
      <c r="A25" s="56"/>
      <c r="B25" s="56"/>
      <c r="C25" s="56"/>
      <c r="D25" s="56"/>
      <c r="E25" s="57"/>
    </row>
    <row r="26" spans="1:6" ht="22.15" customHeight="1">
      <c r="A26" s="56"/>
      <c r="B26" s="56"/>
      <c r="C26" s="56"/>
      <c r="D26" s="56"/>
      <c r="E26" s="57"/>
    </row>
    <row r="27" spans="1:6" ht="25.15" customHeight="1"/>
    <row r="28" spans="1:6" ht="25.15" customHeight="1"/>
    <row r="29" spans="1:6" ht="25.15" customHeight="1"/>
    <row r="30" spans="1:6" ht="25.15" customHeight="1"/>
    <row r="31" spans="1:6" ht="25.15" customHeight="1"/>
    <row r="32" spans="1:6" ht="25.15" customHeight="1"/>
    <row r="33" spans="6:11" ht="25.15" customHeight="1"/>
    <row r="34" spans="6:11" ht="25.15" customHeight="1"/>
    <row r="35" spans="6:11" ht="25.15" customHeight="1"/>
    <row r="36" spans="6:11" ht="25.15" customHeight="1"/>
    <row r="37" spans="6:11" ht="25.15" customHeight="1"/>
    <row r="38" spans="6:11" ht="25.15" customHeight="1"/>
    <row r="39" spans="6:11" ht="25.15" customHeight="1"/>
    <row r="40" spans="6:11" ht="25.15" customHeight="1"/>
    <row r="41" spans="6:11" s="40" customFormat="1" ht="25.15" customHeight="1">
      <c r="F41" s="37"/>
      <c r="G41" s="37"/>
      <c r="H41" s="37"/>
      <c r="I41" s="223"/>
      <c r="J41" s="223"/>
      <c r="K41" s="223"/>
    </row>
    <row r="42" spans="6:11" s="40" customFormat="1" ht="25.15" customHeight="1">
      <c r="F42" s="37"/>
      <c r="G42" s="37"/>
      <c r="H42" s="37"/>
      <c r="I42" s="223"/>
      <c r="J42" s="223"/>
      <c r="K42" s="223"/>
    </row>
    <row r="43" spans="6:11" s="40" customFormat="1" ht="25.15" customHeight="1">
      <c r="F43" s="37"/>
      <c r="G43" s="37"/>
      <c r="H43" s="37"/>
      <c r="I43" s="223"/>
      <c r="J43" s="223"/>
      <c r="K43" s="223"/>
    </row>
    <row r="44" spans="6:11" s="40" customFormat="1" ht="25.15" customHeight="1">
      <c r="F44" s="37"/>
      <c r="G44" s="37"/>
      <c r="H44" s="37"/>
      <c r="I44" s="223"/>
      <c r="J44" s="223"/>
      <c r="K44" s="223"/>
    </row>
    <row r="45" spans="6:11" s="40" customFormat="1" ht="25.15" customHeight="1">
      <c r="F45" s="37"/>
      <c r="G45" s="37"/>
      <c r="H45" s="37"/>
      <c r="I45" s="223"/>
      <c r="J45" s="223"/>
      <c r="K45" s="223"/>
    </row>
    <row r="46" spans="6:11" s="40" customFormat="1" ht="25.15" customHeight="1">
      <c r="F46" s="37"/>
      <c r="G46" s="37"/>
      <c r="H46" s="37"/>
      <c r="I46" s="223"/>
      <c r="J46" s="223"/>
      <c r="K46" s="223"/>
    </row>
    <row r="47" spans="6:11" s="40" customFormat="1" ht="25.15" customHeight="1">
      <c r="F47" s="37"/>
      <c r="G47" s="37"/>
      <c r="H47" s="37"/>
      <c r="I47" s="223"/>
      <c r="J47" s="223"/>
      <c r="K47" s="223"/>
    </row>
    <row r="48" spans="6:11" s="40" customFormat="1" ht="25.15" customHeight="1">
      <c r="F48" s="37"/>
      <c r="G48" s="37"/>
      <c r="H48" s="37"/>
      <c r="I48" s="223"/>
      <c r="J48" s="223"/>
      <c r="K48" s="223"/>
    </row>
    <row r="49" spans="6:11" s="40" customFormat="1" ht="25.15" customHeight="1">
      <c r="F49" s="37"/>
      <c r="G49" s="37"/>
      <c r="H49" s="37"/>
      <c r="I49" s="223"/>
      <c r="J49" s="223"/>
      <c r="K49" s="223"/>
    </row>
  </sheetData>
  <sheetProtection password="CB12" sheet="1" formatColumns="0" formatRows="0" selectLockedCells="1"/>
  <dataConsolidate/>
  <mergeCells count="7">
    <mergeCell ref="A15:E15"/>
    <mergeCell ref="B14:C14"/>
    <mergeCell ref="D14:E14"/>
    <mergeCell ref="A3:E3"/>
    <mergeCell ref="A4:E4"/>
    <mergeCell ref="B12:C12"/>
    <mergeCell ref="D7:E12"/>
  </mergeCells>
  <printOptions horizontalCentered="1"/>
  <pageMargins left="0.31" right="0.25" top="0.23" bottom="0.23" header="0.27" footer="0.24"/>
  <pageSetup paperSize="9" scale="75" fitToHeight="0" orientation="portrait" r:id="rId1"/>
  <headerFooter alignWithMargins="0">
    <oddFooter>&amp;R&amp;"Book Antiqua,Bold"&amp;10Schedule-4/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AO71"/>
  <sheetViews>
    <sheetView showZeros="0" zoomScaleNormal="100" zoomScaleSheetLayoutView="100" workbookViewId="0">
      <selection activeCell="D55" sqref="D55:F55"/>
    </sheetView>
  </sheetViews>
  <sheetFormatPr defaultColWidth="8" defaultRowHeight="16.5"/>
  <cols>
    <col min="1" max="1" width="9.375" style="589" customWidth="1"/>
    <col min="2" max="2" width="12.625" style="594" customWidth="1"/>
    <col min="3" max="3" width="12.875" style="589" customWidth="1"/>
    <col min="4" max="4" width="18.125" style="589" customWidth="1"/>
    <col min="5" max="5" width="18.25" style="589" customWidth="1"/>
    <col min="6" max="6" width="65.875" style="583" customWidth="1"/>
    <col min="7" max="7" width="15.625" style="583" customWidth="1"/>
    <col min="8" max="8" width="8" style="583" customWidth="1"/>
    <col min="9" max="25" width="8" style="584" customWidth="1"/>
    <col min="26" max="26" width="35.75" style="585" customWidth="1"/>
    <col min="27" max="27" width="8" style="586" customWidth="1"/>
    <col min="28" max="28" width="17.5" style="586" customWidth="1"/>
    <col min="29" max="29" width="12.125" style="586" customWidth="1"/>
    <col min="30" max="30" width="8" style="586" customWidth="1"/>
    <col min="31" max="31" width="8" style="587" customWidth="1"/>
    <col min="32" max="32" width="12" style="588" customWidth="1"/>
    <col min="33" max="33" width="16" style="585" customWidth="1"/>
    <col min="34" max="35" width="8" style="585" customWidth="1"/>
    <col min="36" max="36" width="9.125" style="585" customWidth="1"/>
    <col min="37" max="41" width="8" style="585" customWidth="1"/>
    <col min="42" max="16384" width="8" style="584"/>
  </cols>
  <sheetData>
    <row r="1" spans="1:36">
      <c r="A1" s="580" t="str">
        <f>Cover!B3</f>
        <v xml:space="preserve">Specification No.: WRTCC/CS/20-21/AMC-LMC/B1 </v>
      </c>
      <c r="B1" s="580"/>
      <c r="C1" s="581"/>
      <c r="D1" s="581"/>
      <c r="E1" s="581"/>
      <c r="F1" s="582" t="s">
        <v>284</v>
      </c>
      <c r="Z1" s="585" t="e">
        <f>'[1]Names of Bidder'!D6</f>
        <v>#REF!</v>
      </c>
      <c r="AE1" s="587">
        <v>1</v>
      </c>
      <c r="AF1" s="588" t="s">
        <v>1</v>
      </c>
      <c r="AI1" s="588">
        <v>1</v>
      </c>
      <c r="AJ1" s="585" t="s">
        <v>5</v>
      </c>
    </row>
    <row r="2" spans="1:36">
      <c r="B2" s="589"/>
      <c r="F2" s="589"/>
      <c r="X2" s="590"/>
      <c r="Y2" s="590"/>
      <c r="Z2" s="591" t="e">
        <f>'[1]Names of Bidder'!AA6</f>
        <v>#REF!</v>
      </c>
      <c r="AA2" s="591"/>
      <c r="AB2" s="591"/>
      <c r="AC2" s="591"/>
      <c r="AD2" s="591"/>
      <c r="AE2" s="592">
        <v>2</v>
      </c>
      <c r="AF2" s="592" t="s">
        <v>2</v>
      </c>
      <c r="AG2" s="591"/>
      <c r="AH2" s="591"/>
      <c r="AI2" s="592">
        <v>2</v>
      </c>
      <c r="AJ2" s="585" t="s">
        <v>6</v>
      </c>
    </row>
    <row r="3" spans="1:36" ht="15">
      <c r="A3" s="944" t="s">
        <v>118</v>
      </c>
      <c r="B3" s="944"/>
      <c r="C3" s="944"/>
      <c r="D3" s="944"/>
      <c r="E3" s="944"/>
      <c r="F3" s="944"/>
      <c r="X3" s="590"/>
      <c r="Y3" s="590"/>
      <c r="Z3" s="586"/>
      <c r="AE3" s="587">
        <v>3</v>
      </c>
      <c r="AF3" s="592" t="s">
        <v>3</v>
      </c>
      <c r="AG3" s="591"/>
      <c r="AH3" s="591"/>
      <c r="AI3" s="592">
        <v>3</v>
      </c>
      <c r="AJ3" s="585" t="s">
        <v>7</v>
      </c>
    </row>
    <row r="4" spans="1:36" ht="15">
      <c r="A4" s="593"/>
      <c r="B4" s="593"/>
      <c r="C4" s="593"/>
      <c r="D4" s="593"/>
      <c r="E4" s="593"/>
      <c r="F4" s="593"/>
      <c r="X4" s="590"/>
      <c r="Y4" s="590"/>
      <c r="Z4" s="586"/>
      <c r="AE4" s="587">
        <v>4</v>
      </c>
      <c r="AF4" s="592" t="s">
        <v>4</v>
      </c>
      <c r="AG4" s="591"/>
      <c r="AH4" s="591"/>
      <c r="AI4" s="592">
        <v>4</v>
      </c>
      <c r="AJ4" s="585" t="s">
        <v>8</v>
      </c>
    </row>
    <row r="5" spans="1:36">
      <c r="A5" s="594" t="s">
        <v>262</v>
      </c>
      <c r="C5" s="945"/>
      <c r="D5" s="946"/>
      <c r="E5" s="946"/>
      <c r="F5" s="946"/>
      <c r="X5" s="590"/>
      <c r="Y5" s="590"/>
      <c r="Z5" s="586"/>
      <c r="AE5" s="587">
        <v>5</v>
      </c>
      <c r="AF5" s="592" t="s">
        <v>4</v>
      </c>
      <c r="AG5" s="591"/>
      <c r="AH5" s="591"/>
      <c r="AI5" s="592">
        <v>5</v>
      </c>
      <c r="AJ5" s="585" t="s">
        <v>9</v>
      </c>
    </row>
    <row r="6" spans="1:36">
      <c r="A6" s="594" t="s">
        <v>252</v>
      </c>
      <c r="B6" s="947">
        <f>'Names of Bidder'!D20</f>
        <v>0</v>
      </c>
      <c r="C6" s="947"/>
      <c r="F6" s="589"/>
      <c r="X6" s="590"/>
      <c r="Y6" s="590"/>
      <c r="Z6" s="586"/>
      <c r="AE6" s="587">
        <v>6</v>
      </c>
      <c r="AF6" s="592" t="s">
        <v>4</v>
      </c>
      <c r="AG6" s="596">
        <f>DAY(B6)</f>
        <v>0</v>
      </c>
      <c r="AH6" s="591"/>
      <c r="AI6" s="592">
        <v>6</v>
      </c>
      <c r="AJ6" s="585" t="s">
        <v>10</v>
      </c>
    </row>
    <row r="7" spans="1:36">
      <c r="A7" s="594"/>
      <c r="B7" s="595"/>
      <c r="C7" s="595"/>
      <c r="F7" s="589"/>
      <c r="X7" s="590"/>
      <c r="Y7" s="590"/>
      <c r="Z7" s="586"/>
      <c r="AE7" s="587">
        <v>7</v>
      </c>
      <c r="AF7" s="592" t="s">
        <v>4</v>
      </c>
      <c r="AG7" s="596">
        <f>MONTH(B6)</f>
        <v>1</v>
      </c>
      <c r="AH7" s="591"/>
      <c r="AI7" s="592">
        <v>7</v>
      </c>
      <c r="AJ7" s="585" t="s">
        <v>11</v>
      </c>
    </row>
    <row r="8" spans="1:36">
      <c r="A8" s="117" t="str">
        <f>'[1]Sch-1'!L6</f>
        <v>To:</v>
      </c>
      <c r="B8" s="116"/>
      <c r="F8" s="597"/>
      <c r="X8" s="590"/>
      <c r="Y8" s="590"/>
      <c r="Z8" s="586"/>
      <c r="AE8" s="587">
        <v>8</v>
      </c>
      <c r="AF8" s="592" t="s">
        <v>4</v>
      </c>
      <c r="AG8" s="596" t="str">
        <f>LOOKUP(AG7,AI1:AI12,AJ1:AJ12)</f>
        <v>January</v>
      </c>
      <c r="AH8" s="591"/>
      <c r="AI8" s="592">
        <v>8</v>
      </c>
      <c r="AJ8" s="585" t="s">
        <v>12</v>
      </c>
    </row>
    <row r="9" spans="1:36">
      <c r="A9" s="950" t="str">
        <f>'Sch-1'!L7</f>
        <v xml:space="preserve">Sr. DGM (Tel-CS &amp; Wi-Fi) 
Power Grid Corporation of India Limited,
Western Region Telecom Control Center, 
1st Floor, Samruddhi Venture Park,
 MIDC Area, Marol, Andheri(East),
Mumbai-400093
</v>
      </c>
      <c r="B9" s="950"/>
      <c r="C9" s="950"/>
      <c r="D9" s="950"/>
      <c r="E9" s="950"/>
      <c r="F9" s="597"/>
      <c r="X9" s="590"/>
      <c r="Y9" s="590"/>
      <c r="Z9" s="586"/>
      <c r="AE9" s="587">
        <v>9</v>
      </c>
      <c r="AF9" s="592" t="s">
        <v>4</v>
      </c>
      <c r="AG9" s="596">
        <f>YEAR(B6)</f>
        <v>1900</v>
      </c>
      <c r="AH9" s="591"/>
      <c r="AI9" s="592">
        <v>9</v>
      </c>
      <c r="AJ9" s="585" t="s">
        <v>13</v>
      </c>
    </row>
    <row r="10" spans="1:36">
      <c r="A10" s="950"/>
      <c r="B10" s="950"/>
      <c r="C10" s="950"/>
      <c r="D10" s="950"/>
      <c r="E10" s="950"/>
      <c r="F10" s="597"/>
      <c r="X10" s="590"/>
      <c r="Y10" s="590"/>
      <c r="Z10" s="586"/>
      <c r="AE10" s="587">
        <v>10</v>
      </c>
      <c r="AF10" s="592" t="s">
        <v>4</v>
      </c>
      <c r="AG10" s="591"/>
      <c r="AH10" s="591"/>
      <c r="AI10" s="592">
        <v>10</v>
      </c>
      <c r="AJ10" s="585" t="s">
        <v>14</v>
      </c>
    </row>
    <row r="11" spans="1:36">
      <c r="A11" s="950"/>
      <c r="B11" s="950"/>
      <c r="C11" s="950"/>
      <c r="D11" s="950"/>
      <c r="E11" s="950"/>
      <c r="F11" s="597"/>
      <c r="X11" s="590"/>
      <c r="Y11" s="590"/>
      <c r="Z11" s="586"/>
      <c r="AE11" s="587">
        <v>11</v>
      </c>
      <c r="AF11" s="592" t="s">
        <v>4</v>
      </c>
      <c r="AG11" s="591"/>
      <c r="AH11" s="591"/>
      <c r="AI11" s="592">
        <v>11</v>
      </c>
      <c r="AJ11" s="585" t="s">
        <v>15</v>
      </c>
    </row>
    <row r="12" spans="1:36" ht="56.25" customHeight="1">
      <c r="A12" s="950"/>
      <c r="B12" s="950"/>
      <c r="C12" s="950"/>
      <c r="D12" s="950"/>
      <c r="E12" s="950"/>
      <c r="F12" s="597"/>
      <c r="X12" s="590"/>
      <c r="Y12" s="590"/>
      <c r="Z12" s="586"/>
      <c r="AE12" s="587">
        <v>12</v>
      </c>
      <c r="AF12" s="592" t="s">
        <v>4</v>
      </c>
      <c r="AG12" s="591"/>
      <c r="AH12" s="591"/>
      <c r="AI12" s="592">
        <v>12</v>
      </c>
      <c r="AJ12" s="585" t="s">
        <v>16</v>
      </c>
    </row>
    <row r="13" spans="1:36" ht="14.25" customHeight="1">
      <c r="A13" s="594"/>
      <c r="F13" s="597"/>
      <c r="X13" s="590"/>
      <c r="Y13" s="590"/>
      <c r="Z13" s="586"/>
      <c r="AE13" s="587">
        <v>14</v>
      </c>
      <c r="AF13" s="592" t="s">
        <v>4</v>
      </c>
      <c r="AG13" s="591"/>
      <c r="AH13" s="591"/>
      <c r="AI13" s="591"/>
    </row>
    <row r="14" spans="1:36" ht="84.75" customHeight="1">
      <c r="A14" s="598" t="s">
        <v>263</v>
      </c>
      <c r="B14" s="599"/>
      <c r="C14" s="948"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D14" s="948"/>
      <c r="E14" s="948"/>
      <c r="F14" s="948"/>
      <c r="X14" s="590"/>
      <c r="Y14" s="590"/>
      <c r="Z14" s="586"/>
      <c r="AE14" s="587">
        <v>15</v>
      </c>
      <c r="AF14" s="592" t="s">
        <v>4</v>
      </c>
      <c r="AG14" s="591"/>
      <c r="AH14" s="591"/>
      <c r="AI14" s="591"/>
    </row>
    <row r="15" spans="1:36" ht="33" customHeight="1">
      <c r="A15" s="589" t="s">
        <v>253</v>
      </c>
      <c r="B15" s="589"/>
      <c r="C15" s="597"/>
      <c r="D15" s="597"/>
      <c r="E15" s="597"/>
      <c r="F15" s="597"/>
      <c r="X15" s="590"/>
      <c r="Y15" s="590"/>
      <c r="Z15" s="586"/>
      <c r="AE15" s="587">
        <v>16</v>
      </c>
      <c r="AF15" s="592" t="s">
        <v>4</v>
      </c>
      <c r="AG15" s="591"/>
      <c r="AH15" s="591"/>
      <c r="AI15" s="591"/>
    </row>
    <row r="16" spans="1:36" ht="84" customHeight="1">
      <c r="A16" s="600">
        <v>1</v>
      </c>
      <c r="B16" s="935" t="str">
        <f>Z16 &amp;AB16 &amp;AC16 &amp;AA16</f>
        <v>In continuation of First Envelope of our Bid, we hereby submit the Second Envelope of the Bid, both of which shall be read together and in conjunction with each other, and shall be construed as an integral part of our Bid. Accordingly, we the undersigned, offer for services &amp; supply of goods (as per provision of Technical Specification) under the above-named package in full conformity with the said Bidding Documents for the sum of Rs. 116391.188 or such other sums as may be determined in accordance with the terms and conditions of the Bidding Documents.</v>
      </c>
      <c r="C16" s="935"/>
      <c r="D16" s="935"/>
      <c r="E16" s="935"/>
      <c r="F16" s="935"/>
      <c r="X16" s="590"/>
      <c r="Y16" s="590"/>
      <c r="Z16" s="601" t="s">
        <v>454</v>
      </c>
      <c r="AA16" s="602" t="s">
        <v>0</v>
      </c>
      <c r="AB16" s="603">
        <f>'Sch-6'!D24</f>
        <v>116391.18799999999</v>
      </c>
      <c r="AC16" s="604"/>
      <c r="AE16" s="587">
        <v>17</v>
      </c>
      <c r="AF16" s="592" t="s">
        <v>4</v>
      </c>
      <c r="AG16" s="591"/>
      <c r="AH16" s="591"/>
      <c r="AI16" s="591"/>
    </row>
    <row r="17" spans="1:41" ht="33" customHeight="1">
      <c r="B17" s="949" t="s">
        <v>254</v>
      </c>
      <c r="C17" s="949"/>
      <c r="D17" s="949"/>
      <c r="E17" s="949"/>
      <c r="F17" s="949"/>
      <c r="X17" s="590"/>
      <c r="Y17" s="590"/>
      <c r="Z17" s="591"/>
      <c r="AA17" s="591"/>
      <c r="AB17" s="591"/>
      <c r="AC17" s="591"/>
      <c r="AD17" s="591"/>
      <c r="AE17" s="592">
        <v>18</v>
      </c>
      <c r="AF17" s="592" t="s">
        <v>4</v>
      </c>
      <c r="AG17" s="591"/>
      <c r="AH17" s="591"/>
      <c r="AI17" s="591"/>
    </row>
    <row r="18" spans="1:41" s="583" customFormat="1" ht="33" customHeight="1">
      <c r="A18" s="605">
        <v>2</v>
      </c>
      <c r="B18" s="934" t="s">
        <v>255</v>
      </c>
      <c r="C18" s="934"/>
      <c r="D18" s="934"/>
      <c r="E18" s="934"/>
      <c r="F18" s="934"/>
      <c r="X18" s="606"/>
      <c r="Y18" s="606"/>
      <c r="Z18" s="607"/>
      <c r="AA18" s="607"/>
      <c r="AB18" s="607"/>
      <c r="AC18" s="607"/>
      <c r="AD18" s="607"/>
      <c r="AE18" s="592">
        <v>19</v>
      </c>
      <c r="AF18" s="592" t="s">
        <v>4</v>
      </c>
      <c r="AG18" s="607"/>
      <c r="AH18" s="607"/>
      <c r="AI18" s="607"/>
      <c r="AJ18" s="608"/>
      <c r="AK18" s="608"/>
      <c r="AL18" s="608"/>
      <c r="AM18" s="608"/>
      <c r="AN18" s="608"/>
      <c r="AO18" s="608"/>
    </row>
    <row r="19" spans="1:41" ht="45" customHeight="1">
      <c r="A19" s="600">
        <v>2.1</v>
      </c>
      <c r="B19" s="935" t="s">
        <v>256</v>
      </c>
      <c r="C19" s="935"/>
      <c r="D19" s="935"/>
      <c r="E19" s="935"/>
      <c r="F19" s="935"/>
      <c r="X19" s="590"/>
      <c r="Y19" s="590"/>
      <c r="Z19" s="591"/>
      <c r="AA19" s="591"/>
      <c r="AB19" s="591"/>
      <c r="AC19" s="591"/>
      <c r="AD19" s="591"/>
      <c r="AE19" s="592">
        <v>20</v>
      </c>
      <c r="AF19" s="592" t="s">
        <v>4</v>
      </c>
      <c r="AG19" s="591"/>
      <c r="AH19" s="591"/>
      <c r="AI19" s="591"/>
    </row>
    <row r="20" spans="1:41" s="583" customFormat="1" ht="36.75" customHeight="1">
      <c r="A20" s="589"/>
      <c r="B20" s="609" t="str">
        <f>"schedule 1("&amp;'Basic Data'!C9&amp;")"</f>
        <v>schedule 1()</v>
      </c>
      <c r="C20" s="610"/>
      <c r="D20" s="936" t="s">
        <v>545</v>
      </c>
      <c r="E20" s="937"/>
      <c r="F20" s="937"/>
      <c r="G20" s="535"/>
      <c r="X20" s="606"/>
      <c r="Y20" s="606"/>
      <c r="Z20" s="607"/>
      <c r="AA20" s="607"/>
      <c r="AB20" s="607"/>
      <c r="AC20" s="607"/>
      <c r="AD20" s="607"/>
      <c r="AE20" s="607">
        <v>21</v>
      </c>
      <c r="AF20" s="607" t="s">
        <v>1</v>
      </c>
      <c r="AG20" s="607"/>
      <c r="AH20" s="607"/>
      <c r="AI20" s="607"/>
      <c r="AJ20" s="608"/>
      <c r="AK20" s="608"/>
      <c r="AL20" s="608"/>
      <c r="AM20" s="608"/>
      <c r="AN20" s="608"/>
      <c r="AO20" s="608"/>
    </row>
    <row r="21" spans="1:41" s="583" customFormat="1" ht="48" customHeight="1">
      <c r="A21" s="589"/>
      <c r="B21" s="609" t="str">
        <f>"Schedule 2("&amp;'Basic Data'!C9&amp;")"</f>
        <v>Schedule 2()</v>
      </c>
      <c r="C21" s="610"/>
      <c r="D21" s="942" t="s">
        <v>546</v>
      </c>
      <c r="E21" s="943"/>
      <c r="F21" s="943"/>
      <c r="X21" s="606"/>
      <c r="Y21" s="606"/>
      <c r="Z21" s="607"/>
      <c r="AA21" s="607"/>
      <c r="AB21" s="607"/>
      <c r="AC21" s="607"/>
      <c r="AD21" s="607"/>
      <c r="AE21" s="607">
        <v>22</v>
      </c>
      <c r="AF21" s="607" t="s">
        <v>4</v>
      </c>
      <c r="AG21" s="607"/>
      <c r="AH21" s="607"/>
      <c r="AI21" s="607"/>
      <c r="AJ21" s="608"/>
      <c r="AK21" s="608"/>
      <c r="AL21" s="608"/>
      <c r="AM21" s="608"/>
      <c r="AN21" s="608"/>
      <c r="AO21" s="608"/>
    </row>
    <row r="22" spans="1:41" s="583" customFormat="1" ht="33" hidden="1" customHeight="1">
      <c r="A22" s="589"/>
      <c r="B22" s="609" t="str">
        <f>"Schedule 3("&amp;'[1]Basic Data'!C9 &amp;") "</f>
        <v xml:space="preserve">Schedule 3(Pkg-A) </v>
      </c>
      <c r="C22" s="610"/>
      <c r="D22" s="611" t="s">
        <v>285</v>
      </c>
      <c r="E22" s="610"/>
      <c r="F22" s="612"/>
      <c r="H22" s="613" t="e">
        <f>'[1]Names of Bidder'!D6</f>
        <v>#REF!</v>
      </c>
      <c r="X22" s="606"/>
      <c r="Y22" s="606"/>
      <c r="Z22" s="607"/>
      <c r="AA22" s="607"/>
      <c r="AB22" s="607"/>
      <c r="AC22" s="607"/>
      <c r="AD22" s="607"/>
      <c r="AE22" s="607">
        <v>23</v>
      </c>
      <c r="AF22" s="607" t="s">
        <v>4</v>
      </c>
      <c r="AG22" s="607"/>
      <c r="AH22" s="607"/>
      <c r="AI22" s="607"/>
      <c r="AJ22" s="608"/>
      <c r="AK22" s="608"/>
      <c r="AL22" s="608"/>
      <c r="AM22" s="608"/>
      <c r="AN22" s="608"/>
      <c r="AO22" s="608"/>
    </row>
    <row r="23" spans="1:41" s="583" customFormat="1" ht="33" customHeight="1">
      <c r="A23" s="589"/>
      <c r="B23" s="609" t="str">
        <f>"Schedule 3("&amp;'Basic Data'!C9&amp;")"</f>
        <v>Schedule 3()</v>
      </c>
      <c r="C23" s="610"/>
      <c r="D23" s="942" t="s">
        <v>511</v>
      </c>
      <c r="E23" s="943"/>
      <c r="F23" s="943"/>
      <c r="H23" s="613"/>
      <c r="X23" s="606"/>
      <c r="Y23" s="606"/>
      <c r="Z23" s="607"/>
      <c r="AA23" s="607"/>
      <c r="AB23" s="607"/>
      <c r="AC23" s="607"/>
      <c r="AD23" s="607"/>
      <c r="AE23" s="607"/>
      <c r="AF23" s="607"/>
      <c r="AG23" s="607"/>
      <c r="AH23" s="607"/>
      <c r="AI23" s="607"/>
      <c r="AJ23" s="608"/>
      <c r="AK23" s="608"/>
      <c r="AL23" s="608"/>
      <c r="AM23" s="608"/>
      <c r="AN23" s="608"/>
      <c r="AO23" s="608"/>
    </row>
    <row r="24" spans="1:41" s="583" customFormat="1" ht="33" customHeight="1">
      <c r="A24" s="589"/>
      <c r="B24" s="609" t="str">
        <f>"Schedule 4("&amp;'Basic Data'!C9&amp;")"</f>
        <v>Schedule 4()</v>
      </c>
      <c r="C24" s="610"/>
      <c r="D24" s="611" t="s">
        <v>500</v>
      </c>
      <c r="E24" s="610"/>
      <c r="F24" s="612"/>
      <c r="Z24" s="608"/>
      <c r="AA24" s="614"/>
      <c r="AB24" s="614"/>
      <c r="AC24" s="614"/>
      <c r="AD24" s="614"/>
      <c r="AE24" s="614">
        <v>24</v>
      </c>
      <c r="AF24" s="608" t="s">
        <v>4</v>
      </c>
      <c r="AG24" s="608"/>
      <c r="AH24" s="608"/>
      <c r="AI24" s="608"/>
      <c r="AJ24" s="608"/>
      <c r="AK24" s="608"/>
      <c r="AL24" s="608"/>
      <c r="AM24" s="608"/>
      <c r="AN24" s="608"/>
      <c r="AO24" s="608"/>
    </row>
    <row r="25" spans="1:41" s="583" customFormat="1" ht="33" customHeight="1">
      <c r="A25" s="589"/>
      <c r="B25" s="609" t="str">
        <f>"Schedule 5("&amp;'Basic Data'!C9&amp;")"</f>
        <v>Schedule 5()</v>
      </c>
      <c r="C25" s="610"/>
      <c r="D25" s="611" t="s">
        <v>501</v>
      </c>
      <c r="E25" s="610"/>
      <c r="F25" s="612"/>
      <c r="Z25" s="608"/>
      <c r="AA25" s="614"/>
      <c r="AB25" s="614"/>
      <c r="AC25" s="614"/>
      <c r="AD25" s="614"/>
      <c r="AE25" s="614">
        <v>25</v>
      </c>
      <c r="AF25" s="608" t="s">
        <v>4</v>
      </c>
      <c r="AG25" s="608"/>
      <c r="AH25" s="608"/>
      <c r="AI25" s="608"/>
      <c r="AJ25" s="608"/>
      <c r="AK25" s="608"/>
      <c r="AL25" s="608"/>
      <c r="AM25" s="608"/>
      <c r="AN25" s="608"/>
      <c r="AO25" s="608"/>
    </row>
    <row r="26" spans="1:41" s="583" customFormat="1" ht="33" customHeight="1">
      <c r="A26" s="589"/>
      <c r="B26" s="609" t="str">
        <f>"Schedule 6("&amp;'Basic Data'!C9&amp;")"</f>
        <v>Schedule 6()</v>
      </c>
      <c r="C26" s="610"/>
      <c r="D26" s="611" t="s">
        <v>502</v>
      </c>
      <c r="E26" s="610"/>
      <c r="F26" s="612"/>
      <c r="Z26" s="608"/>
      <c r="AA26" s="614"/>
      <c r="AB26" s="614"/>
      <c r="AC26" s="614"/>
      <c r="AD26" s="614"/>
      <c r="AE26" s="614"/>
      <c r="AF26" s="608"/>
      <c r="AG26" s="608"/>
      <c r="AH26" s="608"/>
      <c r="AI26" s="608"/>
      <c r="AJ26" s="608"/>
      <c r="AK26" s="608"/>
      <c r="AL26" s="608"/>
      <c r="AM26" s="608"/>
      <c r="AN26" s="608"/>
      <c r="AO26" s="608"/>
    </row>
    <row r="27" spans="1:41" s="583" customFormat="1" ht="33" customHeight="1">
      <c r="A27" s="589"/>
      <c r="B27" s="609" t="str">
        <f>"Schedule 7("&amp;'Basic Data'!C9&amp;")"</f>
        <v>Schedule 7()</v>
      </c>
      <c r="C27" s="610"/>
      <c r="D27" s="611" t="s">
        <v>547</v>
      </c>
      <c r="E27" s="610"/>
      <c r="F27" s="612"/>
      <c r="Z27" s="608"/>
      <c r="AA27" s="614"/>
      <c r="AB27" s="614"/>
      <c r="AC27" s="614"/>
      <c r="AD27" s="614"/>
      <c r="AE27" s="614">
        <v>26</v>
      </c>
      <c r="AF27" s="608" t="s">
        <v>4</v>
      </c>
      <c r="AG27" s="608"/>
      <c r="AH27" s="608"/>
      <c r="AI27" s="608"/>
      <c r="AJ27" s="608"/>
      <c r="AK27" s="608"/>
      <c r="AL27" s="608"/>
      <c r="AM27" s="608"/>
      <c r="AN27" s="608"/>
      <c r="AO27" s="608"/>
    </row>
    <row r="28" spans="1:41" ht="74.25" customHeight="1">
      <c r="A28" s="615">
        <v>2.2000000000000002</v>
      </c>
      <c r="B28" s="935" t="s">
        <v>264</v>
      </c>
      <c r="C28" s="935"/>
      <c r="D28" s="935"/>
      <c r="E28" s="935"/>
      <c r="F28" s="935"/>
      <c r="AE28" s="587">
        <v>28</v>
      </c>
      <c r="AF28" s="588" t="s">
        <v>4</v>
      </c>
    </row>
    <row r="29" spans="1:41" ht="57" customHeight="1">
      <c r="A29" s="615">
        <v>2.2999999999999998</v>
      </c>
      <c r="B29" s="935" t="s">
        <v>265</v>
      </c>
      <c r="C29" s="935"/>
      <c r="D29" s="935"/>
      <c r="E29" s="935"/>
      <c r="F29" s="935"/>
      <c r="AE29" s="587">
        <v>29</v>
      </c>
      <c r="AF29" s="588" t="s">
        <v>4</v>
      </c>
    </row>
    <row r="30" spans="1:41" ht="106.5" customHeight="1">
      <c r="A30" s="615">
        <v>2.4</v>
      </c>
      <c r="B30" s="935" t="s">
        <v>266</v>
      </c>
      <c r="C30" s="935"/>
      <c r="D30" s="935"/>
      <c r="E30" s="935"/>
      <c r="F30" s="935"/>
      <c r="AE30" s="587">
        <v>30</v>
      </c>
      <c r="AF30" s="588" t="s">
        <v>4</v>
      </c>
    </row>
    <row r="31" spans="1:41" ht="56.25" customHeight="1">
      <c r="A31" s="615">
        <v>2.5</v>
      </c>
      <c r="B31" s="935" t="s">
        <v>267</v>
      </c>
      <c r="C31" s="935"/>
      <c r="D31" s="935"/>
      <c r="E31" s="935"/>
      <c r="F31" s="935"/>
      <c r="AE31" s="587">
        <v>31</v>
      </c>
      <c r="AF31" s="588" t="s">
        <v>1</v>
      </c>
    </row>
    <row r="32" spans="1:41" ht="54" customHeight="1">
      <c r="A32" s="600">
        <v>3</v>
      </c>
      <c r="B32" s="935" t="s">
        <v>286</v>
      </c>
      <c r="C32" s="935"/>
      <c r="D32" s="935"/>
      <c r="E32" s="935"/>
      <c r="F32" s="935"/>
    </row>
    <row r="33" spans="1:41" ht="57.75" customHeight="1">
      <c r="A33" s="615">
        <v>3.1</v>
      </c>
      <c r="B33" s="935" t="s">
        <v>503</v>
      </c>
      <c r="C33" s="935"/>
      <c r="D33" s="935"/>
      <c r="E33" s="935"/>
      <c r="F33" s="935"/>
    </row>
    <row r="34" spans="1:41" ht="84.75" customHeight="1">
      <c r="A34" s="615">
        <v>3.2</v>
      </c>
      <c r="B34" s="935" t="s">
        <v>504</v>
      </c>
      <c r="C34" s="935"/>
      <c r="D34" s="935"/>
      <c r="E34" s="935"/>
      <c r="F34" s="935"/>
    </row>
    <row r="35" spans="1:41" ht="43.5" customHeight="1">
      <c r="A35" s="615">
        <v>3.3</v>
      </c>
      <c r="B35" s="935" t="s">
        <v>257</v>
      </c>
      <c r="C35" s="935"/>
      <c r="D35" s="935"/>
      <c r="E35" s="935"/>
      <c r="F35" s="935"/>
    </row>
    <row r="36" spans="1:41" ht="35.25" customHeight="1">
      <c r="A36" s="615">
        <v>3.4</v>
      </c>
      <c r="B36" s="953" t="s">
        <v>505</v>
      </c>
      <c r="C36" s="953"/>
      <c r="D36" s="953"/>
      <c r="E36" s="953"/>
      <c r="F36" s="953"/>
    </row>
    <row r="37" spans="1:41" ht="79.5" customHeight="1">
      <c r="A37" s="600">
        <v>4</v>
      </c>
      <c r="B37" s="935" t="s">
        <v>268</v>
      </c>
      <c r="C37" s="935"/>
      <c r="D37" s="935"/>
      <c r="E37" s="935"/>
      <c r="F37" s="935"/>
    </row>
    <row r="38" spans="1:41" ht="21" customHeight="1">
      <c r="B38" s="494"/>
      <c r="C38" s="80"/>
      <c r="D38" s="80"/>
      <c r="E38" s="119"/>
      <c r="F38" s="119"/>
    </row>
    <row r="39" spans="1:41" ht="21" customHeight="1">
      <c r="B39" s="80" t="s">
        <v>258</v>
      </c>
      <c r="C39" s="79"/>
      <c r="D39" s="120"/>
      <c r="E39" s="120"/>
      <c r="F39" s="120"/>
    </row>
    <row r="40" spans="1:41" ht="21" customHeight="1">
      <c r="B40" s="121"/>
      <c r="C40" s="120"/>
      <c r="D40" s="120"/>
      <c r="E40" s="80"/>
      <c r="F40" s="122" t="s">
        <v>259</v>
      </c>
    </row>
    <row r="41" spans="1:41" ht="21" customHeight="1">
      <c r="B41" s="121"/>
      <c r="C41" s="120"/>
      <c r="D41" s="80"/>
      <c r="E41" s="80"/>
      <c r="F41" s="122" t="str">
        <f>"For and on behalf of " &amp; '[1]Sch-1'!B8</f>
        <v xml:space="preserve">For and on behalf of </v>
      </c>
    </row>
    <row r="42" spans="1:41" ht="25.15" customHeight="1">
      <c r="A42" s="584"/>
      <c r="B42" s="584"/>
      <c r="C42" s="616"/>
      <c r="D42" s="584"/>
      <c r="E42" s="617"/>
      <c r="F42" s="594"/>
    </row>
    <row r="43" spans="1:41" ht="25.15" customHeight="1">
      <c r="A43" s="618" t="s">
        <v>120</v>
      </c>
      <c r="B43" s="952">
        <f>'Names of Bidder'!D20</f>
        <v>0</v>
      </c>
      <c r="C43" s="952"/>
      <c r="D43" s="619"/>
      <c r="E43" s="617" t="s">
        <v>260</v>
      </c>
      <c r="F43" s="620">
        <f>'Names of Bidder'!D17</f>
        <v>0</v>
      </c>
    </row>
    <row r="44" spans="1:41" ht="25.15" customHeight="1">
      <c r="A44" s="618" t="s">
        <v>121</v>
      </c>
      <c r="B44" s="620">
        <f>'Names of Bidder'!D21</f>
        <v>0</v>
      </c>
      <c r="C44" s="621"/>
      <c r="D44" s="619"/>
      <c r="E44" s="617" t="s">
        <v>261</v>
      </c>
      <c r="F44" s="620">
        <f>'Names of Bidder'!D18</f>
        <v>0</v>
      </c>
    </row>
    <row r="45" spans="1:41" ht="25.15" customHeight="1">
      <c r="B45" s="589"/>
      <c r="D45" s="584"/>
      <c r="E45" s="617"/>
      <c r="F45" s="589"/>
    </row>
    <row r="46" spans="1:41" s="583" customFormat="1" ht="33" customHeight="1">
      <c r="A46" s="139" t="s">
        <v>119</v>
      </c>
      <c r="B46" s="140"/>
      <c r="C46" s="141"/>
      <c r="D46" s="142"/>
      <c r="E46" s="143"/>
      <c r="F46" s="144"/>
      <c r="H46" s="622"/>
      <c r="Z46" s="608"/>
      <c r="AA46" s="614"/>
      <c r="AB46" s="614"/>
      <c r="AC46" s="614"/>
      <c r="AD46" s="614"/>
      <c r="AE46" s="587"/>
      <c r="AF46" s="588"/>
      <c r="AG46" s="608"/>
      <c r="AH46" s="608"/>
      <c r="AI46" s="608"/>
      <c r="AJ46" s="608"/>
      <c r="AK46" s="608"/>
      <c r="AL46" s="608"/>
      <c r="AM46" s="608"/>
      <c r="AN46" s="608"/>
      <c r="AO46" s="608"/>
    </row>
    <row r="47" spans="1:41" s="583" customFormat="1" ht="33" customHeight="1">
      <c r="A47" s="939" t="s">
        <v>144</v>
      </c>
      <c r="B47" s="939"/>
      <c r="C47" s="939"/>
      <c r="D47" s="177"/>
      <c r="E47" s="177"/>
      <c r="F47" s="177"/>
      <c r="H47" s="622"/>
      <c r="Z47" s="608"/>
      <c r="AA47" s="614"/>
      <c r="AB47" s="614"/>
      <c r="AC47" s="614"/>
      <c r="AD47" s="614"/>
      <c r="AE47" s="587"/>
      <c r="AF47" s="588"/>
      <c r="AG47" s="608"/>
      <c r="AH47" s="608"/>
      <c r="AI47" s="608"/>
      <c r="AJ47" s="608"/>
      <c r="AK47" s="608"/>
      <c r="AL47" s="608"/>
      <c r="AM47" s="608"/>
      <c r="AN47" s="608"/>
      <c r="AO47" s="608"/>
    </row>
    <row r="48" spans="1:41" s="583" customFormat="1" ht="33" customHeight="1">
      <c r="A48" s="941"/>
      <c r="B48" s="941"/>
      <c r="C48" s="941"/>
      <c r="D48" s="177"/>
      <c r="E48" s="177"/>
      <c r="F48" s="177"/>
      <c r="H48" s="622"/>
      <c r="Z48" s="608"/>
      <c r="AA48" s="614"/>
      <c r="AB48" s="614"/>
      <c r="AC48" s="614"/>
      <c r="AD48" s="614"/>
      <c r="AE48" s="587"/>
      <c r="AF48" s="588"/>
      <c r="AG48" s="608"/>
      <c r="AH48" s="608"/>
      <c r="AI48" s="608"/>
      <c r="AJ48" s="608"/>
      <c r="AK48" s="608"/>
      <c r="AL48" s="608"/>
      <c r="AM48" s="608"/>
      <c r="AN48" s="608"/>
      <c r="AO48" s="608"/>
    </row>
    <row r="49" spans="1:41" s="583" customFormat="1" ht="33" customHeight="1">
      <c r="A49" s="938"/>
      <c r="B49" s="938"/>
      <c r="C49" s="938"/>
      <c r="D49" s="177"/>
      <c r="E49" s="177"/>
      <c r="F49" s="177"/>
      <c r="H49" s="622"/>
      <c r="Z49" s="608"/>
      <c r="AA49" s="614"/>
      <c r="AB49" s="614"/>
      <c r="AC49" s="614"/>
      <c r="AD49" s="614"/>
      <c r="AE49" s="587"/>
      <c r="AF49" s="588"/>
      <c r="AG49" s="608"/>
      <c r="AH49" s="608"/>
      <c r="AI49" s="608"/>
      <c r="AJ49" s="608"/>
      <c r="AK49" s="608"/>
      <c r="AL49" s="608"/>
      <c r="AM49" s="608"/>
      <c r="AN49" s="608"/>
      <c r="AO49" s="608"/>
    </row>
    <row r="50" spans="1:41" s="583" customFormat="1" ht="33" customHeight="1">
      <c r="A50" s="951" t="s">
        <v>145</v>
      </c>
      <c r="B50" s="951"/>
      <c r="C50" s="951"/>
      <c r="D50" s="177"/>
      <c r="E50" s="177"/>
      <c r="F50" s="177"/>
      <c r="H50" s="622"/>
      <c r="Z50" s="608"/>
      <c r="AA50" s="614"/>
      <c r="AB50" s="614"/>
      <c r="AC50" s="614"/>
      <c r="AD50" s="614"/>
      <c r="AE50" s="587"/>
      <c r="AF50" s="588"/>
      <c r="AG50" s="608"/>
      <c r="AH50" s="608"/>
      <c r="AI50" s="608"/>
      <c r="AJ50" s="608"/>
      <c r="AK50" s="608"/>
      <c r="AL50" s="608"/>
      <c r="AM50" s="608"/>
      <c r="AN50" s="608"/>
      <c r="AO50" s="608"/>
    </row>
    <row r="51" spans="1:41" s="583" customFormat="1" ht="33" customHeight="1">
      <c r="A51" s="951" t="s">
        <v>143</v>
      </c>
      <c r="B51" s="951"/>
      <c r="C51" s="951"/>
      <c r="D51" s="177"/>
      <c r="E51" s="177"/>
      <c r="F51" s="177"/>
      <c r="H51" s="622"/>
      <c r="Z51" s="608"/>
      <c r="AA51" s="614"/>
      <c r="AB51" s="614"/>
      <c r="AC51" s="614"/>
      <c r="AD51" s="614"/>
      <c r="AE51" s="587"/>
      <c r="AF51" s="588"/>
      <c r="AG51" s="608"/>
      <c r="AH51" s="608"/>
      <c r="AI51" s="608"/>
      <c r="AJ51" s="608"/>
      <c r="AK51" s="608"/>
      <c r="AL51" s="608"/>
      <c r="AM51" s="608"/>
      <c r="AN51" s="608"/>
      <c r="AO51" s="608"/>
    </row>
    <row r="52" spans="1:41" s="583" customFormat="1" ht="33" customHeight="1">
      <c r="A52" s="951" t="s">
        <v>146</v>
      </c>
      <c r="B52" s="951"/>
      <c r="C52" s="951"/>
      <c r="D52" s="177"/>
      <c r="E52" s="177"/>
      <c r="F52" s="177"/>
      <c r="H52" s="622"/>
      <c r="Z52" s="608"/>
      <c r="AA52" s="614"/>
      <c r="AB52" s="614"/>
      <c r="AC52" s="614"/>
      <c r="AD52" s="614"/>
      <c r="AE52" s="587"/>
      <c r="AF52" s="588"/>
      <c r="AG52" s="608"/>
      <c r="AH52" s="608"/>
      <c r="AI52" s="608"/>
      <c r="AJ52" s="608"/>
      <c r="AK52" s="608"/>
      <c r="AL52" s="608"/>
      <c r="AM52" s="608"/>
      <c r="AN52" s="608"/>
      <c r="AO52" s="608"/>
    </row>
    <row r="53" spans="1:41" s="583" customFormat="1" ht="33" customHeight="1">
      <c r="A53" s="939" t="s">
        <v>147</v>
      </c>
      <c r="B53" s="939"/>
      <c r="C53" s="939"/>
      <c r="D53" s="177"/>
      <c r="E53" s="177"/>
      <c r="F53" s="177"/>
      <c r="H53" s="622"/>
      <c r="Z53" s="608"/>
      <c r="AA53" s="614"/>
      <c r="AB53" s="614"/>
      <c r="AC53" s="614"/>
      <c r="AD53" s="614"/>
      <c r="AE53" s="587"/>
      <c r="AF53" s="588"/>
      <c r="AG53" s="608"/>
      <c r="AH53" s="608"/>
      <c r="AI53" s="608"/>
      <c r="AJ53" s="608"/>
      <c r="AK53" s="608"/>
      <c r="AL53" s="608"/>
      <c r="AM53" s="608"/>
      <c r="AN53" s="608"/>
      <c r="AO53" s="608"/>
    </row>
    <row r="54" spans="1:41" s="583" customFormat="1" ht="33" customHeight="1">
      <c r="A54" s="941"/>
      <c r="B54" s="941"/>
      <c r="C54" s="941"/>
      <c r="D54" s="177"/>
      <c r="E54" s="177"/>
      <c r="F54" s="177"/>
      <c r="H54" s="622"/>
      <c r="Z54" s="608"/>
      <c r="AA54" s="614"/>
      <c r="AB54" s="614"/>
      <c r="AC54" s="614"/>
      <c r="AD54" s="614"/>
      <c r="AE54" s="587"/>
      <c r="AF54" s="588"/>
      <c r="AG54" s="608"/>
      <c r="AH54" s="608"/>
      <c r="AI54" s="608"/>
      <c r="AJ54" s="608"/>
      <c r="AK54" s="608"/>
      <c r="AL54" s="608"/>
      <c r="AM54" s="608"/>
      <c r="AN54" s="608"/>
      <c r="AO54" s="608"/>
    </row>
    <row r="55" spans="1:41" s="583" customFormat="1" ht="33" customHeight="1">
      <c r="A55" s="938"/>
      <c r="B55" s="938"/>
      <c r="C55" s="938"/>
      <c r="D55" s="940"/>
      <c r="E55" s="940"/>
      <c r="F55" s="940"/>
      <c r="H55" s="622"/>
      <c r="Z55" s="608"/>
      <c r="AA55" s="614"/>
      <c r="AB55" s="614"/>
      <c r="AC55" s="614"/>
      <c r="AD55" s="614"/>
      <c r="AE55" s="587"/>
      <c r="AF55" s="588"/>
      <c r="AG55" s="608"/>
      <c r="AH55" s="608"/>
      <c r="AI55" s="608"/>
      <c r="AJ55" s="608"/>
      <c r="AK55" s="608"/>
      <c r="AL55" s="608"/>
      <c r="AM55" s="608"/>
      <c r="AN55" s="608"/>
      <c r="AO55" s="608"/>
    </row>
    <row r="56" spans="1:41" s="583" customFormat="1" ht="33" customHeight="1">
      <c r="A56" s="211"/>
      <c r="B56" s="211"/>
      <c r="C56" s="211"/>
      <c r="D56" s="145"/>
      <c r="E56" s="145"/>
      <c r="F56" s="145"/>
      <c r="H56" s="622"/>
      <c r="Z56" s="608"/>
      <c r="AA56" s="614"/>
      <c r="AB56" s="614"/>
      <c r="AC56" s="614"/>
      <c r="AD56" s="614"/>
      <c r="AE56" s="587"/>
      <c r="AF56" s="588"/>
      <c r="AG56" s="608"/>
      <c r="AH56" s="608"/>
      <c r="AI56" s="608"/>
      <c r="AJ56" s="608"/>
      <c r="AK56" s="608"/>
      <c r="AL56" s="608"/>
      <c r="AM56" s="608"/>
      <c r="AN56" s="608"/>
      <c r="AO56" s="608"/>
    </row>
    <row r="57" spans="1:41" s="583" customFormat="1" ht="33" customHeight="1">
      <c r="A57" s="622"/>
      <c r="B57" s="594"/>
      <c r="C57" s="589"/>
      <c r="D57" s="589"/>
      <c r="E57" s="589"/>
      <c r="H57" s="622"/>
      <c r="Z57" s="608"/>
      <c r="AA57" s="614"/>
      <c r="AB57" s="614"/>
      <c r="AC57" s="614"/>
      <c r="AD57" s="614"/>
      <c r="AE57" s="587"/>
      <c r="AF57" s="588"/>
      <c r="AG57" s="608"/>
      <c r="AH57" s="608"/>
      <c r="AI57" s="608"/>
      <c r="AJ57" s="608"/>
      <c r="AK57" s="608"/>
      <c r="AL57" s="608"/>
      <c r="AM57" s="608"/>
      <c r="AN57" s="608"/>
      <c r="AO57" s="608"/>
    </row>
    <row r="58" spans="1:41" s="583" customFormat="1" ht="33" customHeight="1">
      <c r="A58" s="622"/>
      <c r="B58" s="594"/>
      <c r="C58" s="589"/>
      <c r="D58" s="589"/>
      <c r="E58" s="589"/>
      <c r="H58" s="622"/>
      <c r="Z58" s="608"/>
      <c r="AA58" s="614"/>
      <c r="AB58" s="614"/>
      <c r="AC58" s="614"/>
      <c r="AD58" s="614"/>
      <c r="AE58" s="587"/>
      <c r="AF58" s="588"/>
      <c r="AG58" s="608"/>
      <c r="AH58" s="608"/>
      <c r="AI58" s="608"/>
      <c r="AJ58" s="608"/>
      <c r="AK58" s="608"/>
      <c r="AL58" s="608"/>
      <c r="AM58" s="608"/>
      <c r="AN58" s="608"/>
      <c r="AO58" s="608"/>
    </row>
    <row r="59" spans="1:41" s="583" customFormat="1" ht="33" customHeight="1">
      <c r="A59" s="622"/>
      <c r="B59" s="594"/>
      <c r="C59" s="589"/>
      <c r="D59" s="589"/>
      <c r="E59" s="589"/>
      <c r="H59" s="622"/>
      <c r="Z59" s="608"/>
      <c r="AA59" s="614"/>
      <c r="AB59" s="614"/>
      <c r="AC59" s="614"/>
      <c r="AD59" s="614"/>
      <c r="AE59" s="587"/>
      <c r="AF59" s="588"/>
      <c r="AG59" s="608"/>
      <c r="AH59" s="608"/>
      <c r="AI59" s="608"/>
      <c r="AJ59" s="608"/>
      <c r="AK59" s="608"/>
      <c r="AL59" s="608"/>
      <c r="AM59" s="608"/>
      <c r="AN59" s="608"/>
      <c r="AO59" s="608"/>
    </row>
    <row r="60" spans="1:41">
      <c r="A60" s="594"/>
    </row>
    <row r="61" spans="1:41">
      <c r="A61" s="594"/>
    </row>
    <row r="62" spans="1:41">
      <c r="A62" s="594"/>
    </row>
    <row r="63" spans="1:41">
      <c r="A63" s="594"/>
    </row>
    <row r="64" spans="1:41">
      <c r="A64" s="594"/>
    </row>
    <row r="65" spans="1:1">
      <c r="A65" s="594"/>
    </row>
    <row r="66" spans="1:1">
      <c r="A66" s="594"/>
    </row>
    <row r="67" spans="1:1">
      <c r="A67" s="594"/>
    </row>
    <row r="68" spans="1:1">
      <c r="A68" s="594"/>
    </row>
    <row r="69" spans="1:1">
      <c r="A69" s="594"/>
    </row>
    <row r="70" spans="1:1">
      <c r="A70" s="594"/>
    </row>
    <row r="71" spans="1:1">
      <c r="A71" s="594"/>
    </row>
  </sheetData>
  <sheetProtection password="CB12" sheet="1" formatColumns="0" formatRows="0" selectLockedCells="1"/>
  <customSheetViews>
    <customSheetView guid="{9CA44E70-650F-49CD-967F-298619682CA2}" zeroValues="0" hiddenRows="1">
      <selection activeCell="F45" sqref="F45"/>
      <rowBreaks count="2" manualBreakCount="2">
        <brk id="26" max="5" man="1"/>
        <brk id="33" max="5" man="1"/>
      </rowBreaks>
      <pageMargins left="0.75" right="0.77" top="0.73" bottom="0.75" header="0.52" footer="0.45"/>
      <pageSetup scale="95" orientation="portrait" r:id="rId1"/>
      <headerFooter alignWithMargins="0"/>
    </customSheetView>
    <customSheetView guid="{C39F923C-6CD3-45D8-86F8-6C4D806DDD7E}" zeroValues="0" hiddenRows="1">
      <selection activeCell="F45" sqref="F45"/>
      <rowBreaks count="2" manualBreakCount="2">
        <brk id="26" max="5" man="1"/>
        <brk id="33" max="5" man="1"/>
      </rowBreaks>
      <pageMargins left="0.75" right="0.77" top="0.73" bottom="0.75" header="0.52" footer="0.45"/>
      <pageSetup scale="95" orientation="portrait" r:id="rId2"/>
      <headerFooter alignWithMargins="0"/>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r:id="rId3"/>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r:id="rId5"/>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6"/>
      <headerFooter alignWithMargins="0">
        <oddFooter>&amp;L&amp;8Tower Package-P238-TW04, TL associated with Phase-I Generation Project in Orissa (Part-C)&amp;R&amp;"Book Antiqua,Bold"&amp;8Attachment-13 TW04  / Page &amp;P of &amp;N</oddFooter>
      </headerFooter>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r:id="rId7"/>
      <headerFooter alignWithMargins="0">
        <oddFooter>&amp;L&amp;8Tower Package-P238-TW04, TL associated with Phase-I Generation Project in Orissa (Part-C)&amp;R&amp;"Book Antiqua,Bold"&amp;8Attachment-13 TW04  / Page &amp;P of &amp;N</oddFooter>
      </headerFooter>
    </customSheetView>
    <customSheetView guid="{08A645C4-A23F-4400-B0CE-1685BC312A6F}" zeroValues="0" printArea="1" hiddenRows="1">
      <selection activeCell="F45" sqref="F45"/>
      <rowBreaks count="2" manualBreakCount="2">
        <brk id="26" max="5" man="1"/>
        <brk id="33" max="5" man="1"/>
      </rowBreaks>
      <pageMargins left="0.75" right="0.77" top="0.73" bottom="0.75" header="0.52" footer="0.45"/>
      <pageSetup scale="95" orientation="portrait" r:id="rId8"/>
      <headerFooter alignWithMargins="0"/>
    </customSheetView>
  </customSheetViews>
  <mergeCells count="33">
    <mergeCell ref="B17:F17"/>
    <mergeCell ref="A9:E12"/>
    <mergeCell ref="A54:C54"/>
    <mergeCell ref="B33:F33"/>
    <mergeCell ref="A51:C51"/>
    <mergeCell ref="A49:C49"/>
    <mergeCell ref="A53:C53"/>
    <mergeCell ref="A52:C52"/>
    <mergeCell ref="B35:F35"/>
    <mergeCell ref="B31:F31"/>
    <mergeCell ref="B43:C43"/>
    <mergeCell ref="B37:F37"/>
    <mergeCell ref="D21:F21"/>
    <mergeCell ref="B29:F29"/>
    <mergeCell ref="A50:C50"/>
    <mergeCell ref="B28:F28"/>
    <mergeCell ref="A3:F3"/>
    <mergeCell ref="C5:F5"/>
    <mergeCell ref="B6:C6"/>
    <mergeCell ref="C14:F14"/>
    <mergeCell ref="B16:F16"/>
    <mergeCell ref="B18:F18"/>
    <mergeCell ref="B19:F19"/>
    <mergeCell ref="D20:F20"/>
    <mergeCell ref="A55:C55"/>
    <mergeCell ref="B32:F32"/>
    <mergeCell ref="B34:F34"/>
    <mergeCell ref="A47:C47"/>
    <mergeCell ref="D55:F55"/>
    <mergeCell ref="A48:C48"/>
    <mergeCell ref="D23:F23"/>
    <mergeCell ref="B30:F30"/>
    <mergeCell ref="B36:F36"/>
  </mergeCells>
  <phoneticPr fontId="34" type="noConversion"/>
  <pageMargins left="0.75" right="0.77" top="0.73" bottom="0.75" header="0.52" footer="0.45"/>
  <pageSetup scale="93" orientation="portrait" r:id="rId9"/>
  <headerFooter alignWithMargins="0"/>
  <rowBreaks count="2" manualBreakCount="2">
    <brk id="27" max="5" man="1"/>
    <brk id="34" max="5" man="1"/>
  </rowBreaks>
  <drawing r:id="rId1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tabColor theme="1"/>
  </sheetPr>
  <dimension ref="A1:P28"/>
  <sheetViews>
    <sheetView showZeros="0" zoomScaleNormal="100" zoomScaleSheetLayoutView="100" workbookViewId="0">
      <selection activeCell="G25" sqref="G25"/>
    </sheetView>
  </sheetViews>
  <sheetFormatPr defaultRowHeight="16.5"/>
  <cols>
    <col min="1" max="1" width="11.375" style="113" customWidth="1"/>
    <col min="2" max="2" width="34.375" style="30" customWidth="1"/>
    <col min="3" max="3" width="8.625" style="30" customWidth="1"/>
    <col min="4" max="4" width="7.625" style="30" customWidth="1"/>
    <col min="5" max="5" width="13.625" style="30" customWidth="1"/>
    <col min="6" max="6" width="21.375" style="30" customWidth="1"/>
    <col min="7" max="7" width="17.625" style="100" customWidth="1"/>
    <col min="8" max="12" width="9" style="79"/>
    <col min="13" max="13" width="9" style="225"/>
    <col min="14" max="14" width="13.875" style="225" customWidth="1"/>
    <col min="15" max="15" width="13.625" style="225" customWidth="1"/>
    <col min="16" max="16" width="21.375" style="106" customWidth="1"/>
    <col min="17" max="16384" width="9" style="79"/>
  </cols>
  <sheetData>
    <row r="1" spans="1:16" ht="18" customHeight="1">
      <c r="A1" s="81" t="str">
        <f>Cover!B3</f>
        <v xml:space="preserve">Specification No.: WRTCC/CS/20-21/AMC-LMC/B1 </v>
      </c>
      <c r="B1" s="82"/>
      <c r="C1" s="82"/>
      <c r="D1" s="83"/>
      <c r="E1" s="83"/>
      <c r="F1" s="85" t="s">
        <v>233</v>
      </c>
    </row>
    <row r="2" spans="1:16" ht="18" customHeight="1">
      <c r="A2" s="67"/>
      <c r="B2" s="87"/>
      <c r="C2" s="87"/>
      <c r="D2" s="88"/>
      <c r="E2" s="88"/>
      <c r="F2" s="89"/>
    </row>
    <row r="3" spans="1:16" ht="55.5" customHeight="1">
      <c r="A3" s="963"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963"/>
      <c r="C3" s="963"/>
      <c r="D3" s="963"/>
      <c r="E3" s="963"/>
      <c r="F3" s="963"/>
      <c r="M3" s="233" t="s">
        <v>167</v>
      </c>
      <c r="O3" s="234" t="e">
        <f>Discount!G15/('Sch-6'!D15+'Sch-6'!D17+'Sch-6'!D19)</f>
        <v>#VALUE!</v>
      </c>
    </row>
    <row r="4" spans="1:16" ht="22.15" customHeight="1">
      <c r="A4" s="800" t="s">
        <v>225</v>
      </c>
      <c r="B4" s="800"/>
      <c r="C4" s="800"/>
      <c r="D4" s="800"/>
      <c r="E4" s="800"/>
      <c r="F4" s="800"/>
      <c r="M4" s="233" t="s">
        <v>168</v>
      </c>
      <c r="O4" s="234">
        <f>Discount!G16</f>
        <v>0</v>
      </c>
    </row>
    <row r="5" spans="1:16" ht="18" customHeight="1">
      <c r="A5" s="72"/>
      <c r="B5" s="101"/>
      <c r="C5" s="101"/>
      <c r="D5" s="101"/>
      <c r="E5" s="101"/>
      <c r="F5" s="101"/>
      <c r="M5" s="233" t="s">
        <v>172</v>
      </c>
      <c r="O5" s="234" t="e">
        <f>Discount!G22/D21</f>
        <v>#DIV/0!</v>
      </c>
    </row>
    <row r="6" spans="1:16" ht="18" customHeight="1">
      <c r="A6" s="29" t="str">
        <f>'Sch-1'!A6</f>
        <v>Bidder's Name And Address</v>
      </c>
      <c r="B6" s="40"/>
      <c r="C6" s="40"/>
      <c r="D6" s="40"/>
      <c r="E6" s="63" t="s">
        <v>198</v>
      </c>
      <c r="G6" s="89"/>
      <c r="M6" s="233" t="s">
        <v>173</v>
      </c>
      <c r="O6" s="234">
        <f>Discount!G28</f>
        <v>0</v>
      </c>
    </row>
    <row r="7" spans="1:16" ht="18" customHeight="1">
      <c r="A7" s="238" t="str">
        <f>'Sch-1'!A7</f>
        <v>Bidder as Individual Bidder</v>
      </c>
      <c r="B7" s="40"/>
      <c r="C7" s="40"/>
      <c r="D7" s="40"/>
      <c r="E7" s="62" t="s">
        <v>200</v>
      </c>
      <c r="F7" s="32"/>
      <c r="G7" s="89"/>
      <c r="M7" s="233" t="s">
        <v>169</v>
      </c>
      <c r="O7" s="234" t="e">
        <f>Discount!G29/('Sch-6'!D15+'Sch-6'!D17+'Sch-6'!D19)</f>
        <v>#VALUE!</v>
      </c>
    </row>
    <row r="8" spans="1:16" ht="18" customHeight="1">
      <c r="A8" s="41" t="s">
        <v>215</v>
      </c>
      <c r="B8" s="911" t="str">
        <f>IF('Sch-1'!B8=0, "", 'Sch-1'!B8)</f>
        <v/>
      </c>
      <c r="C8" s="911"/>
      <c r="D8" s="911"/>
      <c r="E8" s="62" t="s">
        <v>202</v>
      </c>
      <c r="F8" s="32"/>
      <c r="G8" s="89"/>
      <c r="M8" s="233" t="s">
        <v>170</v>
      </c>
      <c r="O8" s="234">
        <f>Discount!G31</f>
        <v>0</v>
      </c>
    </row>
    <row r="9" spans="1:16" ht="18" customHeight="1">
      <c r="A9" s="41" t="s">
        <v>216</v>
      </c>
      <c r="B9" s="911" t="str">
        <f>IF('Sch-1'!B9=0, "", 'Sch-1'!B9)</f>
        <v/>
      </c>
      <c r="C9" s="911"/>
      <c r="D9" s="911"/>
      <c r="E9" s="62" t="s">
        <v>203</v>
      </c>
      <c r="F9" s="32"/>
      <c r="G9" s="89"/>
      <c r="M9" s="233" t="s">
        <v>171</v>
      </c>
      <c r="O9" s="234" t="e">
        <f>SUM(O3:O8)</f>
        <v>#VALUE!</v>
      </c>
    </row>
    <row r="10" spans="1:16" ht="18" customHeight="1">
      <c r="A10" s="42"/>
      <c r="B10" s="911" t="str">
        <f ca="1">IF('Sch-1'!B12=0, "", 'Sch-1'!B12)</f>
        <v/>
      </c>
      <c r="C10" s="911"/>
      <c r="D10" s="911"/>
      <c r="E10" s="62" t="s">
        <v>204</v>
      </c>
      <c r="F10" s="32"/>
      <c r="G10" s="89"/>
    </row>
    <row r="11" spans="1:16" ht="18" customHeight="1">
      <c r="A11" s="42"/>
      <c r="B11" s="911" t="e">
        <f>IF('Sch-1'!#REF!=0, "", 'Sch-1'!#REF!)</f>
        <v>#REF!</v>
      </c>
      <c r="C11" s="911"/>
      <c r="D11" s="911"/>
      <c r="E11" s="62" t="s">
        <v>205</v>
      </c>
      <c r="F11" s="32"/>
      <c r="G11" s="89"/>
    </row>
    <row r="12" spans="1:16" ht="18" customHeight="1">
      <c r="A12" s="73"/>
      <c r="B12" s="203"/>
      <c r="C12" s="203"/>
      <c r="D12" s="203"/>
      <c r="E12" s="102"/>
      <c r="F12" s="69"/>
      <c r="G12" s="89"/>
    </row>
    <row r="13" spans="1:16">
      <c r="P13" s="175"/>
    </row>
    <row r="14" spans="1:16" ht="33.75" customHeight="1">
      <c r="A14" s="103" t="s">
        <v>234</v>
      </c>
      <c r="B14" s="104" t="s">
        <v>181</v>
      </c>
      <c r="C14" s="260" t="s">
        <v>174</v>
      </c>
      <c r="D14" s="260" t="s">
        <v>158</v>
      </c>
      <c r="E14" s="260" t="s">
        <v>159</v>
      </c>
      <c r="F14" s="260" t="s">
        <v>160</v>
      </c>
      <c r="G14" s="250"/>
      <c r="N14" s="960" t="s">
        <v>182</v>
      </c>
      <c r="O14" s="960"/>
      <c r="P14" s="174"/>
    </row>
    <row r="15" spans="1:16" s="248" customFormat="1">
      <c r="A15" s="105">
        <v>1</v>
      </c>
      <c r="B15" s="105">
        <v>2</v>
      </c>
      <c r="C15" s="105">
        <v>3</v>
      </c>
      <c r="D15" s="105">
        <v>4</v>
      </c>
      <c r="E15" s="294">
        <v>5</v>
      </c>
      <c r="F15" s="294" t="s">
        <v>207</v>
      </c>
      <c r="G15" s="251"/>
      <c r="M15" s="249"/>
      <c r="N15" s="961">
        <v>3</v>
      </c>
      <c r="O15" s="961"/>
      <c r="P15" s="176"/>
    </row>
    <row r="16" spans="1:16" s="253" customFormat="1">
      <c r="A16" s="256" t="e">
        <f>#REF!</f>
        <v>#REF!</v>
      </c>
      <c r="B16" s="347" t="e">
        <f>#REF!</f>
        <v>#REF!</v>
      </c>
      <c r="C16" s="256" t="e">
        <f>#REF!</f>
        <v>#REF!</v>
      </c>
      <c r="D16" s="256" t="e">
        <f>#REF!</f>
        <v>#REF!</v>
      </c>
      <c r="E16" s="261"/>
      <c r="F16" s="295"/>
      <c r="G16" s="296"/>
      <c r="H16" s="241"/>
      <c r="I16" s="241"/>
      <c r="J16" s="241"/>
      <c r="K16" s="241"/>
      <c r="L16" s="241"/>
      <c r="M16" s="225"/>
      <c r="N16" s="962"/>
      <c r="O16" s="962"/>
      <c r="P16" s="252"/>
    </row>
    <row r="17" spans="1:16" s="253" customFormat="1" ht="35.1" customHeight="1">
      <c r="A17" s="256" t="e">
        <f>#REF!</f>
        <v>#REF!</v>
      </c>
      <c r="B17" s="347" t="e">
        <f>#REF!</f>
        <v>#REF!</v>
      </c>
      <c r="C17" s="256" t="e">
        <f>#REF!</f>
        <v>#REF!</v>
      </c>
      <c r="D17" s="256" t="e">
        <f>#REF!</f>
        <v>#REF!</v>
      </c>
      <c r="E17" s="344" t="e">
        <f>#REF!</f>
        <v>#REF!</v>
      </c>
      <c r="F17" s="332" t="e">
        <f>IF(E17=0, "Included", IF(ISERROR(D17*E17), E17, D17*E17))</f>
        <v>#REF!</v>
      </c>
      <c r="G17" s="254"/>
      <c r="M17" s="225"/>
      <c r="N17" s="954" t="e">
        <f>D17-(D17*$O$9)</f>
        <v>#REF!</v>
      </c>
      <c r="O17" s="954"/>
      <c r="P17" s="252"/>
    </row>
    <row r="18" spans="1:16" s="253" customFormat="1" ht="35.1" customHeight="1">
      <c r="A18" s="256" t="e">
        <f>#REF!</f>
        <v>#REF!</v>
      </c>
      <c r="B18" s="347" t="e">
        <f>#REF!</f>
        <v>#REF!</v>
      </c>
      <c r="C18" s="256" t="e">
        <f>#REF!</f>
        <v>#REF!</v>
      </c>
      <c r="D18" s="256" t="e">
        <f>#REF!</f>
        <v>#REF!</v>
      </c>
      <c r="E18" s="344" t="e">
        <f>#REF!</f>
        <v>#REF!</v>
      </c>
      <c r="F18" s="332" t="e">
        <f>IF(E18=0, "Included", IF(ISERROR(D18*E18), E18, D18*E18))</f>
        <v>#REF!</v>
      </c>
      <c r="G18" s="254"/>
      <c r="M18" s="225"/>
      <c r="N18" s="959"/>
      <c r="O18" s="959"/>
      <c r="P18" s="252"/>
    </row>
    <row r="19" spans="1:16" s="253" customFormat="1" ht="35.1" customHeight="1">
      <c r="A19" s="256" t="e">
        <f>#REF!</f>
        <v>#REF!</v>
      </c>
      <c r="B19" s="347" t="e">
        <f>#REF!</f>
        <v>#REF!</v>
      </c>
      <c r="C19" s="256" t="e">
        <f>#REF!</f>
        <v>#REF!</v>
      </c>
      <c r="D19" s="256" t="e">
        <f>#REF!</f>
        <v>#REF!</v>
      </c>
      <c r="E19" s="344" t="e">
        <f>#REF!</f>
        <v>#REF!</v>
      </c>
      <c r="F19" s="332" t="e">
        <f>IF(E19=0, "Included", IF(ISERROR(D19*E19), E19, D19*E19))</f>
        <v>#REF!</v>
      </c>
      <c r="G19" s="254"/>
      <c r="M19" s="225"/>
      <c r="N19" s="226"/>
      <c r="O19" s="226"/>
      <c r="P19" s="252"/>
    </row>
    <row r="20" spans="1:16" s="253" customFormat="1" ht="35.1" customHeight="1">
      <c r="A20" s="256" t="e">
        <f>#REF!</f>
        <v>#REF!</v>
      </c>
      <c r="B20" s="347" t="e">
        <f>#REF!</f>
        <v>#REF!</v>
      </c>
      <c r="C20" s="256" t="e">
        <f>#REF!</f>
        <v>#REF!</v>
      </c>
      <c r="D20" s="256" t="e">
        <f>#REF!</f>
        <v>#REF!</v>
      </c>
      <c r="E20" s="344" t="e">
        <f>#REF!</f>
        <v>#REF!</v>
      </c>
      <c r="F20" s="332" t="e">
        <f>IF(E20=0, "Included", IF(ISERROR(D20*E20), E20, D20*E20))</f>
        <v>#REF!</v>
      </c>
      <c r="G20" s="254"/>
      <c r="M20" s="225"/>
      <c r="N20" s="226"/>
      <c r="O20" s="226"/>
      <c r="P20" s="252"/>
    </row>
    <row r="21" spans="1:16" ht="19.5" customHeight="1">
      <c r="A21" s="107"/>
      <c r="B21" s="955" t="s">
        <v>235</v>
      </c>
      <c r="C21" s="956"/>
      <c r="D21" s="956"/>
      <c r="E21" s="257"/>
      <c r="F21" s="333" t="e">
        <f>SUM(F17:F20)</f>
        <v>#REF!</v>
      </c>
      <c r="N21" s="954" t="e">
        <f>ROUND((#REF!+#REF!+#REF!),0)</f>
        <v>#REF!</v>
      </c>
      <c r="O21" s="954"/>
      <c r="P21" s="99"/>
    </row>
    <row r="22" spans="1:16">
      <c r="A22" s="108"/>
      <c r="B22" s="109"/>
      <c r="C22" s="109"/>
      <c r="D22" s="110"/>
      <c r="E22" s="110"/>
      <c r="F22" s="110"/>
      <c r="N22" s="227" t="s">
        <v>133</v>
      </c>
      <c r="O22" s="228" t="e">
        <f>D21-N21</f>
        <v>#REF!</v>
      </c>
      <c r="P22" s="175"/>
    </row>
    <row r="23" spans="1:16" s="246" customFormat="1" ht="33.75" customHeight="1">
      <c r="A23" s="957" t="s">
        <v>161</v>
      </c>
      <c r="B23" s="957"/>
      <c r="C23" s="957"/>
      <c r="D23" s="957"/>
      <c r="E23" s="958"/>
      <c r="F23" s="958"/>
      <c r="G23" s="100"/>
      <c r="M23" s="247"/>
      <c r="N23" s="227"/>
      <c r="O23" s="258"/>
      <c r="P23" s="259"/>
    </row>
    <row r="24" spans="1:16">
      <c r="A24" s="108"/>
      <c r="B24" s="109"/>
      <c r="C24" s="109"/>
      <c r="D24" s="110"/>
      <c r="E24" s="110"/>
      <c r="F24" s="110"/>
      <c r="N24" s="227"/>
      <c r="O24" s="228"/>
      <c r="P24" s="175"/>
    </row>
    <row r="25" spans="1:16" ht="33" customHeight="1">
      <c r="A25" s="92" t="s">
        <v>208</v>
      </c>
      <c r="B25" s="125" t="e">
        <f>'Sch-1'!#REF!</f>
        <v>#REF!</v>
      </c>
      <c r="C25" s="125"/>
      <c r="D25" s="93"/>
      <c r="E25" s="94" t="s">
        <v>210</v>
      </c>
      <c r="F25" s="95"/>
      <c r="P25" s="175"/>
    </row>
    <row r="26" spans="1:16" ht="33" customHeight="1">
      <c r="A26" s="92" t="s">
        <v>209</v>
      </c>
      <c r="B26" s="111" t="e">
        <f>'Sch-1'!#REF!</f>
        <v>#REF!</v>
      </c>
      <c r="C26" s="111"/>
      <c r="D26" s="89"/>
      <c r="E26" s="94" t="s">
        <v>211</v>
      </c>
      <c r="F26" s="112" t="e">
        <f>'Sch-1'!#REF!</f>
        <v>#REF!</v>
      </c>
      <c r="P26" s="175"/>
    </row>
    <row r="27" spans="1:16" ht="33" customHeight="1">
      <c r="A27" s="88"/>
      <c r="B27" s="87"/>
      <c r="C27" s="87"/>
      <c r="D27" s="89"/>
      <c r="E27" s="94" t="s">
        <v>212</v>
      </c>
      <c r="F27" s="112" t="e">
        <f>'Sch-1'!#REF!</f>
        <v>#REF!</v>
      </c>
      <c r="P27" s="175"/>
    </row>
    <row r="28" spans="1:16" ht="33" customHeight="1">
      <c r="A28" s="88"/>
      <c r="B28" s="87"/>
      <c r="C28" s="87"/>
      <c r="D28" s="89"/>
      <c r="E28" s="94" t="s">
        <v>213</v>
      </c>
      <c r="F28" s="95"/>
    </row>
  </sheetData>
  <sheetProtection password="E98F" sheet="1" objects="1" scenarios="1" formatColumns="0" formatRows="0" selectLockedCells="1" selectUnlockedCells="1"/>
  <customSheetViews>
    <customSheetView guid="{9CA44E70-650F-49CD-967F-298619682CA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1"/>
      <headerFooter alignWithMargins="0">
        <oddFooter>&amp;R&amp;"Book Antiqua,Bold"&amp;10Schedule-7/ Page &amp;P of &amp;N</oddFooter>
      </headerFooter>
    </customSheetView>
    <customSheetView guid="{C39F923C-6CD3-45D8-86F8-6C4D806DDD7E}"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2"/>
      <headerFooter alignWithMargins="0">
        <oddFooter>&amp;R&amp;"Book Antiqua,Bold"&amp;10Schedule-7/ Page &amp;P of &amp;N</oddFooter>
      </headerFooter>
    </customSheetView>
    <customSheetView guid="{B1277D53-29D6-4226-81E2-084FB62977B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3"/>
      <headerFooter alignWithMargins="0">
        <oddFooter>&amp;R&amp;"Book Antiqua,Bold"&amp;10Schedule-7/ Page &amp;P of &amp;N</oddFooter>
      </headerFooter>
    </customSheetView>
    <customSheetView guid="{58D82F59-8CF6-455F-B9F4-081499FDF243}"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4"/>
      <headerFooter alignWithMargins="0">
        <oddFooter>&amp;R&amp;"Book Antiqua,Bold"&amp;10Schedule-7/ Page &amp;P of &amp;N</oddFooter>
      </headerFooter>
    </customSheetView>
    <customSheetView guid="{696D9240-6693-44E8-B9A4-2BFADD101EE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5"/>
      <headerFooter alignWithMargins="0">
        <oddFooter>&amp;R&amp;"Book Antiqua,Bold"&amp;10Schedule-7/ Page &amp;P of &amp;N</oddFooter>
      </headerFooter>
    </customSheetView>
    <customSheetView guid="{B0EE7D76-5806-4718-BDAD-3A3EA691E5E4}"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6"/>
      <headerFooter alignWithMargins="0">
        <oddFooter>&amp;R&amp;"Book Antiqua,Bold"&amp;10Schedule-7/ Page &amp;P of &amp;N</oddFooter>
      </headerFooter>
    </customSheetView>
    <customSheetView guid="{E95B21C1-D936-4435-AF6F-90CF0B6A750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7"/>
      <headerFooter alignWithMargins="0">
        <oddFooter>&amp;R&amp;"Book Antiqua,Bold"&amp;10Schedule-7/ Page &amp;P of &amp;N</oddFooter>
      </headerFooter>
    </customSheetView>
    <customSheetView guid="{08A645C4-A23F-4400-B0CE-1685BC312A6F}"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8"/>
      <headerFooter alignWithMargins="0">
        <oddFooter>&amp;R&amp;"Book Antiqua,Bold"&amp;10Schedule-7/ Page &amp;P of &amp;N</oddFooter>
      </headerFooter>
    </customSheetView>
  </customSheetViews>
  <mergeCells count="15">
    <mergeCell ref="N14:O14"/>
    <mergeCell ref="N15:O15"/>
    <mergeCell ref="N16:O16"/>
    <mergeCell ref="A3:F3"/>
    <mergeCell ref="A4:F4"/>
    <mergeCell ref="B8:D8"/>
    <mergeCell ref="B9:D9"/>
    <mergeCell ref="B10:D10"/>
    <mergeCell ref="B11:D11"/>
    <mergeCell ref="N17:O17"/>
    <mergeCell ref="B21:D21"/>
    <mergeCell ref="N21:O21"/>
    <mergeCell ref="A23:D23"/>
    <mergeCell ref="E23:F23"/>
    <mergeCell ref="N18:O18"/>
  </mergeCells>
  <phoneticPr fontId="30" type="noConversion"/>
  <printOptions horizontalCentered="1"/>
  <pageMargins left="0.78740157480314998" right="0.38" top="0.61" bottom="0.57999999999999996" header="0.34" footer="0.36"/>
  <pageSetup paperSize="9" orientation="portrait" horizontalDpi="300" verticalDpi="300" r:id="rId9"/>
  <headerFooter alignWithMargins="0">
    <oddFooter>&amp;R&amp;"Book Antiqua,Bold"&amp;10Schedule-7/ Page &amp;P of &amp;N</oddFooter>
  </headerFooter>
  <colBreaks count="1" manualBreakCount="1">
    <brk id="6" max="1048575" man="1"/>
  </colBreaks>
  <drawing r:id="rId1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indexed="13"/>
  </sheetPr>
  <dimension ref="A1:H29"/>
  <sheetViews>
    <sheetView topLeftCell="A19" zoomScaleNormal="90" zoomScaleSheetLayoutView="100" workbookViewId="0">
      <selection activeCell="B11" sqref="B11:C11"/>
    </sheetView>
  </sheetViews>
  <sheetFormatPr defaultColWidth="10" defaultRowHeight="16.5"/>
  <cols>
    <col min="1" max="1" width="10.625" style="40" customWidth="1"/>
    <col min="2" max="2" width="27.5" style="40" customWidth="1"/>
    <col min="3" max="3" width="16.75" style="40" customWidth="1"/>
    <col min="4" max="4" width="39.75" style="40" customWidth="1"/>
    <col min="5" max="5" width="10" style="37"/>
    <col min="6" max="6" width="27" style="37" customWidth="1"/>
    <col min="7" max="7" width="10" style="37"/>
    <col min="8" max="8" width="17.5" style="37" customWidth="1"/>
    <col min="9" max="16384" width="10" style="37"/>
  </cols>
  <sheetData>
    <row r="1" spans="1:6" ht="18" customHeight="1">
      <c r="A1" s="59" t="str">
        <f>Cover!B3</f>
        <v xml:space="preserve">Specification No.: WRTCC/CS/20-21/AMC-LMC/B1 </v>
      </c>
      <c r="B1" s="60"/>
      <c r="C1" s="4"/>
      <c r="D1" s="5" t="s">
        <v>434</v>
      </c>
    </row>
    <row r="2" spans="1:6" ht="18" customHeight="1">
      <c r="A2" s="2"/>
      <c r="B2" s="7"/>
      <c r="C2" s="1"/>
      <c r="D2" s="1"/>
    </row>
    <row r="3" spans="1:6" ht="47.25" customHeight="1">
      <c r="A3" s="856"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856"/>
      <c r="C3" s="856"/>
      <c r="D3" s="856"/>
      <c r="E3" s="58"/>
      <c r="F3" s="58"/>
    </row>
    <row r="4" spans="1:6" ht="22.15" customHeight="1">
      <c r="A4" s="857" t="s">
        <v>451</v>
      </c>
      <c r="B4" s="857"/>
      <c r="C4" s="857"/>
      <c r="D4" s="857"/>
    </row>
    <row r="5" spans="1:6" ht="18" customHeight="1">
      <c r="A5" s="39"/>
    </row>
    <row r="6" spans="1:6" ht="18" customHeight="1">
      <c r="A6" s="29" t="str">
        <f>'Sch-1'!A6</f>
        <v>Bidder's Name And Address</v>
      </c>
      <c r="D6" s="64" t="s">
        <v>198</v>
      </c>
    </row>
    <row r="7" spans="1:6" ht="18" customHeight="1">
      <c r="A7" s="201" t="str">
        <f>'Sch-1'!A7</f>
        <v>Bidder as Individual Bidder</v>
      </c>
      <c r="D7" s="506" t="s">
        <v>444</v>
      </c>
    </row>
    <row r="8" spans="1:6">
      <c r="A8" s="41" t="s">
        <v>215</v>
      </c>
      <c r="B8" s="932" t="str">
        <f>IF('Sch-1'!B8=0, "", 'Sch-1'!B8)</f>
        <v/>
      </c>
      <c r="C8" s="932"/>
      <c r="D8" s="506" t="s">
        <v>202</v>
      </c>
    </row>
    <row r="9" spans="1:6">
      <c r="A9" s="41" t="s">
        <v>216</v>
      </c>
      <c r="B9" s="932" t="str">
        <f>IF('Sch-1'!B9=0, "", 'Sch-1'!B9)</f>
        <v/>
      </c>
      <c r="C9" s="932"/>
      <c r="D9" s="506" t="s">
        <v>445</v>
      </c>
    </row>
    <row r="10" spans="1:6">
      <c r="A10" s="42"/>
      <c r="B10" s="932" t="str">
        <f ca="1">IF('Sch-1'!B12=0, "", 'Sch-1'!B12)</f>
        <v/>
      </c>
      <c r="C10" s="932"/>
      <c r="D10" s="506" t="s">
        <v>446</v>
      </c>
    </row>
    <row r="11" spans="1:6">
      <c r="A11" s="42"/>
      <c r="B11" s="932"/>
      <c r="C11" s="932"/>
      <c r="D11" s="447"/>
    </row>
    <row r="12" spans="1:6" ht="18" customHeight="1" thickBot="1">
      <c r="A12" s="203"/>
      <c r="B12" s="203"/>
      <c r="C12" s="203"/>
      <c r="D12" s="66"/>
    </row>
    <row r="13" spans="1:6" ht="34.5" customHeight="1" thickBot="1">
      <c r="A13" s="515" t="s">
        <v>184</v>
      </c>
      <c r="B13" s="871" t="s">
        <v>180</v>
      </c>
      <c r="C13" s="880"/>
      <c r="D13" s="529" t="s">
        <v>186</v>
      </c>
    </row>
    <row r="14" spans="1:6" ht="22.15" customHeight="1">
      <c r="A14" s="527" t="s">
        <v>187</v>
      </c>
      <c r="B14" s="923" t="s">
        <v>219</v>
      </c>
      <c r="C14" s="923"/>
      <c r="D14" s="528"/>
    </row>
    <row r="15" spans="1:6" ht="35.1" customHeight="1">
      <c r="A15" s="518"/>
      <c r="B15" s="919" t="s">
        <v>447</v>
      </c>
      <c r="C15" s="920"/>
      <c r="D15" s="519" t="e">
        <f>'Sch-6'!D15-Discount!G15-(Discount!G16*'Sch-6'!D15)</f>
        <v>#VALUE!</v>
      </c>
      <c r="F15" s="444"/>
    </row>
    <row r="16" spans="1:6" ht="22.15" customHeight="1">
      <c r="A16" s="509" t="s">
        <v>189</v>
      </c>
      <c r="B16" s="914" t="s">
        <v>220</v>
      </c>
      <c r="C16" s="914"/>
      <c r="D16" s="520"/>
      <c r="F16" s="444"/>
    </row>
    <row r="17" spans="1:8" ht="50.25" customHeight="1">
      <c r="A17" s="518"/>
      <c r="B17" s="919" t="s">
        <v>194</v>
      </c>
      <c r="C17" s="920"/>
      <c r="D17" s="519" t="e">
        <f>'Sch-2'!#REF!</f>
        <v>#REF!</v>
      </c>
    </row>
    <row r="18" spans="1:8" ht="22.15" customHeight="1">
      <c r="A18" s="509" t="s">
        <v>190</v>
      </c>
      <c r="B18" s="914" t="s">
        <v>221</v>
      </c>
      <c r="C18" s="914"/>
      <c r="D18" s="521"/>
    </row>
    <row r="19" spans="1:8" ht="36" customHeight="1">
      <c r="A19" s="522"/>
      <c r="B19" s="921" t="s">
        <v>450</v>
      </c>
      <c r="C19" s="922"/>
      <c r="D19" s="523" t="s">
        <v>411</v>
      </c>
    </row>
    <row r="20" spans="1:8" ht="22.15" customHeight="1">
      <c r="A20" s="509" t="s">
        <v>191</v>
      </c>
      <c r="B20" s="914" t="s">
        <v>222</v>
      </c>
      <c r="C20" s="914"/>
      <c r="D20" s="524"/>
    </row>
    <row r="21" spans="1:8" ht="43.5" customHeight="1">
      <c r="A21" s="522"/>
      <c r="B21" s="964" t="s">
        <v>412</v>
      </c>
      <c r="C21" s="965"/>
      <c r="D21" s="525">
        <f>'Sch-5'!D32:E32</f>
        <v>0</v>
      </c>
    </row>
    <row r="22" spans="1:8" ht="22.15" customHeight="1">
      <c r="A22" s="509">
        <v>5</v>
      </c>
      <c r="B22" s="914" t="s">
        <v>426</v>
      </c>
      <c r="C22" s="914"/>
      <c r="D22" s="524"/>
      <c r="H22" s="352"/>
    </row>
    <row r="23" spans="1:8" ht="42" customHeight="1" thickBot="1">
      <c r="A23" s="526"/>
      <c r="B23" s="915" t="s">
        <v>423</v>
      </c>
      <c r="C23" s="916"/>
      <c r="D23" s="523" t="s">
        <v>411</v>
      </c>
    </row>
    <row r="24" spans="1:8" ht="66" customHeight="1" thickBot="1">
      <c r="A24" s="511"/>
      <c r="B24" s="966" t="s">
        <v>403</v>
      </c>
      <c r="C24" s="966"/>
      <c r="D24" s="512" t="e">
        <f>D15+D17+D21</f>
        <v>#VALUE!</v>
      </c>
    </row>
    <row r="25" spans="1:8" ht="30" customHeight="1">
      <c r="A25" s="76"/>
      <c r="B25" s="77"/>
      <c r="C25" s="77"/>
      <c r="D25" s="78"/>
    </row>
    <row r="26" spans="1:8" ht="30" customHeight="1">
      <c r="A26" s="34" t="s">
        <v>208</v>
      </c>
      <c r="B26" s="123" t="e">
        <f>IF('Sch-1'!#REF!=0,"", 'Sch-1'!#REF!)</f>
        <v>#REF!</v>
      </c>
      <c r="C26" s="35"/>
      <c r="D26" s="440"/>
      <c r="F26" s="36"/>
    </row>
    <row r="27" spans="1:8" ht="30" customHeight="1">
      <c r="A27" s="34" t="s">
        <v>209</v>
      </c>
      <c r="B27" s="123" t="e">
        <f>IF('Sch-1'!#REF!=0,"", 'Sch-1'!#REF!)</f>
        <v>#REF!</v>
      </c>
      <c r="C27" s="35" t="s">
        <v>211</v>
      </c>
      <c r="D27" s="97" t="e">
        <f>IF('Sch-1'!#REF!=0,"",'Sch-1'!#REF!)</f>
        <v>#REF!</v>
      </c>
      <c r="F27" s="48"/>
    </row>
    <row r="28" spans="1:8" ht="30" customHeight="1">
      <c r="A28" s="3"/>
      <c r="B28" s="439"/>
      <c r="C28" s="35" t="s">
        <v>212</v>
      </c>
      <c r="D28" s="97" t="e">
        <f>IF('Sch-1'!#REF!=0,"",'Sch-1'!#REF!)</f>
        <v>#REF!</v>
      </c>
      <c r="F28" s="48"/>
    </row>
    <row r="29" spans="1:8" ht="30" customHeight="1">
      <c r="A29" s="3"/>
      <c r="B29" s="7"/>
      <c r="C29" s="35"/>
      <c r="D29" s="3"/>
      <c r="F29" s="36"/>
    </row>
  </sheetData>
  <sheetProtection formatColumns="0" formatRows="0" selectLockedCells="1" selectUnlockedCells="1"/>
  <mergeCells count="18">
    <mergeCell ref="B11:C11"/>
    <mergeCell ref="A3:D3"/>
    <mergeCell ref="A4:D4"/>
    <mergeCell ref="B8:C8"/>
    <mergeCell ref="B9:C9"/>
    <mergeCell ref="B10:C10"/>
    <mergeCell ref="B24:C24"/>
    <mergeCell ref="B13:C13"/>
    <mergeCell ref="B14:C14"/>
    <mergeCell ref="B15:C15"/>
    <mergeCell ref="B16:C16"/>
    <mergeCell ref="B17:C17"/>
    <mergeCell ref="B18:C18"/>
    <mergeCell ref="B19:C19"/>
    <mergeCell ref="B20:C20"/>
    <mergeCell ref="B21:C21"/>
    <mergeCell ref="B22:C22"/>
    <mergeCell ref="B23:C23"/>
  </mergeCells>
  <printOptions horizontalCentered="1"/>
  <pageMargins left="0.5" right="0.38" top="0.56999999999999995" bottom="0.48" header="0.38" footer="0.24"/>
  <pageSetup paperSize="9" fitToHeight="0" orientation="portrait" r:id="rId1"/>
  <headerFooter alignWithMargins="0">
    <oddFooter>&amp;R&amp;"Book Antiqua,Bold"&amp;10Schedule-5/ 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indexed="11"/>
  </sheetPr>
  <dimension ref="A1:AR41"/>
  <sheetViews>
    <sheetView showZeros="0" topLeftCell="A16" zoomScale="95" zoomScaleNormal="95" zoomScaleSheetLayoutView="100" workbookViewId="0">
      <selection activeCell="P24" sqref="P24"/>
    </sheetView>
  </sheetViews>
  <sheetFormatPr defaultRowHeight="16.5"/>
  <cols>
    <col min="1" max="2" width="6.625" style="161" customWidth="1"/>
    <col min="3" max="3" width="21.625" style="161" customWidth="1"/>
    <col min="4" max="4" width="13.375" style="161" customWidth="1"/>
    <col min="5" max="5" width="23.625" style="161" customWidth="1"/>
    <col min="6" max="6" width="11.875" style="161" customWidth="1"/>
    <col min="7" max="7" width="14.875" style="161" customWidth="1"/>
    <col min="8" max="8" width="14.25" style="451" hidden="1" customWidth="1"/>
    <col min="9" max="9" width="14.25" style="452" hidden="1" customWidth="1"/>
    <col min="10" max="10" width="17.75" style="453" hidden="1" customWidth="1"/>
    <col min="11" max="13" width="14.25" style="453" hidden="1" customWidth="1"/>
    <col min="14" max="14" width="38.125" style="453" hidden="1" customWidth="1"/>
    <col min="15" max="15" width="21.25" style="453" hidden="1" customWidth="1"/>
    <col min="16" max="16" width="14.25" style="453" customWidth="1"/>
    <col min="17" max="17" width="14.25" style="338" customWidth="1"/>
    <col min="18" max="23" width="9" style="338"/>
    <col min="24" max="16384" width="9" style="86"/>
  </cols>
  <sheetData>
    <row r="1" spans="1:23" s="147" customFormat="1" ht="40.15" customHeight="1">
      <c r="A1" s="979" t="s">
        <v>129</v>
      </c>
      <c r="B1" s="979"/>
      <c r="C1" s="979"/>
      <c r="D1" s="979"/>
      <c r="E1" s="979"/>
      <c r="F1" s="979"/>
      <c r="G1" s="979"/>
      <c r="H1" s="448"/>
      <c r="I1" s="449"/>
      <c r="J1" s="450"/>
      <c r="K1" s="450"/>
      <c r="L1" s="450"/>
      <c r="M1" s="450"/>
      <c r="N1" s="450"/>
      <c r="O1" s="450"/>
      <c r="P1" s="450"/>
      <c r="Q1" s="337"/>
      <c r="R1" s="337"/>
      <c r="S1" s="337"/>
      <c r="T1" s="337"/>
      <c r="U1" s="337"/>
      <c r="V1" s="337"/>
      <c r="W1" s="337"/>
    </row>
    <row r="2" spans="1:23" ht="18" customHeight="1">
      <c r="A2" s="81" t="str">
        <f>Cover!B3</f>
        <v xml:space="preserve">Specification No.: WRTCC/CS/20-21/AMC-LMC/B1 </v>
      </c>
      <c r="B2" s="81"/>
      <c r="C2" s="82"/>
      <c r="D2" s="83"/>
      <c r="E2" s="83"/>
      <c r="F2" s="83"/>
      <c r="G2" s="85" t="s">
        <v>128</v>
      </c>
    </row>
    <row r="3" spans="1:23" ht="18" customHeight="1">
      <c r="A3" s="153"/>
      <c r="B3" s="153"/>
      <c r="C3" s="154"/>
      <c r="D3" s="155"/>
      <c r="E3" s="155"/>
      <c r="F3" s="155"/>
      <c r="G3" s="156"/>
    </row>
    <row r="4" spans="1:23" ht="19.149999999999999" customHeight="1">
      <c r="A4" s="982" t="s">
        <v>123</v>
      </c>
      <c r="B4" s="982"/>
      <c r="C4" s="982"/>
      <c r="D4" s="982"/>
      <c r="E4" s="982"/>
      <c r="F4" s="982"/>
      <c r="G4" s="982"/>
    </row>
    <row r="5" spans="1:23" ht="21" customHeight="1">
      <c r="A5" s="157" t="s">
        <v>198</v>
      </c>
      <c r="B5" s="157"/>
      <c r="C5" s="148"/>
      <c r="D5" s="148"/>
      <c r="E5" s="148"/>
      <c r="F5" s="148"/>
      <c r="G5" s="148"/>
    </row>
    <row r="6" spans="1:23" ht="21" customHeight="1">
      <c r="A6" s="506" t="s">
        <v>444</v>
      </c>
      <c r="B6" s="158"/>
      <c r="C6" s="148"/>
      <c r="D6" s="148"/>
      <c r="E6" s="148"/>
      <c r="F6" s="148"/>
      <c r="G6" s="148"/>
    </row>
    <row r="7" spans="1:23" ht="21" customHeight="1">
      <c r="A7" s="506" t="s">
        <v>202</v>
      </c>
      <c r="B7" s="158"/>
      <c r="C7" s="148"/>
      <c r="D7" s="148"/>
      <c r="E7" s="148"/>
      <c r="F7" s="148"/>
      <c r="G7" s="148"/>
    </row>
    <row r="8" spans="1:23" ht="21" customHeight="1">
      <c r="A8" s="506" t="s">
        <v>445</v>
      </c>
      <c r="B8" s="158"/>
      <c r="C8" s="148"/>
      <c r="D8" s="148"/>
      <c r="E8" s="148"/>
      <c r="F8" s="148"/>
      <c r="G8" s="148"/>
    </row>
    <row r="9" spans="1:23" ht="21" customHeight="1">
      <c r="A9" s="506" t="s">
        <v>446</v>
      </c>
      <c r="B9" s="158"/>
      <c r="C9" s="148"/>
      <c r="D9" s="148"/>
      <c r="E9" s="148"/>
      <c r="F9" s="148"/>
      <c r="G9" s="148"/>
    </row>
    <row r="10" spans="1:23" ht="1.5" customHeight="1">
      <c r="A10" s="447"/>
      <c r="B10" s="158"/>
      <c r="C10" s="148"/>
      <c r="D10" s="148"/>
      <c r="E10" s="148"/>
      <c r="F10" s="148"/>
      <c r="G10" s="148"/>
    </row>
    <row r="11" spans="1:23" ht="21" customHeight="1">
      <c r="A11" s="148"/>
      <c r="B11" s="148"/>
      <c r="C11" s="148"/>
      <c r="D11" s="148"/>
      <c r="E11" s="148"/>
      <c r="F11" s="148"/>
      <c r="G11" s="148"/>
    </row>
    <row r="12" spans="1:23" ht="53.25" customHeight="1">
      <c r="A12" s="542" t="s">
        <v>124</v>
      </c>
      <c r="B12" s="542"/>
      <c r="C12" s="980"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D12" s="980"/>
      <c r="E12" s="980"/>
      <c r="F12" s="980"/>
      <c r="G12" s="980"/>
    </row>
    <row r="13" spans="1:23" ht="21" customHeight="1">
      <c r="A13" s="159" t="s">
        <v>122</v>
      </c>
      <c r="B13" s="159"/>
      <c r="C13" s="160"/>
      <c r="D13" s="159"/>
      <c r="E13" s="159"/>
      <c r="F13" s="159"/>
      <c r="G13" s="159"/>
    </row>
    <row r="14" spans="1:23" ht="55.5" customHeight="1">
      <c r="A14" s="981" t="s">
        <v>125</v>
      </c>
      <c r="B14" s="981"/>
      <c r="C14" s="981"/>
      <c r="D14" s="981"/>
      <c r="E14" s="981"/>
      <c r="F14" s="981"/>
      <c r="G14" s="981"/>
      <c r="J14" s="983" t="s">
        <v>292</v>
      </c>
      <c r="K14" s="983"/>
      <c r="L14" s="983"/>
      <c r="M14" s="983"/>
      <c r="N14" s="454" t="s">
        <v>293</v>
      </c>
    </row>
    <row r="15" spans="1:23" ht="70.150000000000006" customHeight="1">
      <c r="B15" s="167">
        <v>1</v>
      </c>
      <c r="C15" s="968" t="s">
        <v>399</v>
      </c>
      <c r="D15" s="969"/>
      <c r="E15" s="969"/>
      <c r="F15" s="970"/>
      <c r="G15" s="340"/>
      <c r="I15" s="455" t="e">
        <f>'Sch-1'!#REF!+'Sch-2'!#REF!+#REF!+#REF!</f>
        <v>#REF!</v>
      </c>
      <c r="J15" s="456" t="e">
        <f>IF(I15=0,0,G15/I15)</f>
        <v>#REF!</v>
      </c>
      <c r="K15" s="501"/>
      <c r="M15" s="500"/>
    </row>
    <row r="16" spans="1:23" ht="70.150000000000006" customHeight="1">
      <c r="B16" s="167">
        <v>2</v>
      </c>
      <c r="C16" s="968" t="s">
        <v>400</v>
      </c>
      <c r="D16" s="969"/>
      <c r="E16" s="969"/>
      <c r="F16" s="970"/>
      <c r="G16" s="173"/>
      <c r="I16" s="457" t="e">
        <f>'Sch-1'!#REF!+'Sch-2'!#REF!+#REF!+#REF!</f>
        <v>#REF!</v>
      </c>
      <c r="J16" s="458">
        <f>G16</f>
        <v>0</v>
      </c>
    </row>
    <row r="17" spans="1:44" s="150" customFormat="1" ht="55.15" customHeight="1">
      <c r="B17" s="168">
        <v>3</v>
      </c>
      <c r="C17" s="971" t="s">
        <v>148</v>
      </c>
      <c r="D17" s="972"/>
      <c r="E17" s="972"/>
      <c r="F17" s="973"/>
      <c r="G17" s="171"/>
      <c r="H17" s="451"/>
      <c r="I17" s="451"/>
      <c r="J17" s="459"/>
      <c r="K17" s="459"/>
      <c r="L17" s="459"/>
      <c r="M17" s="459"/>
      <c r="N17" s="459"/>
      <c r="O17" s="459"/>
      <c r="P17" s="459"/>
      <c r="Q17" s="339"/>
      <c r="R17" s="339"/>
      <c r="S17" s="339"/>
      <c r="T17" s="339"/>
      <c r="U17" s="339"/>
      <c r="V17" s="339"/>
      <c r="W17" s="339"/>
    </row>
    <row r="18" spans="1:44" s="150" customFormat="1" ht="21" customHeight="1">
      <c r="B18" s="165"/>
      <c r="C18" s="204" t="s">
        <v>139</v>
      </c>
      <c r="D18" s="163"/>
      <c r="E18" s="172"/>
      <c r="F18" s="206" t="s">
        <v>165</v>
      </c>
      <c r="G18" s="493"/>
      <c r="H18" s="451"/>
      <c r="I18" s="460" t="e">
        <f>'Sch-1'!#REF!</f>
        <v>#REF!</v>
      </c>
      <c r="J18" s="461" t="e">
        <f>IF(I18=0,0,G18/I18)</f>
        <v>#REF!</v>
      </c>
      <c r="K18" s="459"/>
      <c r="L18" s="459"/>
      <c r="M18" s="459"/>
      <c r="N18" s="462" t="s">
        <v>298</v>
      </c>
      <c r="O18" s="461" t="e">
        <f>J15+J16+J18+J24</f>
        <v>#REF!</v>
      </c>
      <c r="P18" s="459"/>
      <c r="Q18" s="339"/>
      <c r="R18" s="339"/>
      <c r="S18" s="339"/>
      <c r="T18" s="339"/>
      <c r="U18" s="339"/>
      <c r="V18" s="339"/>
      <c r="W18" s="339"/>
    </row>
    <row r="19" spans="1:44" s="150" customFormat="1">
      <c r="B19" s="496"/>
      <c r="C19" s="204" t="s">
        <v>140</v>
      </c>
      <c r="D19" s="163"/>
      <c r="E19" s="497"/>
      <c r="F19" s="498" t="s">
        <v>165</v>
      </c>
      <c r="G19" s="493"/>
      <c r="H19" s="451"/>
      <c r="I19" s="460" t="e">
        <f>'Sch-1'!#REF!</f>
        <v>#REF!</v>
      </c>
      <c r="J19" s="461" t="e">
        <f>IF(I19=0,0,G19/I19)</f>
        <v>#REF!</v>
      </c>
      <c r="K19" s="459"/>
      <c r="L19" s="459"/>
      <c r="M19" s="459"/>
      <c r="N19" s="462" t="s">
        <v>299</v>
      </c>
      <c r="O19" s="461" t="e">
        <f>J15+J16+J19+J25</f>
        <v>#REF!</v>
      </c>
      <c r="P19" s="459"/>
      <c r="Q19" s="339"/>
      <c r="R19" s="339"/>
      <c r="S19" s="339"/>
      <c r="T19" s="339"/>
      <c r="U19" s="339"/>
      <c r="V19" s="339"/>
      <c r="W19" s="339"/>
    </row>
    <row r="20" spans="1:44" s="495" customFormat="1">
      <c r="B20" s="496"/>
      <c r="C20" s="491" t="s">
        <v>126</v>
      </c>
      <c r="D20" s="163"/>
      <c r="E20" s="497"/>
      <c r="F20" s="498" t="s">
        <v>165</v>
      </c>
      <c r="G20" s="493"/>
      <c r="H20" s="451"/>
      <c r="I20" s="460" t="e">
        <f>'Sch-2'!#REF!</f>
        <v>#REF!</v>
      </c>
      <c r="J20" s="461" t="e">
        <f>IF(I20=0,0,G20/I20)</f>
        <v>#REF!</v>
      </c>
      <c r="K20" s="459"/>
      <c r="L20" s="459"/>
      <c r="M20" s="459"/>
      <c r="N20" s="462" t="s">
        <v>126</v>
      </c>
      <c r="O20" s="461" t="e">
        <f>J15+J16+J20+J26</f>
        <v>#REF!</v>
      </c>
      <c r="P20" s="459"/>
      <c r="Q20" s="339"/>
      <c r="R20" s="339"/>
      <c r="S20" s="339"/>
      <c r="T20" s="339"/>
      <c r="U20" s="339"/>
      <c r="V20" s="339"/>
      <c r="W20" s="339"/>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44" s="150" customFormat="1" ht="21" hidden="1" customHeight="1">
      <c r="B21" s="165"/>
      <c r="C21" s="491" t="s">
        <v>398</v>
      </c>
      <c r="D21" s="163"/>
      <c r="E21" s="172"/>
      <c r="F21" s="206" t="s">
        <v>165</v>
      </c>
      <c r="G21" s="341"/>
      <c r="H21" s="451"/>
      <c r="I21" s="460" t="e">
        <f>#REF!</f>
        <v>#REF!</v>
      </c>
      <c r="J21" s="461" t="e">
        <f>IF(I21=0,0,G21/I21)</f>
        <v>#REF!</v>
      </c>
      <c r="K21" s="459"/>
      <c r="L21" s="459"/>
      <c r="M21" s="459"/>
      <c r="N21" s="492" t="s">
        <v>397</v>
      </c>
      <c r="O21" s="461" t="e">
        <f>J15+J16+J21+J27</f>
        <v>#REF!</v>
      </c>
      <c r="P21" s="459"/>
      <c r="Q21" s="339"/>
      <c r="R21" s="339"/>
      <c r="S21" s="339"/>
      <c r="T21" s="339"/>
      <c r="U21" s="339"/>
      <c r="V21" s="339"/>
      <c r="W21" s="339"/>
    </row>
    <row r="22" spans="1:44" s="150" customFormat="1" ht="21" hidden="1" customHeight="1">
      <c r="B22" s="166"/>
      <c r="C22" s="336" t="s">
        <v>401</v>
      </c>
      <c r="D22" s="164"/>
      <c r="E22" s="172"/>
      <c r="F22" s="207" t="s">
        <v>165</v>
      </c>
      <c r="G22" s="342"/>
      <c r="H22" s="451"/>
      <c r="I22" s="460" t="e">
        <f>#REF!</f>
        <v>#REF!</v>
      </c>
      <c r="J22" s="461" t="e">
        <f>IF(I22=0,0,G22/I22)</f>
        <v>#REF!</v>
      </c>
      <c r="K22" s="459"/>
      <c r="L22" s="459"/>
      <c r="M22" s="459"/>
      <c r="N22" s="499" t="s">
        <v>401</v>
      </c>
      <c r="O22" s="461" t="e">
        <f>J15+J16+J22+J28</f>
        <v>#REF!</v>
      </c>
      <c r="P22" s="459"/>
      <c r="Q22" s="339"/>
      <c r="R22" s="339"/>
      <c r="S22" s="339"/>
      <c r="T22" s="339"/>
      <c r="U22" s="339"/>
      <c r="V22" s="339"/>
      <c r="W22" s="339"/>
    </row>
    <row r="23" spans="1:44" s="150" customFormat="1" ht="55.15" customHeight="1">
      <c r="B23" s="168">
        <v>4</v>
      </c>
      <c r="C23" s="974" t="s">
        <v>402</v>
      </c>
      <c r="D23" s="975"/>
      <c r="E23" s="975"/>
      <c r="F23" s="976"/>
      <c r="G23" s="171"/>
      <c r="H23" s="451"/>
      <c r="I23" s="451"/>
      <c r="J23" s="459"/>
      <c r="K23" s="459"/>
      <c r="L23" s="459"/>
      <c r="M23" s="459"/>
      <c r="N23" s="459"/>
      <c r="O23" s="459"/>
      <c r="P23" s="459"/>
      <c r="Q23" s="339"/>
      <c r="R23" s="339"/>
      <c r="S23" s="339"/>
      <c r="T23" s="339"/>
      <c r="U23" s="339"/>
      <c r="V23" s="339"/>
      <c r="W23" s="339"/>
    </row>
    <row r="24" spans="1:44" s="150" customFormat="1" ht="21" customHeight="1">
      <c r="A24" s="149"/>
      <c r="B24" s="165"/>
      <c r="C24" s="204" t="s">
        <v>139</v>
      </c>
      <c r="D24" s="163"/>
      <c r="E24" s="205"/>
      <c r="F24" s="206" t="s">
        <v>166</v>
      </c>
      <c r="G24" s="213"/>
      <c r="H24" s="451"/>
      <c r="I24" s="460" t="e">
        <f>'Sch-1'!#REF!</f>
        <v>#REF!</v>
      </c>
      <c r="J24" s="463">
        <f>G24</f>
        <v>0</v>
      </c>
      <c r="K24" s="459"/>
      <c r="L24" s="459"/>
      <c r="M24" s="459"/>
      <c r="N24" s="459"/>
      <c r="O24" s="459"/>
      <c r="P24" s="459"/>
      <c r="Q24" s="339"/>
      <c r="R24" s="339"/>
      <c r="S24" s="339"/>
      <c r="T24" s="339"/>
      <c r="U24" s="339"/>
      <c r="V24" s="339"/>
      <c r="W24" s="339"/>
    </row>
    <row r="25" spans="1:44" s="150" customFormat="1" ht="21" customHeight="1">
      <c r="A25" s="149"/>
      <c r="B25" s="165"/>
      <c r="C25" s="204" t="s">
        <v>140</v>
      </c>
      <c r="D25" s="163"/>
      <c r="E25" s="205"/>
      <c r="F25" s="206" t="s">
        <v>166</v>
      </c>
      <c r="G25" s="213"/>
      <c r="H25" s="451"/>
      <c r="I25" s="460" t="e">
        <f>'Sch-1'!#REF!</f>
        <v>#REF!</v>
      </c>
      <c r="J25" s="463">
        <f>G25</f>
        <v>0</v>
      </c>
      <c r="K25" s="459"/>
      <c r="L25" s="459"/>
      <c r="M25" s="459"/>
      <c r="N25" s="459"/>
      <c r="O25" s="459"/>
      <c r="P25" s="459"/>
      <c r="Q25" s="339"/>
      <c r="R25" s="339"/>
      <c r="S25" s="339"/>
      <c r="T25" s="339"/>
      <c r="U25" s="339"/>
      <c r="V25" s="339"/>
      <c r="W25" s="339"/>
    </row>
    <row r="26" spans="1:44" s="150" customFormat="1" ht="21" customHeight="1">
      <c r="A26" s="149"/>
      <c r="B26" s="165"/>
      <c r="C26" s="491" t="s">
        <v>126</v>
      </c>
      <c r="D26" s="163"/>
      <c r="E26" s="205"/>
      <c r="F26" s="206" t="s">
        <v>166</v>
      </c>
      <c r="G26" s="213"/>
      <c r="H26" s="451"/>
      <c r="I26" s="460" t="e">
        <f>'Sch-2'!#REF!</f>
        <v>#REF!</v>
      </c>
      <c r="J26" s="463">
        <f>G26</f>
        <v>0</v>
      </c>
      <c r="K26" s="459"/>
      <c r="L26" s="459"/>
      <c r="M26" s="459"/>
      <c r="N26" s="459"/>
      <c r="O26" s="459"/>
      <c r="P26" s="459"/>
      <c r="Q26" s="339"/>
      <c r="R26" s="339"/>
      <c r="S26" s="339"/>
      <c r="T26" s="339"/>
      <c r="U26" s="339"/>
      <c r="V26" s="339"/>
      <c r="W26" s="339"/>
    </row>
    <row r="27" spans="1:44" s="150" customFormat="1" ht="21" hidden="1" customHeight="1">
      <c r="A27" s="149"/>
      <c r="B27" s="165"/>
      <c r="C27" s="491" t="s">
        <v>398</v>
      </c>
      <c r="D27" s="163"/>
      <c r="E27" s="205"/>
      <c r="F27" s="206" t="s">
        <v>166</v>
      </c>
      <c r="G27" s="213"/>
      <c r="H27" s="451"/>
      <c r="I27" s="460" t="e">
        <f>#REF!</f>
        <v>#REF!</v>
      </c>
      <c r="J27" s="463">
        <f>G27</f>
        <v>0</v>
      </c>
      <c r="K27" s="459"/>
      <c r="L27" s="459"/>
      <c r="M27" s="459"/>
      <c r="N27" s="459"/>
      <c r="O27" s="459"/>
      <c r="P27" s="459"/>
      <c r="Q27" s="339"/>
      <c r="R27" s="339"/>
      <c r="S27" s="339"/>
      <c r="T27" s="339"/>
      <c r="U27" s="339"/>
      <c r="V27" s="339"/>
      <c r="W27" s="339"/>
    </row>
    <row r="28" spans="1:44" s="150" customFormat="1" ht="21" hidden="1" customHeight="1">
      <c r="A28" s="149"/>
      <c r="B28" s="166"/>
      <c r="C28" s="336" t="s">
        <v>401</v>
      </c>
      <c r="D28" s="164"/>
      <c r="E28" s="208"/>
      <c r="F28" s="207" t="s">
        <v>166</v>
      </c>
      <c r="G28" s="214"/>
      <c r="H28" s="451"/>
      <c r="I28" s="460" t="e">
        <f>#REF!</f>
        <v>#REF!</v>
      </c>
      <c r="J28" s="463">
        <f>G28</f>
        <v>0</v>
      </c>
      <c r="K28" s="459"/>
      <c r="L28" s="459"/>
      <c r="M28" s="459"/>
      <c r="N28" s="459"/>
      <c r="O28" s="459"/>
      <c r="P28" s="459"/>
      <c r="Q28" s="339"/>
      <c r="R28" s="339"/>
      <c r="S28" s="339"/>
      <c r="T28" s="339"/>
      <c r="U28" s="339"/>
      <c r="V28" s="339"/>
      <c r="W28" s="339"/>
    </row>
    <row r="29" spans="1:44" s="150" customFormat="1" ht="41.25" customHeight="1">
      <c r="A29" s="149"/>
      <c r="B29" s="984" t="s">
        <v>366</v>
      </c>
      <c r="C29" s="985"/>
      <c r="D29" s="985"/>
      <c r="E29" s="985"/>
      <c r="F29" s="985"/>
      <c r="G29" s="985"/>
      <c r="H29" s="451"/>
      <c r="I29" s="460" t="e">
        <f>'Sch-1'!#REF!+'Sch-2'!#REF!+#REF!</f>
        <v>#REF!</v>
      </c>
      <c r="J29" s="461" t="e">
        <f>IF(I29=0,0,G29/I29)</f>
        <v>#REF!</v>
      </c>
      <c r="K29" s="459"/>
      <c r="L29" s="459"/>
      <c r="M29" s="459"/>
      <c r="N29" s="459"/>
      <c r="O29" s="459"/>
      <c r="P29" s="459"/>
      <c r="Q29" s="339"/>
      <c r="R29" s="339"/>
      <c r="S29" s="339"/>
      <c r="T29" s="339"/>
      <c r="U29" s="339"/>
      <c r="V29" s="339"/>
      <c r="W29" s="339"/>
    </row>
    <row r="30" spans="1:44" s="150" customFormat="1" ht="24.75" hidden="1" customHeight="1">
      <c r="A30" s="149"/>
      <c r="B30" s="442">
        <v>5</v>
      </c>
      <c r="C30" s="986" t="s">
        <v>367</v>
      </c>
      <c r="D30" s="987"/>
      <c r="E30" s="987"/>
      <c r="F30" s="987"/>
      <c r="G30" s="988"/>
      <c r="H30" s="451"/>
      <c r="I30" s="460"/>
      <c r="J30" s="461"/>
      <c r="K30" s="459"/>
      <c r="L30" s="459"/>
      <c r="M30" s="459"/>
      <c r="N30" s="459"/>
      <c r="O30" s="459"/>
      <c r="P30" s="459"/>
      <c r="Q30" s="339"/>
      <c r="R30" s="339"/>
      <c r="S30" s="339"/>
      <c r="T30" s="339"/>
      <c r="U30" s="339"/>
      <c r="V30" s="339"/>
      <c r="W30" s="339"/>
    </row>
    <row r="31" spans="1:44" s="150" customFormat="1" ht="61.5" hidden="1" customHeight="1">
      <c r="A31" s="149"/>
      <c r="B31" s="989"/>
      <c r="C31" s="990"/>
      <c r="D31" s="990"/>
      <c r="E31" s="990"/>
      <c r="F31" s="990"/>
      <c r="G31" s="991"/>
      <c r="H31" s="451"/>
      <c r="I31" s="460" t="e">
        <f>'Sch-1'!#REF!+'Sch-2'!#REF!+#REF!</f>
        <v>#REF!</v>
      </c>
      <c r="J31" s="463">
        <f>G31</f>
        <v>0</v>
      </c>
      <c r="K31" s="459"/>
      <c r="L31" s="459"/>
      <c r="M31" s="459"/>
      <c r="N31" s="459"/>
      <c r="O31" s="459"/>
      <c r="P31" s="459"/>
      <c r="Q31" s="339"/>
      <c r="R31" s="339"/>
      <c r="S31" s="339"/>
      <c r="T31" s="339"/>
      <c r="U31" s="339"/>
      <c r="V31" s="339"/>
      <c r="W31" s="339"/>
    </row>
    <row r="32" spans="1:44" s="150" customFormat="1" ht="7.5" customHeight="1">
      <c r="A32" s="149"/>
      <c r="B32" s="977"/>
      <c r="C32" s="978"/>
      <c r="D32" s="978"/>
      <c r="E32" s="978"/>
      <c r="F32" s="978"/>
      <c r="G32" s="978"/>
      <c r="H32" s="451"/>
      <c r="I32" s="451"/>
      <c r="J32" s="459"/>
      <c r="K32" s="459"/>
      <c r="L32" s="459"/>
      <c r="M32" s="459"/>
      <c r="N32" s="459"/>
      <c r="O32" s="459"/>
      <c r="P32" s="459"/>
      <c r="Q32" s="339"/>
      <c r="R32" s="339"/>
      <c r="S32" s="339"/>
      <c r="T32" s="339"/>
      <c r="U32" s="339"/>
      <c r="V32" s="339"/>
      <c r="W32" s="339"/>
    </row>
    <row r="33" spans="1:23" s="150" customFormat="1" ht="33" customHeight="1">
      <c r="A33" s="152" t="s">
        <v>127</v>
      </c>
      <c r="B33" s="169"/>
      <c r="C33" s="162"/>
      <c r="E33" s="170"/>
      <c r="F33" s="170"/>
      <c r="G33" s="151"/>
      <c r="H33" s="451"/>
      <c r="I33" s="451"/>
      <c r="J33" s="459"/>
      <c r="K33" s="459"/>
      <c r="L33" s="459"/>
      <c r="M33" s="459"/>
      <c r="N33" s="459"/>
      <c r="O33" s="459"/>
      <c r="P33" s="459"/>
      <c r="Q33" s="339"/>
      <c r="R33" s="339"/>
      <c r="S33" s="339"/>
      <c r="T33" s="339"/>
      <c r="U33" s="339"/>
      <c r="V33" s="339"/>
      <c r="W33" s="339"/>
    </row>
    <row r="34" spans="1:23" s="150" customFormat="1" ht="33" customHeight="1">
      <c r="A34" s="80" t="s">
        <v>258</v>
      </c>
      <c r="B34" s="169"/>
      <c r="C34" s="162"/>
      <c r="E34" s="170"/>
      <c r="F34" s="170"/>
      <c r="G34" s="151"/>
      <c r="H34" s="451"/>
      <c r="I34" s="451"/>
      <c r="J34" s="459"/>
      <c r="K34" s="459"/>
      <c r="L34" s="459"/>
      <c r="M34" s="459"/>
      <c r="N34" s="459"/>
      <c r="O34" s="459"/>
      <c r="P34" s="459"/>
      <c r="Q34" s="339"/>
      <c r="R34" s="339"/>
      <c r="S34" s="339"/>
      <c r="T34" s="339"/>
      <c r="U34" s="339"/>
      <c r="V34" s="339"/>
      <c r="W34" s="339"/>
    </row>
    <row r="35" spans="1:23" s="150" customFormat="1" ht="33" customHeight="1">
      <c r="B35" s="80"/>
      <c r="D35" s="79"/>
      <c r="E35" s="120"/>
      <c r="F35" s="120"/>
      <c r="G35" s="120"/>
      <c r="H35" s="464"/>
      <c r="I35" s="451"/>
      <c r="J35" s="459"/>
      <c r="K35" s="459"/>
      <c r="L35" s="459"/>
      <c r="M35" s="459"/>
      <c r="N35" s="459"/>
      <c r="O35" s="459"/>
      <c r="P35" s="459"/>
      <c r="Q35" s="339"/>
      <c r="R35" s="339"/>
      <c r="S35" s="339"/>
      <c r="T35" s="339"/>
      <c r="U35" s="339"/>
      <c r="V35" s="339"/>
      <c r="W35" s="339"/>
    </row>
    <row r="36" spans="1:23" ht="33" customHeight="1">
      <c r="A36" s="115"/>
      <c r="B36" s="115"/>
      <c r="C36" s="121"/>
      <c r="D36" s="120"/>
      <c r="E36" s="80"/>
      <c r="F36" s="80"/>
      <c r="G36" s="122" t="s">
        <v>259</v>
      </c>
      <c r="H36" s="453"/>
    </row>
    <row r="37" spans="1:23" ht="33" customHeight="1">
      <c r="A37" s="115"/>
      <c r="B37" s="115"/>
      <c r="C37" s="121"/>
      <c r="D37" s="120"/>
      <c r="E37" s="80"/>
      <c r="F37" s="80"/>
      <c r="G37" s="122" t="str">
        <f>"For and on behalf of " &amp; 'Sch-1'!B8</f>
        <v>For and on behalf of 0</v>
      </c>
      <c r="H37" s="453"/>
    </row>
    <row r="38" spans="1:23" ht="33" customHeight="1">
      <c r="A38" s="114"/>
      <c r="B38" s="114"/>
      <c r="C38" s="114"/>
      <c r="D38" s="126"/>
      <c r="E38" s="118"/>
      <c r="F38" s="118"/>
      <c r="G38" s="86"/>
      <c r="H38" s="465"/>
    </row>
    <row r="39" spans="1:23" ht="33" customHeight="1">
      <c r="A39" s="146" t="s">
        <v>120</v>
      </c>
      <c r="B39" s="146"/>
      <c r="C39" s="126" t="e">
        <f>'Sch-1'!#REF!</f>
        <v>#REF!</v>
      </c>
      <c r="D39" s="126"/>
      <c r="E39" s="118" t="s">
        <v>260</v>
      </c>
      <c r="F39" s="967" t="e">
        <f>'Sch-1'!#REF!</f>
        <v>#REF!</v>
      </c>
      <c r="G39" s="967"/>
      <c r="H39" s="453"/>
    </row>
    <row r="40" spans="1:23" ht="33" customHeight="1">
      <c r="A40" s="146" t="s">
        <v>121</v>
      </c>
      <c r="B40" s="146"/>
      <c r="C40" s="127" t="e">
        <f>'Sch-1'!#REF!</f>
        <v>#REF!</v>
      </c>
      <c r="D40" s="128"/>
      <c r="E40" s="118" t="s">
        <v>261</v>
      </c>
      <c r="F40" s="967" t="e">
        <f>'Sch-1'!#REF!</f>
        <v>#REF!</v>
      </c>
      <c r="G40" s="967"/>
      <c r="H40" s="453"/>
    </row>
    <row r="41" spans="1:23" ht="33" customHeight="1">
      <c r="A41" s="115"/>
      <c r="B41" s="115"/>
      <c r="C41" s="115"/>
      <c r="D41" s="115"/>
      <c r="E41" s="118"/>
      <c r="F41" s="118"/>
      <c r="G41" s="441"/>
      <c r="H41" s="466"/>
    </row>
  </sheetData>
  <sheetProtection formatColumns="0" formatRows="0" selectLockedCells="1"/>
  <customSheetViews>
    <customSheetView guid="{9CA44E70-650F-49CD-967F-298619682CA2}" zeroValues="0" hiddenRows="1" hiddenColumns="1" topLeftCell="A17">
      <selection activeCell="G28" sqref="G28"/>
      <pageMargins left="0.72" right="0.49" top="0.62" bottom="0.52" header="0.32" footer="0.27"/>
      <pageSetup scale="96" orientation="portrait" r:id="rId1"/>
      <headerFooter alignWithMargins="0">
        <oddFooter>&amp;R&amp;"Book Antiqua,Bold"&amp;10Letter of Discount  / Page &amp;P of &amp;N</oddFooter>
      </headerFooter>
    </customSheetView>
    <customSheetView guid="{C39F923C-6CD3-45D8-86F8-6C4D806DDD7E}" zeroValues="0" hiddenRows="1" hiddenColumns="1" topLeftCell="A13">
      <selection activeCell="G15" sqref="G15"/>
      <pageMargins left="0.72" right="0.49" top="0.62" bottom="0.52" header="0.32" footer="0.27"/>
      <pageSetup scale="96" orientation="portrait" r:id="rId2"/>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r:id="rId3"/>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r:id="rId4"/>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r:id="rId5"/>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r:id="rId6"/>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r:id="rId7"/>
      <headerFooter alignWithMargins="0">
        <oddFooter>&amp;R&amp;"Book Antiqua,Bold"&amp;10Letter of Discount  / Page &amp;P of &amp;N</oddFooter>
      </headerFooter>
    </customSheetView>
    <customSheetView guid="{08A645C4-A23F-4400-B0CE-1685BC312A6F}" scale="95" zeroValues="0" printArea="1" hiddenRows="1" hiddenColumns="1" topLeftCell="A13">
      <selection activeCell="G24" sqref="G24:G26"/>
      <pageMargins left="0.72" right="0.49" top="0.62" bottom="0.52" header="0.32" footer="0.27"/>
      <pageSetup scale="96" orientation="portrait" r:id="rId8"/>
      <headerFooter alignWithMargins="0">
        <oddFooter>&amp;R&amp;"Book Antiqua,Bold"&amp;10Letter of Discount  / Page &amp;P of &amp;N</oddFooter>
      </headerFooter>
    </customSheetView>
  </customSheetViews>
  <mergeCells count="15">
    <mergeCell ref="A1:G1"/>
    <mergeCell ref="C12:G12"/>
    <mergeCell ref="A14:G14"/>
    <mergeCell ref="A4:G4"/>
    <mergeCell ref="J14:M14"/>
    <mergeCell ref="F40:G40"/>
    <mergeCell ref="C15:F15"/>
    <mergeCell ref="C16:F16"/>
    <mergeCell ref="C17:F17"/>
    <mergeCell ref="C23:F23"/>
    <mergeCell ref="B32:G32"/>
    <mergeCell ref="F39:G39"/>
    <mergeCell ref="B29:G29"/>
    <mergeCell ref="C30:G30"/>
    <mergeCell ref="B31:G31"/>
  </mergeCells>
  <phoneticPr fontId="3" type="noConversion"/>
  <dataValidations count="2">
    <dataValidation type="decimal" allowBlank="1" showInputMessage="1" showErrorMessage="1" error="Enter in percent only." sqref="G24:G28" xr:uid="{00000000-0002-0000-1100-000000000000}">
      <formula1>0</formula1>
      <formula2>1</formula2>
    </dataValidation>
    <dataValidation operator="greaterThanOrEqual" allowBlank="1" showInputMessage="1" showErrorMessage="1" error="Enter numeric figures only." sqref="G18:G22" xr:uid="{00000000-0002-0000-1100-000001000000}"/>
  </dataValidations>
  <pageMargins left="0.70866141732283472" right="0.47244094488188981" top="0.62992125984251968" bottom="0.51181102362204722" header="0.31496062992125984" footer="0.27559055118110237"/>
  <pageSetup scale="96" orientation="portrait" r:id="rId9"/>
  <headerFooter alignWithMargins="0">
    <oddFooter>&amp;R&amp;"Book Antiqua,Bold"&amp;10Letter of Discount  / Page &amp;P of &amp;N</oddFooter>
  </headerFooter>
  <drawing r:id="rId1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tabColor indexed="35"/>
  </sheetPr>
  <dimension ref="A1:F21"/>
  <sheetViews>
    <sheetView topLeftCell="A10" zoomScaleNormal="100" zoomScaleSheetLayoutView="100" workbookViewId="0">
      <selection activeCell="C6" sqref="C6:D6"/>
    </sheetView>
  </sheetViews>
  <sheetFormatPr defaultRowHeight="16.5"/>
  <cols>
    <col min="1" max="1" width="9" style="318"/>
    <col min="2" max="2" width="26.875" style="100" customWidth="1"/>
    <col min="3" max="3" width="22.875" style="100" customWidth="1"/>
    <col min="4" max="5" width="15.625" style="100" customWidth="1"/>
    <col min="6" max="16384" width="9" style="79"/>
  </cols>
  <sheetData>
    <row r="1" spans="1:6">
      <c r="A1" s="306"/>
      <c r="B1" s="307"/>
      <c r="C1" s="307"/>
      <c r="D1" s="307"/>
      <c r="E1" s="307"/>
    </row>
    <row r="2" spans="1:6" ht="22.15" customHeight="1">
      <c r="A2" s="992" t="s">
        <v>269</v>
      </c>
      <c r="B2" s="992"/>
      <c r="C2" s="992"/>
      <c r="D2" s="992"/>
      <c r="E2" s="79"/>
    </row>
    <row r="3" spans="1:6">
      <c r="A3" s="306"/>
      <c r="B3" s="307"/>
      <c r="C3" s="307"/>
      <c r="D3" s="307"/>
      <c r="E3" s="307"/>
    </row>
    <row r="4" spans="1:6" ht="30">
      <c r="A4" s="104" t="s">
        <v>270</v>
      </c>
      <c r="B4" s="308" t="s">
        <v>271</v>
      </c>
      <c r="C4" s="104" t="s">
        <v>272</v>
      </c>
      <c r="D4" s="104" t="s">
        <v>273</v>
      </c>
      <c r="E4" s="104" t="s">
        <v>274</v>
      </c>
    </row>
    <row r="5" spans="1:6" ht="18" customHeight="1">
      <c r="A5" s="309" t="s">
        <v>275</v>
      </c>
      <c r="B5" s="309" t="s">
        <v>276</v>
      </c>
      <c r="C5" s="309" t="s">
        <v>277</v>
      </c>
      <c r="D5" s="309" t="s">
        <v>278</v>
      </c>
      <c r="E5" s="309" t="s">
        <v>279</v>
      </c>
    </row>
    <row r="6" spans="1:6" ht="45" customHeight="1">
      <c r="A6" s="310">
        <v>1</v>
      </c>
      <c r="B6" s="311"/>
      <c r="C6" s="312"/>
      <c r="D6" s="313"/>
      <c r="E6" s="314">
        <f t="shared" ref="E6:E15" si="0">C6*D6</f>
        <v>0</v>
      </c>
    </row>
    <row r="7" spans="1:6" ht="45" customHeight="1">
      <c r="A7" s="310">
        <v>2</v>
      </c>
      <c r="B7" s="311"/>
      <c r="C7" s="312"/>
      <c r="D7" s="313"/>
      <c r="E7" s="314">
        <f t="shared" si="0"/>
        <v>0</v>
      </c>
    </row>
    <row r="8" spans="1:6" ht="45" customHeight="1">
      <c r="A8" s="310">
        <v>3</v>
      </c>
      <c r="B8" s="311"/>
      <c r="C8" s="312"/>
      <c r="D8" s="313"/>
      <c r="E8" s="314">
        <f t="shared" si="0"/>
        <v>0</v>
      </c>
    </row>
    <row r="9" spans="1:6" ht="45" customHeight="1">
      <c r="A9" s="310">
        <v>4</v>
      </c>
      <c r="B9" s="311"/>
      <c r="C9" s="312"/>
      <c r="D9" s="313"/>
      <c r="E9" s="314">
        <f t="shared" si="0"/>
        <v>0</v>
      </c>
    </row>
    <row r="10" spans="1:6" ht="45" customHeight="1">
      <c r="A10" s="310">
        <v>5</v>
      </c>
      <c r="B10" s="311"/>
      <c r="C10" s="312"/>
      <c r="D10" s="313"/>
      <c r="E10" s="314">
        <f t="shared" si="0"/>
        <v>0</v>
      </c>
    </row>
    <row r="11" spans="1:6" ht="45" customHeight="1">
      <c r="A11" s="310">
        <v>6</v>
      </c>
      <c r="B11" s="311"/>
      <c r="C11" s="312"/>
      <c r="D11" s="313"/>
      <c r="E11" s="314">
        <f t="shared" si="0"/>
        <v>0</v>
      </c>
    </row>
    <row r="12" spans="1:6" ht="45" customHeight="1">
      <c r="A12" s="310">
        <v>7</v>
      </c>
      <c r="B12" s="311"/>
      <c r="C12" s="312"/>
      <c r="D12" s="313"/>
      <c r="E12" s="314">
        <f t="shared" si="0"/>
        <v>0</v>
      </c>
    </row>
    <row r="13" spans="1:6" ht="45" customHeight="1">
      <c r="A13" s="310">
        <v>8</v>
      </c>
      <c r="B13" s="311"/>
      <c r="C13" s="312"/>
      <c r="D13" s="313"/>
      <c r="E13" s="314">
        <f t="shared" si="0"/>
        <v>0</v>
      </c>
    </row>
    <row r="14" spans="1:6" ht="45" customHeight="1">
      <c r="A14" s="310">
        <v>9</v>
      </c>
      <c r="B14" s="311"/>
      <c r="C14" s="312"/>
      <c r="D14" s="313"/>
      <c r="E14" s="314">
        <f t="shared" si="0"/>
        <v>0</v>
      </c>
    </row>
    <row r="15" spans="1:6" ht="45" customHeight="1">
      <c r="A15" s="310">
        <v>10</v>
      </c>
      <c r="B15" s="311"/>
      <c r="C15" s="312"/>
      <c r="D15" s="313"/>
      <c r="E15" s="314">
        <f t="shared" si="0"/>
        <v>0</v>
      </c>
    </row>
    <row r="16" spans="1:6" ht="45" customHeight="1">
      <c r="A16" s="315"/>
      <c r="B16" s="316" t="s">
        <v>280</v>
      </c>
      <c r="C16" s="316"/>
      <c r="D16" s="316"/>
      <c r="E16" s="316">
        <f>SUM(E6:E15)</f>
        <v>0</v>
      </c>
      <c r="F16" s="317"/>
    </row>
    <row r="17" ht="30" customHeight="1"/>
    <row r="18" ht="30" customHeight="1"/>
    <row r="19" ht="30" customHeight="1"/>
    <row r="20" ht="30" customHeight="1"/>
    <row r="21" ht="30" customHeight="1"/>
  </sheetData>
  <sheetProtection password="E98F" sheet="1" formatColumns="0" formatRows="0" selectLockedCells="1"/>
  <customSheetViews>
    <customSheetView guid="{9CA44E70-650F-49CD-967F-298619682CA2}" topLeftCell="A4">
      <selection activeCell="B6" sqref="B6"/>
      <pageMargins left="0.75" right="0.75" top="0.65" bottom="1" header="0.5" footer="0.5"/>
      <pageSetup orientation="portrait" r:id="rId1"/>
      <headerFooter alignWithMargins="0"/>
    </customSheetView>
    <customSheetView guid="{C39F923C-6CD3-45D8-86F8-6C4D806DDD7E}" showPageBreaks="1" printArea="1" view="pageBreakPreview">
      <selection activeCell="F45" sqref="F45"/>
      <pageMargins left="0.75" right="0.75" top="0.65" bottom="1" header="0.5" footer="0.5"/>
      <pageSetup orientation="portrait" r:id="rId2"/>
      <headerFooter alignWithMargins="0"/>
    </customSheetView>
    <customSheetView guid="{B1277D53-29D6-4226-81E2-084FB62977B6}" showPageBreaks="1" printArea="1" view="pageBreakPreview" topLeftCell="A8">
      <selection activeCell="B8" sqref="B8"/>
      <pageMargins left="0.75" right="0.75" top="0.65" bottom="1" header="0.5" footer="0.5"/>
      <pageSetup orientation="portrait" r:id="rId3"/>
      <headerFooter alignWithMargins="0"/>
    </customSheetView>
    <customSheetView guid="{58D82F59-8CF6-455F-B9F4-081499FDF243}" scale="70">
      <selection activeCell="C6" sqref="C6:D6"/>
      <pageMargins left="0.75" right="0.75" top="0.65" bottom="1" header="0.5" footer="0.5"/>
      <pageSetup orientation="portrait" r:id="rId4"/>
      <headerFooter alignWithMargins="0"/>
    </customSheetView>
    <customSheetView guid="{696D9240-6693-44E8-B9A4-2BFADD101EE2}" scale="70">
      <selection activeCell="C6" sqref="C6:D6"/>
      <pageMargins left="0.75" right="0.75" top="0.65" bottom="1" header="0.5" footer="0.5"/>
      <pageSetup orientation="portrait" r:id="rId5"/>
      <headerFooter alignWithMargins="0"/>
    </customSheetView>
    <customSheetView guid="{B0EE7D76-5806-4718-BDAD-3A3EA691E5E4}" scale="70">
      <selection activeCell="C6" sqref="C6:D6"/>
      <pageMargins left="0.75" right="0.75" top="0.65" bottom="1" header="0.5" footer="0.5"/>
      <pageSetup orientation="portrait" r:id="rId6"/>
      <headerFooter alignWithMargins="0"/>
    </customSheetView>
    <customSheetView guid="{E95B21C1-D936-4435-AF6F-90CF0B6A7506}" showPageBreaks="1" printArea="1" view="pageBreakPreview" topLeftCell="A8">
      <selection activeCell="B8" sqref="B8"/>
      <pageMargins left="0.75" right="0.75" top="0.65" bottom="1" header="0.5" footer="0.5"/>
      <pageSetup orientation="portrait" r:id="rId7"/>
      <headerFooter alignWithMargins="0"/>
    </customSheetView>
    <customSheetView guid="{08A645C4-A23F-4400-B0CE-1685BC312A6F}">
      <selection activeCell="B6" sqref="B6"/>
      <pageMargins left="0.75" right="0.75" top="0.65" bottom="1" header="0.5" footer="0.5"/>
      <pageSetup orientation="portrait" r:id="rId8"/>
      <headerFooter alignWithMargins="0"/>
    </customSheetView>
  </customSheetViews>
  <mergeCells count="1">
    <mergeCell ref="A2:D2"/>
  </mergeCells>
  <phoneticPr fontId="30" type="noConversion"/>
  <pageMargins left="0.75" right="0.75" top="0.65" bottom="1" header="0.5" footer="0.5"/>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zoomScale="112" zoomScaleNormal="112" zoomScaleSheetLayoutView="100" workbookViewId="0">
      <selection activeCell="I3" sqref="I3"/>
    </sheetView>
  </sheetViews>
  <sheetFormatPr defaultColWidth="8" defaultRowHeight="13.5"/>
  <cols>
    <col min="1" max="1" width="8.625" style="28" customWidth="1"/>
    <col min="2" max="2" width="11.125" style="28" customWidth="1"/>
    <col min="3" max="3" width="38.625" style="28" customWidth="1"/>
    <col min="4" max="4" width="36.375" style="28" customWidth="1"/>
    <col min="5" max="5" width="19.5" style="28" customWidth="1"/>
    <col min="6" max="6" width="8.625" style="20" customWidth="1"/>
    <col min="7" max="9" width="8" style="20" customWidth="1"/>
    <col min="10" max="16384" width="8" style="13"/>
  </cols>
  <sheetData>
    <row r="1" spans="1:10" ht="30.75" customHeight="1">
      <c r="A1" s="8"/>
      <c r="B1" s="757" t="s">
        <v>453</v>
      </c>
      <c r="C1" s="758"/>
      <c r="D1" s="758"/>
      <c r="E1" s="759"/>
      <c r="F1" s="9"/>
      <c r="G1" s="10"/>
      <c r="H1" s="11"/>
      <c r="I1" s="11"/>
      <c r="J1" s="12"/>
    </row>
    <row r="2" spans="1:10" ht="96" customHeight="1">
      <c r="A2" s="14"/>
      <c r="B2" s="760" t="s">
        <v>650</v>
      </c>
      <c r="C2" s="761"/>
      <c r="D2" s="761"/>
      <c r="E2" s="762"/>
      <c r="F2" s="10"/>
      <c r="G2" s="10"/>
      <c r="H2" s="11"/>
      <c r="I2" s="11"/>
      <c r="J2" s="12"/>
    </row>
    <row r="3" spans="1:10" ht="23.25" customHeight="1">
      <c r="A3" s="14"/>
      <c r="B3" s="763" t="s">
        <v>651</v>
      </c>
      <c r="C3" s="764"/>
      <c r="D3" s="764"/>
      <c r="E3" s="765"/>
      <c r="F3" s="10"/>
      <c r="G3" s="10"/>
      <c r="H3" s="11"/>
      <c r="I3" s="11"/>
      <c r="J3" s="12"/>
    </row>
    <row r="4" spans="1:10" ht="30" customHeight="1">
      <c r="A4" s="14"/>
      <c r="B4" s="209">
        <v>1</v>
      </c>
      <c r="C4" s="748" t="s">
        <v>544</v>
      </c>
      <c r="D4" s="748"/>
      <c r="E4" s="749"/>
      <c r="F4" s="10"/>
      <c r="G4" s="17"/>
      <c r="H4" s="17"/>
      <c r="I4" s="11"/>
      <c r="J4" s="12"/>
    </row>
    <row r="5" spans="1:10" ht="38.25" customHeight="1">
      <c r="A5" s="14"/>
      <c r="B5" s="209">
        <v>2</v>
      </c>
      <c r="C5" s="748" t="s">
        <v>641</v>
      </c>
      <c r="D5" s="748"/>
      <c r="E5" s="749"/>
      <c r="F5" s="10"/>
      <c r="G5" s="10"/>
      <c r="H5" s="11"/>
      <c r="I5" s="11"/>
      <c r="J5" s="12"/>
    </row>
    <row r="6" spans="1:10" ht="28.5" customHeight="1">
      <c r="A6" s="14"/>
      <c r="B6" s="209">
        <v>3</v>
      </c>
      <c r="C6" s="530" t="s">
        <v>540</v>
      </c>
      <c r="D6" s="530"/>
      <c r="E6" s="531"/>
      <c r="F6" s="10"/>
      <c r="G6" s="10"/>
      <c r="H6" s="11"/>
      <c r="I6" s="11"/>
      <c r="J6" s="12"/>
    </row>
    <row r="7" spans="1:10" ht="38.25" hidden="1" customHeight="1">
      <c r="A7" s="14"/>
      <c r="B7" s="209">
        <v>4</v>
      </c>
      <c r="C7" s="530" t="s">
        <v>432</v>
      </c>
      <c r="D7" s="537" t="s">
        <v>431</v>
      </c>
      <c r="E7" s="536" t="s">
        <v>433</v>
      </c>
      <c r="F7" s="10"/>
      <c r="G7" s="10"/>
      <c r="H7" s="11"/>
      <c r="I7" s="11"/>
      <c r="J7" s="12"/>
    </row>
    <row r="8" spans="1:10" s="20" customFormat="1" ht="24.75" customHeight="1">
      <c r="A8" s="14"/>
      <c r="B8" s="209">
        <v>4</v>
      </c>
      <c r="C8" s="748" t="s">
        <v>141</v>
      </c>
      <c r="D8" s="748"/>
      <c r="E8" s="749"/>
      <c r="F8" s="10"/>
      <c r="G8" s="10"/>
      <c r="H8" s="11"/>
      <c r="I8" s="11"/>
      <c r="J8" s="11"/>
    </row>
    <row r="9" spans="1:10" ht="52.5" hidden="1" customHeight="1">
      <c r="A9" s="14"/>
      <c r="B9" s="210">
        <v>4</v>
      </c>
      <c r="C9" s="748" t="s">
        <v>224</v>
      </c>
      <c r="D9" s="748"/>
      <c r="E9" s="749"/>
      <c r="F9" s="10"/>
      <c r="G9" s="10"/>
      <c r="H9" s="11"/>
      <c r="I9" s="11"/>
      <c r="J9" s="12"/>
    </row>
    <row r="10" spans="1:10" ht="12" customHeight="1">
      <c r="A10" s="14"/>
      <c r="B10" s="15"/>
      <c r="C10" s="14"/>
      <c r="D10" s="14"/>
      <c r="E10" s="16"/>
      <c r="F10" s="10"/>
      <c r="G10" s="10"/>
      <c r="H10" s="11"/>
      <c r="I10" s="11"/>
      <c r="J10" s="12"/>
    </row>
    <row r="11" spans="1:10" ht="20.25" customHeight="1">
      <c r="A11" s="14"/>
      <c r="B11" s="750"/>
      <c r="C11" s="751"/>
      <c r="D11" s="751"/>
      <c r="E11" s="752"/>
      <c r="F11" s="10"/>
      <c r="G11" s="10"/>
      <c r="H11" s="11"/>
      <c r="I11" s="11"/>
      <c r="J11" s="12"/>
    </row>
    <row r="12" spans="1:10" ht="33.75" hidden="1" customHeight="1">
      <c r="A12" s="14"/>
      <c r="B12" s="15"/>
      <c r="C12" s="14"/>
      <c r="D12" s="14"/>
      <c r="E12" s="18"/>
      <c r="F12" s="10"/>
      <c r="G12" s="10"/>
      <c r="H12" s="11"/>
      <c r="I12" s="11"/>
      <c r="J12" s="12"/>
    </row>
    <row r="13" spans="1:10" ht="24" customHeight="1">
      <c r="A13" s="8"/>
      <c r="B13" s="746"/>
      <c r="C13" s="747"/>
      <c r="D13" s="747"/>
      <c r="E13" s="19"/>
    </row>
    <row r="14" spans="1:10" ht="16.149999999999999" customHeight="1">
      <c r="A14" s="8"/>
      <c r="B14" s="753"/>
      <c r="C14" s="754"/>
      <c r="D14" s="754"/>
      <c r="E14" s="21"/>
      <c r="F14" s="22"/>
      <c r="G14" s="10"/>
      <c r="H14" s="11"/>
      <c r="I14" s="11"/>
      <c r="J14" s="12"/>
    </row>
    <row r="15" spans="1:10" ht="24" customHeight="1">
      <c r="A15" s="8"/>
      <c r="B15" s="746"/>
      <c r="C15" s="747"/>
      <c r="D15" s="747"/>
      <c r="E15" s="19"/>
      <c r="F15" s="23"/>
      <c r="G15" s="24"/>
      <c r="H15" s="24"/>
      <c r="I15" s="24"/>
      <c r="J15" s="24"/>
    </row>
    <row r="16" spans="1:10" ht="16.149999999999999" customHeight="1">
      <c r="A16" s="8"/>
      <c r="B16" s="755"/>
      <c r="C16" s="756"/>
      <c r="D16" s="756"/>
      <c r="E16" s="25"/>
      <c r="F16" s="23"/>
      <c r="G16" s="24"/>
      <c r="H16" s="24"/>
      <c r="I16" s="24"/>
      <c r="J16" s="24"/>
    </row>
    <row r="17" spans="1:10" ht="15.75">
      <c r="A17" s="26"/>
      <c r="B17" s="27"/>
      <c r="C17" s="27"/>
      <c r="D17" s="27"/>
      <c r="E17" s="27"/>
      <c r="F17" s="11"/>
      <c r="G17" s="11"/>
      <c r="H17" s="11"/>
      <c r="I17" s="11"/>
      <c r="J17" s="12"/>
    </row>
    <row r="18" spans="1:10" ht="15.75">
      <c r="A18" s="26"/>
      <c r="B18" s="14"/>
      <c r="C18" s="14"/>
      <c r="D18" s="14"/>
      <c r="E18" s="14"/>
      <c r="F18" s="11"/>
      <c r="G18" s="11"/>
      <c r="H18" s="11"/>
      <c r="I18" s="11"/>
      <c r="J18" s="12"/>
    </row>
    <row r="19" spans="1:10" ht="15.75">
      <c r="A19" s="26"/>
      <c r="B19" s="26"/>
      <c r="C19" s="26"/>
      <c r="D19" s="26"/>
      <c r="E19" s="26"/>
      <c r="F19" s="11"/>
      <c r="G19" s="11"/>
      <c r="H19" s="11"/>
      <c r="I19" s="11"/>
      <c r="J19" s="12"/>
    </row>
  </sheetData>
  <sheetProtection formatColumns="0" formatRows="0" selectLockedCells="1"/>
  <customSheetViews>
    <customSheetView guid="{9CA44E70-650F-49CD-967F-298619682CA2}" showPageBreaks="1" showGridLines="0" printArea="1" hiddenRows="1">
      <selection activeCell="F45" sqref="F45"/>
      <pageMargins left="0.15748031496062992" right="0.23622047244094491" top="0.78740157480314965" bottom="0.98425196850393704" header="0.35433070866141736" footer="0.51181102362204722"/>
      <printOptions horizontalCentered="1"/>
      <pageSetup paperSize="9" orientation="landscape" r:id="rId1"/>
      <headerFooter alignWithMargins="0"/>
    </customSheetView>
    <customSheetView guid="{C39F923C-6CD3-45D8-86F8-6C4D806DDD7E}" showGridLines="0" hiddenRows="1">
      <selection activeCell="F45" sqref="F45"/>
      <pageMargins left="0.15748031496062992" right="0.23622047244094491" top="0.78740157480314965" bottom="0.98425196850393704" header="0.35433070866141736" footer="0.51181102362204722"/>
      <printOptions horizontalCentered="1"/>
      <pageSetup paperSize="9" orientation="landscape" r:id="rId2"/>
      <headerFooter alignWithMargins="0"/>
    </customSheetView>
    <customSheetView guid="{B1277D53-29D6-4226-81E2-084FB62977B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3"/>
      <headerFooter alignWithMargins="0"/>
    </customSheetView>
    <customSheetView guid="{58D82F59-8CF6-455F-B9F4-081499FDF243}"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4"/>
      <headerFooter alignWithMargins="0"/>
    </customSheetView>
    <customSheetView guid="{4F65FF32-EC61-4022-A399-2986D7B6B8B3}" showGridLines="0" showRuler="0">
      <selection activeCell="B2" sqref="B2:E2"/>
      <pageMargins left="0.15748031496062992" right="0.23622047244094491" top="0.51181102362204722" bottom="0.98425196850393704" header="0.35433070866141736" footer="0.51181102362204722"/>
      <pageSetup paperSize="9" orientation="landscape" r:id="rId5"/>
      <headerFooter alignWithMargins="0"/>
    </customSheetView>
    <customSheetView guid="{696D9240-6693-44E8-B9A4-2BFADD101EE2}"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6"/>
      <headerFooter alignWithMargins="0"/>
    </customSheetView>
    <customSheetView guid="{B0EE7D76-5806-4718-BDAD-3A3EA691E5E4}"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7"/>
      <headerFooter alignWithMargins="0"/>
    </customSheetView>
    <customSheetView guid="{E95B21C1-D936-4435-AF6F-90CF0B6A7506}" showPageBreaks="1" showGridLines="0" printArea="1"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8"/>
      <headerFooter alignWithMargins="0"/>
    </customSheetView>
    <customSheetView guid="{08A645C4-A23F-4400-B0CE-1685BC312A6F}" showGridLines="0" hiddenRows="1">
      <selection activeCell="B14" sqref="B14:D14"/>
      <pageMargins left="0.15748031496062992" right="0.23622047244094491" top="0.78740157480314965" bottom="0.98425196850393704" header="0.35433070866141736" footer="0.51181102362204722"/>
      <printOptions horizontalCentered="1"/>
      <pageSetup paperSize="9" orientation="landscape" r:id="rId9"/>
      <headerFooter alignWithMargins="0"/>
    </customSheetView>
  </customSheetViews>
  <mergeCells count="12">
    <mergeCell ref="B15:D15"/>
    <mergeCell ref="B16:D16"/>
    <mergeCell ref="B1:E1"/>
    <mergeCell ref="C4:E4"/>
    <mergeCell ref="C5:E5"/>
    <mergeCell ref="B2:E2"/>
    <mergeCell ref="B3:E3"/>
    <mergeCell ref="B13:D13"/>
    <mergeCell ref="C8:E8"/>
    <mergeCell ref="B11:E11"/>
    <mergeCell ref="C9:E9"/>
    <mergeCell ref="B14:D14"/>
  </mergeCells>
  <phoneticPr fontId="3" type="noConversion"/>
  <hyperlinks>
    <hyperlink ref="D7" location="'BOQ_Kolkata '!A1" display="'BOQ_Kolkata '!A1" xr:uid="{00000000-0004-0000-0100-000000000000}"/>
    <hyperlink ref="E7" location="'BOQ_Guwahati '!A1" display="'BOQ_Guwahati '!A1" xr:uid="{00000000-0004-0000-0100-000001000000}"/>
  </hyperlinks>
  <printOptions horizontalCentered="1"/>
  <pageMargins left="0.15748031496062992" right="0.23622047244094491" top="0.78740157480314965" bottom="0.98425196850393704" header="0.35433070866141736" footer="0.51181102362204722"/>
  <pageSetup paperSize="9" orientation="landscape" r:id="rId10"/>
  <headerFooter alignWithMargins="0"/>
  <drawing r:id="rId1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indexed="47"/>
  </sheetPr>
  <dimension ref="A1:F21"/>
  <sheetViews>
    <sheetView zoomScaleNormal="100" workbookViewId="0">
      <selection activeCell="C6" sqref="C6:D6"/>
    </sheetView>
  </sheetViews>
  <sheetFormatPr defaultRowHeight="16.5"/>
  <cols>
    <col min="1" max="1" width="9" style="318"/>
    <col min="2" max="2" width="26.875" style="100" customWidth="1"/>
    <col min="3" max="3" width="22.875" style="100" customWidth="1"/>
    <col min="4" max="5" width="15.625" style="100" customWidth="1"/>
    <col min="6" max="16384" width="9" style="79"/>
  </cols>
  <sheetData>
    <row r="1" spans="1:6">
      <c r="A1" s="306"/>
      <c r="B1" s="307"/>
      <c r="C1" s="307"/>
      <c r="D1" s="307"/>
      <c r="E1" s="307"/>
    </row>
    <row r="2" spans="1:6" ht="22.15" customHeight="1">
      <c r="A2" s="992" t="s">
        <v>281</v>
      </c>
      <c r="B2" s="992"/>
      <c r="C2" s="992"/>
      <c r="D2" s="993"/>
      <c r="E2"/>
    </row>
    <row r="3" spans="1:6">
      <c r="A3" s="306"/>
      <c r="B3" s="307"/>
      <c r="C3" s="307"/>
      <c r="D3" s="307"/>
      <c r="E3" s="307"/>
    </row>
    <row r="4" spans="1:6" ht="30">
      <c r="A4" s="104" t="s">
        <v>270</v>
      </c>
      <c r="B4" s="308" t="s">
        <v>271</v>
      </c>
      <c r="C4" s="104" t="s">
        <v>282</v>
      </c>
      <c r="D4" s="104" t="s">
        <v>283</v>
      </c>
      <c r="E4" s="104" t="s">
        <v>240</v>
      </c>
    </row>
    <row r="5" spans="1:6" ht="18" customHeight="1">
      <c r="A5" s="309" t="s">
        <v>275</v>
      </c>
      <c r="B5" s="309" t="s">
        <v>276</v>
      </c>
      <c r="C5" s="309" t="s">
        <v>277</v>
      </c>
      <c r="D5" s="309" t="s">
        <v>278</v>
      </c>
      <c r="E5" s="309" t="s">
        <v>279</v>
      </c>
    </row>
    <row r="6" spans="1:6" ht="45" customHeight="1">
      <c r="A6" s="310">
        <v>1</v>
      </c>
      <c r="B6" s="311"/>
      <c r="C6" s="312"/>
      <c r="D6" s="313"/>
      <c r="E6" s="314">
        <f>C6*D6</f>
        <v>0</v>
      </c>
    </row>
    <row r="7" spans="1:6" ht="45" customHeight="1">
      <c r="A7" s="310">
        <v>2</v>
      </c>
      <c r="B7" s="311"/>
      <c r="C7" s="312"/>
      <c r="D7" s="313"/>
      <c r="E7" s="314">
        <f t="shared" ref="E7:E15" si="0">C7*D7</f>
        <v>0</v>
      </c>
    </row>
    <row r="8" spans="1:6" ht="45" customHeight="1">
      <c r="A8" s="310">
        <v>3</v>
      </c>
      <c r="B8" s="311"/>
      <c r="C8" s="312"/>
      <c r="D8" s="313"/>
      <c r="E8" s="314">
        <f t="shared" si="0"/>
        <v>0</v>
      </c>
    </row>
    <row r="9" spans="1:6" ht="45" customHeight="1">
      <c r="A9" s="310">
        <v>4</v>
      </c>
      <c r="B9" s="311"/>
      <c r="C9" s="312"/>
      <c r="D9" s="313"/>
      <c r="E9" s="314">
        <f t="shared" si="0"/>
        <v>0</v>
      </c>
    </row>
    <row r="10" spans="1:6" ht="45" customHeight="1">
      <c r="A10" s="310">
        <v>5</v>
      </c>
      <c r="B10" s="311"/>
      <c r="C10" s="312"/>
      <c r="D10" s="313"/>
      <c r="E10" s="314">
        <f t="shared" si="0"/>
        <v>0</v>
      </c>
    </row>
    <row r="11" spans="1:6" ht="45" customHeight="1">
      <c r="A11" s="310">
        <v>6</v>
      </c>
      <c r="B11" s="311"/>
      <c r="C11" s="312"/>
      <c r="D11" s="313"/>
      <c r="E11" s="314">
        <f t="shared" si="0"/>
        <v>0</v>
      </c>
    </row>
    <row r="12" spans="1:6" ht="45" customHeight="1">
      <c r="A12" s="310">
        <v>7</v>
      </c>
      <c r="B12" s="311"/>
      <c r="C12" s="312"/>
      <c r="D12" s="313"/>
      <c r="E12" s="314">
        <f t="shared" si="0"/>
        <v>0</v>
      </c>
    </row>
    <row r="13" spans="1:6" ht="45" customHeight="1">
      <c r="A13" s="310">
        <v>8</v>
      </c>
      <c r="B13" s="311"/>
      <c r="C13" s="312"/>
      <c r="D13" s="313"/>
      <c r="E13" s="314">
        <f t="shared" si="0"/>
        <v>0</v>
      </c>
    </row>
    <row r="14" spans="1:6" ht="45" customHeight="1">
      <c r="A14" s="310">
        <v>9</v>
      </c>
      <c r="B14" s="311"/>
      <c r="C14" s="312"/>
      <c r="D14" s="313"/>
      <c r="E14" s="314">
        <f t="shared" si="0"/>
        <v>0</v>
      </c>
    </row>
    <row r="15" spans="1:6" ht="45" customHeight="1">
      <c r="A15" s="310">
        <v>10</v>
      </c>
      <c r="B15" s="311"/>
      <c r="C15" s="312"/>
      <c r="D15" s="313"/>
      <c r="E15" s="314">
        <f t="shared" si="0"/>
        <v>0</v>
      </c>
    </row>
    <row r="16" spans="1:6" ht="45" customHeight="1">
      <c r="A16" s="315"/>
      <c r="B16" s="316" t="s">
        <v>280</v>
      </c>
      <c r="C16" s="316"/>
      <c r="D16" s="316"/>
      <c r="E16" s="316">
        <f>SUM(E6:E15)</f>
        <v>0</v>
      </c>
      <c r="F16" s="317"/>
    </row>
    <row r="17" ht="30" customHeight="1"/>
    <row r="18" ht="30" customHeight="1"/>
    <row r="19" ht="30" customHeight="1"/>
    <row r="20" ht="30" customHeight="1"/>
    <row r="21" ht="30" customHeight="1"/>
  </sheetData>
  <sheetProtection password="E98F" sheet="1" formatColumns="0" formatRows="0" selectLockedCells="1"/>
  <customSheetViews>
    <customSheetView guid="{9CA44E70-650F-49CD-967F-298619682CA2}" topLeftCell="A6">
      <selection activeCell="B6" sqref="B6"/>
      <pageMargins left="0.75" right="0.75" top="0.65" bottom="1" header="0.5" footer="0.5"/>
      <pageSetup orientation="portrait" r:id="rId1"/>
      <headerFooter alignWithMargins="0"/>
    </customSheetView>
    <customSheetView guid="{C39F923C-6CD3-45D8-86F8-6C4D806DDD7E}" scale="60" showPageBreaks="1" printArea="1" view="pageBreakPreview">
      <selection activeCell="F45" sqref="F45"/>
      <pageMargins left="0.75" right="0.75" top="0.65" bottom="1" header="0.5" footer="0.5"/>
      <pageSetup orientation="portrait" r:id="rId2"/>
      <headerFooter alignWithMargins="0"/>
    </customSheetView>
    <customSheetView guid="{B1277D53-29D6-4226-81E2-084FB62977B6}" scale="60" showPageBreaks="1" printArea="1" view="pageBreakPreview" topLeftCell="A7">
      <selection activeCell="C8" sqref="C8"/>
      <pageMargins left="0.75" right="0.75" top="0.65" bottom="1" header="0.5" footer="0.5"/>
      <pageSetup orientation="portrait" r:id="rId3"/>
      <headerFooter alignWithMargins="0"/>
    </customSheetView>
    <customSheetView guid="{58D82F59-8CF6-455F-B9F4-081499FDF243}" scale="90">
      <selection activeCell="C8" sqref="C8"/>
      <pageMargins left="0.75" right="0.75" top="0.65" bottom="1" header="0.5" footer="0.5"/>
      <pageSetup orientation="portrait" r:id="rId4"/>
      <headerFooter alignWithMargins="0"/>
    </customSheetView>
    <customSheetView guid="{696D9240-6693-44E8-B9A4-2BFADD101EE2}" scale="90">
      <selection activeCell="C8" sqref="C8"/>
      <pageMargins left="0.75" right="0.75" top="0.65" bottom="1" header="0.5" footer="0.5"/>
      <pageSetup orientation="portrait" r:id="rId5"/>
      <headerFooter alignWithMargins="0"/>
    </customSheetView>
    <customSheetView guid="{B0EE7D76-5806-4718-BDAD-3A3EA691E5E4}" scale="90">
      <selection activeCell="C8" sqref="C8"/>
      <pageMargins left="0.75" right="0.75" top="0.65" bottom="1" header="0.5" footer="0.5"/>
      <pageSetup orientation="portrait" r:id="rId6"/>
      <headerFooter alignWithMargins="0"/>
    </customSheetView>
    <customSheetView guid="{E95B21C1-D936-4435-AF6F-90CF0B6A7506}" scale="60" showPageBreaks="1" printArea="1" view="pageBreakPreview" topLeftCell="A7">
      <selection activeCell="C8" sqref="C8"/>
      <pageMargins left="0.75" right="0.75" top="0.65" bottom="1" header="0.5" footer="0.5"/>
      <pageSetup orientation="portrait" r:id="rId7"/>
      <headerFooter alignWithMargins="0"/>
    </customSheetView>
    <customSheetView guid="{08A645C4-A23F-4400-B0CE-1685BC312A6F}">
      <selection activeCell="B6" sqref="B6"/>
      <pageMargins left="0.75" right="0.75" top="0.65" bottom="1" header="0.5" footer="0.5"/>
      <pageSetup orientation="portrait" r:id="rId8"/>
      <headerFooter alignWithMargins="0"/>
    </customSheetView>
  </customSheetViews>
  <mergeCells count="1">
    <mergeCell ref="A2:D2"/>
  </mergeCells>
  <phoneticPr fontId="30" type="noConversion"/>
  <pageMargins left="0.75" right="0.75" top="0.65" bottom="1" header="0.5" footer="0.5"/>
  <pageSetup orientation="portrait" r:id="rId9"/>
  <headerFooter alignWithMargins="0"/>
  <drawing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6" tint="-0.249977111117893"/>
  </sheetPr>
  <dimension ref="A1:F21"/>
  <sheetViews>
    <sheetView zoomScaleNormal="100" workbookViewId="0">
      <selection activeCell="C6" sqref="C6:D6"/>
    </sheetView>
  </sheetViews>
  <sheetFormatPr defaultRowHeight="16.5"/>
  <cols>
    <col min="1" max="1" width="9" style="318"/>
    <col min="2" max="2" width="26.875" style="100" customWidth="1"/>
    <col min="3" max="3" width="22.875" style="100" customWidth="1"/>
    <col min="4" max="5" width="15.625" style="100" customWidth="1"/>
    <col min="6" max="16384" width="9" style="79"/>
  </cols>
  <sheetData>
    <row r="1" spans="1:6">
      <c r="A1" s="306"/>
      <c r="B1" s="307"/>
      <c r="C1" s="307"/>
      <c r="D1" s="307"/>
      <c r="E1" s="307"/>
    </row>
    <row r="2" spans="1:6" ht="22.15" customHeight="1">
      <c r="A2" s="992" t="s">
        <v>281</v>
      </c>
      <c r="B2" s="992"/>
      <c r="C2" s="992"/>
      <c r="D2" s="993"/>
      <c r="E2"/>
    </row>
    <row r="3" spans="1:6">
      <c r="A3" s="306"/>
      <c r="B3" s="307"/>
      <c r="C3" s="307"/>
      <c r="D3" s="307"/>
      <c r="E3" s="307"/>
    </row>
    <row r="4" spans="1:6" ht="30">
      <c r="A4" s="104" t="s">
        <v>270</v>
      </c>
      <c r="B4" s="308" t="s">
        <v>271</v>
      </c>
      <c r="C4" s="104" t="s">
        <v>282</v>
      </c>
      <c r="D4" s="104" t="s">
        <v>283</v>
      </c>
      <c r="E4" s="104" t="s">
        <v>240</v>
      </c>
    </row>
    <row r="5" spans="1:6" ht="18" customHeight="1">
      <c r="A5" s="309" t="s">
        <v>275</v>
      </c>
      <c r="B5" s="309" t="s">
        <v>276</v>
      </c>
      <c r="C5" s="309" t="s">
        <v>277</v>
      </c>
      <c r="D5" s="309" t="s">
        <v>278</v>
      </c>
      <c r="E5" s="309" t="s">
        <v>279</v>
      </c>
    </row>
    <row r="6" spans="1:6" ht="45" customHeight="1">
      <c r="A6" s="310">
        <v>1</v>
      </c>
      <c r="B6" s="311"/>
      <c r="C6" s="312"/>
      <c r="D6" s="313"/>
      <c r="E6" s="314">
        <f>C6*D6</f>
        <v>0</v>
      </c>
    </row>
    <row r="7" spans="1:6" ht="45" customHeight="1">
      <c r="A7" s="310">
        <v>2</v>
      </c>
      <c r="B7" s="311"/>
      <c r="C7" s="312"/>
      <c r="D7" s="313"/>
      <c r="E7" s="314">
        <f t="shared" ref="E7:E15" si="0">C7*D7</f>
        <v>0</v>
      </c>
    </row>
    <row r="8" spans="1:6" ht="45" customHeight="1">
      <c r="A8" s="310">
        <v>3</v>
      </c>
      <c r="B8" s="311"/>
      <c r="C8" s="312"/>
      <c r="D8" s="313"/>
      <c r="E8" s="314">
        <f t="shared" si="0"/>
        <v>0</v>
      </c>
    </row>
    <row r="9" spans="1:6" ht="45" customHeight="1">
      <c r="A9" s="310">
        <v>4</v>
      </c>
      <c r="B9" s="311"/>
      <c r="C9" s="312"/>
      <c r="D9" s="313"/>
      <c r="E9" s="314">
        <f t="shared" si="0"/>
        <v>0</v>
      </c>
    </row>
    <row r="10" spans="1:6" ht="45" customHeight="1">
      <c r="A10" s="310">
        <v>5</v>
      </c>
      <c r="B10" s="311"/>
      <c r="C10" s="312"/>
      <c r="D10" s="313"/>
      <c r="E10" s="314">
        <f t="shared" si="0"/>
        <v>0</v>
      </c>
    </row>
    <row r="11" spans="1:6" ht="45" customHeight="1">
      <c r="A11" s="310">
        <v>6</v>
      </c>
      <c r="B11" s="311"/>
      <c r="C11" s="312"/>
      <c r="D11" s="313"/>
      <c r="E11" s="314">
        <f t="shared" si="0"/>
        <v>0</v>
      </c>
    </row>
    <row r="12" spans="1:6" ht="45" customHeight="1">
      <c r="A12" s="310">
        <v>7</v>
      </c>
      <c r="B12" s="311"/>
      <c r="C12" s="312"/>
      <c r="D12" s="313"/>
      <c r="E12" s="314">
        <f t="shared" si="0"/>
        <v>0</v>
      </c>
    </row>
    <row r="13" spans="1:6" ht="45" customHeight="1">
      <c r="A13" s="310">
        <v>8</v>
      </c>
      <c r="B13" s="311"/>
      <c r="C13" s="312"/>
      <c r="D13" s="313"/>
      <c r="E13" s="314">
        <f t="shared" si="0"/>
        <v>0</v>
      </c>
    </row>
    <row r="14" spans="1:6" ht="45" customHeight="1">
      <c r="A14" s="310">
        <v>9</v>
      </c>
      <c r="B14" s="311"/>
      <c r="C14" s="312"/>
      <c r="D14" s="313"/>
      <c r="E14" s="314">
        <f t="shared" si="0"/>
        <v>0</v>
      </c>
    </row>
    <row r="15" spans="1:6" ht="45" customHeight="1">
      <c r="A15" s="310">
        <v>10</v>
      </c>
      <c r="B15" s="311"/>
      <c r="C15" s="312"/>
      <c r="D15" s="313"/>
      <c r="E15" s="314">
        <f t="shared" si="0"/>
        <v>0</v>
      </c>
    </row>
    <row r="16" spans="1:6" ht="45" customHeight="1">
      <c r="A16" s="315"/>
      <c r="B16" s="316" t="s">
        <v>280</v>
      </c>
      <c r="C16" s="316"/>
      <c r="D16" s="316"/>
      <c r="E16" s="316">
        <f>SUM(E6:E15)</f>
        <v>0</v>
      </c>
      <c r="F16" s="317"/>
    </row>
    <row r="17" ht="30" customHeight="1"/>
    <row r="18" ht="30" customHeight="1"/>
    <row r="19" ht="30" customHeight="1"/>
    <row r="20" ht="30" customHeight="1"/>
    <row r="21" ht="30" customHeight="1"/>
  </sheetData>
  <sheetProtection password="E98F" sheet="1" formatColumns="0" formatRows="0" selectLockedCells="1"/>
  <mergeCells count="1">
    <mergeCell ref="A2:D2"/>
  </mergeCells>
  <pageMargins left="0.75" right="0.75" top="0.65"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dimension ref="A1:L46"/>
  <sheetViews>
    <sheetView view="pageBreakPreview" topLeftCell="A28" zoomScaleNormal="100" zoomScaleSheetLayoutView="100" workbookViewId="0">
      <selection activeCell="D33" sqref="D33"/>
    </sheetView>
  </sheetViews>
  <sheetFormatPr defaultColWidth="8" defaultRowHeight="16.5"/>
  <cols>
    <col min="1" max="1" width="7.5" style="418" customWidth="1"/>
    <col min="2" max="2" width="46.875" style="418" customWidth="1"/>
    <col min="3" max="3" width="2.25" style="418" customWidth="1"/>
    <col min="4" max="4" width="17.625" style="419" customWidth="1"/>
    <col min="5" max="5" width="4.125" style="419" customWidth="1"/>
    <col min="6" max="6" width="17.625" style="419" customWidth="1"/>
    <col min="7" max="7" width="29.625" style="357" customWidth="1"/>
    <col min="8" max="8" width="15.25" style="357" customWidth="1"/>
    <col min="9" max="9" width="8.875" style="357" bestFit="1" customWidth="1"/>
    <col min="10" max="11" width="8" style="357"/>
    <col min="12" max="12" width="14" style="357" customWidth="1"/>
    <col min="13" max="16384" width="8" style="357"/>
  </cols>
  <sheetData>
    <row r="1" spans="1:8" ht="16.149999999999999" customHeight="1">
      <c r="A1" s="354"/>
      <c r="B1" s="1004" t="s">
        <v>301</v>
      </c>
      <c r="C1" s="1005"/>
      <c r="D1" s="1005"/>
      <c r="E1" s="1005"/>
      <c r="F1" s="1005"/>
    </row>
    <row r="2" spans="1:8" ht="16.149999999999999" customHeight="1">
      <c r="A2" s="354"/>
      <c r="B2" s="355"/>
      <c r="C2" s="356"/>
      <c r="D2" s="358"/>
      <c r="E2" s="358"/>
      <c r="F2" s="358"/>
    </row>
    <row r="3" spans="1:8" s="359" customFormat="1" ht="16.149999999999999" customHeight="1">
      <c r="A3" s="354"/>
      <c r="B3" s="354"/>
      <c r="C3" s="354"/>
      <c r="D3" s="1006" t="s">
        <v>302</v>
      </c>
      <c r="E3" s="1006"/>
      <c r="F3" s="1006"/>
    </row>
    <row r="4" spans="1:8" s="359" customFormat="1" ht="20.25" customHeight="1">
      <c r="A4" s="1007" t="s">
        <v>303</v>
      </c>
      <c r="B4" s="1007"/>
      <c r="C4" s="1007"/>
      <c r="D4" s="1008">
        <f>'Sch-1'!B8</f>
        <v>0</v>
      </c>
      <c r="E4" s="1008"/>
      <c r="F4" s="1008"/>
    </row>
    <row r="5" spans="1:8" s="365" customFormat="1" ht="21" customHeight="1">
      <c r="A5" s="361" t="s">
        <v>184</v>
      </c>
      <c r="B5" s="1011" t="s">
        <v>304</v>
      </c>
      <c r="C5" s="1012"/>
      <c r="D5" s="362" t="s">
        <v>305</v>
      </c>
      <c r="E5" s="1013" t="s">
        <v>306</v>
      </c>
      <c r="F5" s="1014"/>
    </row>
    <row r="6" spans="1:8" s="359" customFormat="1" ht="36" customHeight="1">
      <c r="A6" s="366">
        <v>1</v>
      </c>
      <c r="B6" s="367" t="s">
        <v>307</v>
      </c>
      <c r="C6" s="368"/>
      <c r="D6" s="369" t="str">
        <f>'Sch-6'!D15</f>
        <v>NOT APPLICABLE</v>
      </c>
      <c r="E6" s="370" t="s">
        <v>308</v>
      </c>
      <c r="F6" s="371" t="str">
        <f>D6</f>
        <v>NOT APPLICABLE</v>
      </c>
      <c r="G6" s="372"/>
    </row>
    <row r="7" spans="1:8" s="359" customFormat="1" ht="34.5" customHeight="1">
      <c r="A7" s="366">
        <v>2</v>
      </c>
      <c r="B7" s="367" t="s">
        <v>309</v>
      </c>
      <c r="C7" s="368"/>
      <c r="D7" s="369" t="str">
        <f>'Sch-6'!D17</f>
        <v>NOT APPLICABLE</v>
      </c>
      <c r="E7" s="370"/>
      <c r="F7" s="371" t="str">
        <f>D7</f>
        <v>NOT APPLICABLE</v>
      </c>
      <c r="G7" s="372"/>
    </row>
    <row r="8" spans="1:8" s="359" customFormat="1" ht="39" customHeight="1">
      <c r="A8" s="366">
        <v>3</v>
      </c>
      <c r="B8" s="367" t="s">
        <v>396</v>
      </c>
      <c r="C8" s="368"/>
      <c r="D8" s="373">
        <f>'Sch-6'!D19</f>
        <v>98636.6</v>
      </c>
      <c r="E8" s="363"/>
      <c r="F8" s="364">
        <f>D8</f>
        <v>98636.6</v>
      </c>
      <c r="G8" s="372"/>
    </row>
    <row r="9" spans="1:8" s="359" customFormat="1" ht="21" customHeight="1">
      <c r="A9" s="366">
        <v>4</v>
      </c>
      <c r="B9" s="367" t="s">
        <v>310</v>
      </c>
      <c r="C9" s="368"/>
      <c r="D9" s="374" t="s">
        <v>236</v>
      </c>
      <c r="E9" s="370"/>
      <c r="F9" s="364" t="str">
        <f>D9</f>
        <v>Not Applicable</v>
      </c>
    </row>
    <row r="10" spans="1:8" s="359" customFormat="1" ht="21" customHeight="1">
      <c r="A10" s="366">
        <v>5</v>
      </c>
      <c r="B10" s="367" t="s">
        <v>311</v>
      </c>
      <c r="C10" s="368"/>
      <c r="D10" s="375">
        <f>SUM(D6,D7,D8)</f>
        <v>98636.6</v>
      </c>
      <c r="E10" s="370"/>
      <c r="F10" s="376">
        <f>SUM(F6,F7,F8)</f>
        <v>98636.6</v>
      </c>
    </row>
    <row r="11" spans="1:8" s="359" customFormat="1" ht="21" customHeight="1">
      <c r="A11" s="366">
        <v>6</v>
      </c>
      <c r="B11" s="377" t="s">
        <v>312</v>
      </c>
      <c r="C11" s="378" t="s">
        <v>308</v>
      </c>
      <c r="D11" s="379" t="e">
        <f>H11</f>
        <v>#REF!</v>
      </c>
      <c r="E11" s="380" t="s">
        <v>308</v>
      </c>
      <c r="F11" s="371" t="e">
        <f>D11</f>
        <v>#REF!</v>
      </c>
      <c r="H11" s="381" t="e">
        <f>ROUND(('Sch-1'!#REF!-'Sch-1 Dis'!G23)+('Sch-2'!#REF!-'Sch-2 Dis'!G17),0)</f>
        <v>#REF!</v>
      </c>
    </row>
    <row r="12" spans="1:8" s="359" customFormat="1" ht="22.15" customHeight="1">
      <c r="A12" s="366">
        <v>7</v>
      </c>
      <c r="B12" s="377" t="s">
        <v>313</v>
      </c>
      <c r="C12" s="368"/>
      <c r="D12" s="362" t="e">
        <f>D10-D11</f>
        <v>#REF!</v>
      </c>
      <c r="E12" s="370"/>
      <c r="F12" s="376" t="e">
        <f>F10-F11</f>
        <v>#REF!</v>
      </c>
      <c r="G12" s="382"/>
    </row>
    <row r="13" spans="1:8" s="359" customFormat="1" ht="22.15" customHeight="1">
      <c r="A13" s="366">
        <v>8</v>
      </c>
      <c r="B13" s="367" t="s">
        <v>314</v>
      </c>
      <c r="C13" s="368"/>
      <c r="D13" s="379"/>
      <c r="E13" s="370"/>
      <c r="F13" s="371"/>
    </row>
    <row r="14" spans="1:8" s="359" customFormat="1" ht="22.15" customHeight="1">
      <c r="A14" s="366" t="s">
        <v>308</v>
      </c>
      <c r="B14" s="367" t="s">
        <v>315</v>
      </c>
      <c r="C14" s="383"/>
      <c r="D14" s="384" t="e">
        <f>'Sch-4 Dis'!D14:E14</f>
        <v>#REF!</v>
      </c>
      <c r="E14" s="385"/>
      <c r="F14" s="364" t="e">
        <f>F32</f>
        <v>#REF!</v>
      </c>
      <c r="G14" s="372"/>
    </row>
    <row r="15" spans="1:8" s="359" customFormat="1" ht="22.15" customHeight="1">
      <c r="A15" s="366"/>
      <c r="B15" s="367" t="s">
        <v>316</v>
      </c>
      <c r="C15" s="368"/>
      <c r="D15" s="384" t="e">
        <f>'Sch-4 Dis'!D17:E17</f>
        <v>#REF!</v>
      </c>
      <c r="E15" s="386"/>
      <c r="F15" s="364" t="e">
        <f>F34</f>
        <v>#REF!</v>
      </c>
      <c r="G15" s="372"/>
    </row>
    <row r="16" spans="1:8" s="359" customFormat="1" ht="22.15" customHeight="1">
      <c r="A16" s="366"/>
      <c r="B16" s="367" t="s">
        <v>317</v>
      </c>
      <c r="C16" s="368"/>
      <c r="D16" s="384" t="e">
        <f>'Sch-4 Dis'!D22:E22</f>
        <v>#REF!</v>
      </c>
      <c r="E16" s="386"/>
      <c r="F16" s="364" t="e">
        <f>F35</f>
        <v>#REF!</v>
      </c>
      <c r="G16" s="372"/>
    </row>
    <row r="17" spans="1:12" s="359" customFormat="1" ht="22.15" customHeight="1">
      <c r="A17" s="366"/>
      <c r="B17" s="367" t="s">
        <v>318</v>
      </c>
      <c r="C17" s="368"/>
      <c r="D17" s="384">
        <f>SUM('Sch-4 Dis'!D27:E27,'Sch-4 Dis'!D30:E30)</f>
        <v>0</v>
      </c>
      <c r="E17" s="386"/>
      <c r="F17" s="364" t="e">
        <f>F38</f>
        <v>#REF!</v>
      </c>
      <c r="G17" s="372"/>
    </row>
    <row r="18" spans="1:12" s="359" customFormat="1" ht="22.15" customHeight="1">
      <c r="A18" s="366"/>
      <c r="B18" s="367" t="s">
        <v>319</v>
      </c>
      <c r="C18" s="368"/>
      <c r="D18" s="373">
        <f>'Sch-5'!D27</f>
        <v>0</v>
      </c>
      <c r="E18" s="363"/>
      <c r="F18" s="364" t="str">
        <f>F36</f>
        <v/>
      </c>
    </row>
    <row r="19" spans="1:12" s="359" customFormat="1" ht="27" customHeight="1">
      <c r="A19" s="366"/>
      <c r="B19" s="367" t="s">
        <v>320</v>
      </c>
      <c r="C19" s="387"/>
      <c r="D19" s="388" t="e">
        <f>SUM(D14,D15,D16,D17,D18)</f>
        <v>#REF!</v>
      </c>
      <c r="E19" s="389"/>
      <c r="F19" s="387" t="e">
        <f>SUM(F14:F18)</f>
        <v>#REF!</v>
      </c>
      <c r="G19" s="372"/>
    </row>
    <row r="20" spans="1:12" s="359" customFormat="1" ht="33.75" customHeight="1">
      <c r="A20" s="366">
        <v>8</v>
      </c>
      <c r="B20" s="367" t="s">
        <v>321</v>
      </c>
      <c r="C20" s="368"/>
      <c r="D20" s="362" t="e">
        <f>D10+D19</f>
        <v>#REF!</v>
      </c>
      <c r="E20" s="390" t="s">
        <v>308</v>
      </c>
      <c r="F20" s="391" t="e">
        <f>F10+F19</f>
        <v>#REF!</v>
      </c>
      <c r="G20" s="372"/>
    </row>
    <row r="21" spans="1:12" s="359" customFormat="1" ht="51" customHeight="1">
      <c r="A21" s="366">
        <v>9</v>
      </c>
      <c r="B21" s="367" t="s">
        <v>322</v>
      </c>
      <c r="C21" s="368"/>
      <c r="D21" s="379" t="e">
        <f>'Sch-1'!#REF!</f>
        <v>#REF!</v>
      </c>
      <c r="E21" s="370"/>
      <c r="F21" s="371" t="e">
        <f>D21</f>
        <v>#REF!</v>
      </c>
    </row>
    <row r="22" spans="1:12" s="397" customFormat="1" ht="23.25" customHeight="1">
      <c r="A22" s="392" t="s">
        <v>308</v>
      </c>
      <c r="B22" s="393" t="s">
        <v>308</v>
      </c>
      <c r="C22" s="393"/>
      <c r="D22" s="394"/>
      <c r="E22" s="395"/>
      <c r="F22" s="396"/>
    </row>
    <row r="23" spans="1:12" s="359" customFormat="1" ht="18.75" customHeight="1">
      <c r="A23" s="398" t="s">
        <v>323</v>
      </c>
      <c r="B23" s="997" t="s">
        <v>324</v>
      </c>
      <c r="C23" s="997"/>
      <c r="D23" s="997"/>
      <c r="E23" s="997"/>
      <c r="F23" s="1015"/>
    </row>
    <row r="24" spans="1:12" s="359" customFormat="1" ht="18.75" customHeight="1">
      <c r="A24" s="398"/>
      <c r="B24" s="994" t="e">
        <f>H24&amp;" "&amp;G24&amp;" "&amp;I24&amp;" "&amp;J24&amp;"%"&amp; " as"&amp;" "&amp;K24&amp; " "&amp;L24</f>
        <v>#REF!</v>
      </c>
      <c r="C24" s="995"/>
      <c r="D24" s="995"/>
      <c r="E24" s="995"/>
      <c r="F24" s="996"/>
      <c r="G24" s="400" t="str">
        <f>IF('Sch-5'!D15=0,"",'Sch-5'!D15)</f>
        <v/>
      </c>
      <c r="H24" s="401" t="s">
        <v>325</v>
      </c>
      <c r="I24" s="401" t="e">
        <f>IF(J24="","","@")</f>
        <v>#REF!</v>
      </c>
      <c r="J24" s="402" t="e">
        <f>IF('Sch-5'!#REF!*100=0,"",'Sch-5'!#REF!*100)</f>
        <v>#REF!</v>
      </c>
      <c r="K24" s="403" t="e">
        <f>IF(OR(L24=0,L24=""),"","Rs.")</f>
        <v>#REF!</v>
      </c>
      <c r="L24" s="404" t="e">
        <f>IF(D14=0,"",D14)</f>
        <v>#REF!</v>
      </c>
    </row>
    <row r="25" spans="1:12" s="359" customFormat="1" ht="19.5" customHeight="1">
      <c r="B25" s="994" t="e">
        <f>H25&amp;" "&amp;G25&amp;" "&amp;I25&amp;" "&amp;J25&amp;"%"&amp; " as"&amp;" "&amp;K25&amp; " "&amp;L25</f>
        <v>#REF!</v>
      </c>
      <c r="C25" s="995"/>
      <c r="D25" s="995"/>
      <c r="E25" s="995"/>
      <c r="F25" s="996"/>
      <c r="G25" s="400" t="str">
        <f>IF('Sch-5'!D18=0,"",'Sch-5'!D18)</f>
        <v/>
      </c>
      <c r="H25" s="401" t="s">
        <v>326</v>
      </c>
      <c r="I25" s="401" t="e">
        <f>IF(J25="","","@")</f>
        <v>#REF!</v>
      </c>
      <c r="J25" s="402" t="e">
        <f>IF('Sch-5'!#REF!*100=0,"",'Sch-5'!#REF!*100)</f>
        <v>#REF!</v>
      </c>
      <c r="K25" s="403" t="e">
        <f>IF(OR(L25=0,L25=""),"","Rs.")</f>
        <v>#REF!</v>
      </c>
      <c r="L25" s="404" t="e">
        <f>IF(D15=0,"",D15)</f>
        <v>#REF!</v>
      </c>
    </row>
    <row r="26" spans="1:12" s="359" customFormat="1" ht="19.5" customHeight="1">
      <c r="B26" s="994" t="e">
        <f>H26&amp;" "&amp;G26&amp;" "&amp;I26&amp;" "&amp;J26&amp;"%"&amp; " as"&amp;" "&amp;K26&amp; " "&amp;L26</f>
        <v>#REF!</v>
      </c>
      <c r="C26" s="995"/>
      <c r="D26" s="995"/>
      <c r="E26" s="995"/>
      <c r="F26" s="996"/>
      <c r="G26" s="400" t="str">
        <f>IF('Sch-5'!D20=0,"",'Sch-5'!D20)</f>
        <v/>
      </c>
      <c r="H26" s="401" t="s">
        <v>327</v>
      </c>
      <c r="I26" s="401" t="e">
        <f>IF(J26="","","@")</f>
        <v>#REF!</v>
      </c>
      <c r="J26" s="402" t="e">
        <f>IF('Sch-5'!#REF!*100=0,"",'Sch-5'!#REF!*100)</f>
        <v>#REF!</v>
      </c>
      <c r="K26" s="403" t="e">
        <f>IF(OR(L26=0,L26=""),"","Rs.")</f>
        <v>#REF!</v>
      </c>
      <c r="L26" s="404" t="e">
        <f>IF(D16=0,"",D16)</f>
        <v>#REF!</v>
      </c>
    </row>
    <row r="27" spans="1:12" s="359" customFormat="1" ht="19.5" customHeight="1">
      <c r="B27" s="994" t="str">
        <f>H27&amp;" "&amp;G27&amp;" "&amp;I27&amp;" "&amp;J27&amp; " as"&amp;" "&amp;K27&amp; " "&amp;L27</f>
        <v xml:space="preserve">Entry Tax/ Octroi    as  </v>
      </c>
      <c r="C27" s="995"/>
      <c r="D27" s="995"/>
      <c r="E27" s="995"/>
      <c r="F27" s="996"/>
      <c r="G27" s="400" t="str">
        <f>IF('Sch-5'!D24=0,"",'Sch-5'!D24)</f>
        <v/>
      </c>
      <c r="H27" s="401" t="s">
        <v>328</v>
      </c>
      <c r="I27" s="401"/>
      <c r="J27" s="405"/>
      <c r="K27" s="403" t="str">
        <f>IF(OR(L27=0,L27=""),"","Rs.")</f>
        <v/>
      </c>
      <c r="L27" s="404" t="str">
        <f>IF(D17=0,"",D17)</f>
        <v/>
      </c>
    </row>
    <row r="28" spans="1:12" s="359" customFormat="1" ht="19.5" customHeight="1">
      <c r="B28" s="994" t="str">
        <f>H28&amp;" "&amp;G28&amp;" "&amp;I28&amp;" "&amp;J28&amp; " as"&amp;" "&amp;K28&amp; " "&amp;L28</f>
        <v xml:space="preserve">Others     as  </v>
      </c>
      <c r="C28" s="995"/>
      <c r="D28" s="995"/>
      <c r="E28" s="995"/>
      <c r="F28" s="996"/>
      <c r="G28" s="400" t="str">
        <f>IF('Sch-5'!D28=0,"",'Sch-5'!D28)</f>
        <v/>
      </c>
      <c r="H28" s="399" t="s">
        <v>329</v>
      </c>
      <c r="I28" s="399"/>
      <c r="J28" s="399"/>
      <c r="K28" s="399" t="str">
        <f>IF(OR(L28=0,L28=""),"","Rs.")</f>
        <v/>
      </c>
      <c r="L28" s="406" t="str">
        <f>IF(D18=0,"",D18)</f>
        <v/>
      </c>
    </row>
    <row r="29" spans="1:12" s="359" customFormat="1" ht="19.5" customHeight="1">
      <c r="B29" s="1009"/>
      <c r="C29" s="1009"/>
      <c r="D29" s="1009"/>
      <c r="E29" s="1009"/>
      <c r="F29" s="1010"/>
    </row>
    <row r="30" spans="1:12" s="408" customFormat="1" ht="59.25" customHeight="1">
      <c r="A30" s="407" t="s">
        <v>330</v>
      </c>
      <c r="B30" s="1001" t="s">
        <v>331</v>
      </c>
      <c r="C30" s="1002"/>
      <c r="D30" s="1002"/>
      <c r="E30" s="1002"/>
      <c r="F30" s="1003"/>
    </row>
    <row r="31" spans="1:12" s="359" customFormat="1" ht="19.5" customHeight="1">
      <c r="A31" s="409" t="s">
        <v>332</v>
      </c>
      <c r="B31" s="997" t="s">
        <v>333</v>
      </c>
      <c r="C31" s="997"/>
      <c r="D31" s="997"/>
      <c r="E31" s="399" t="s">
        <v>334</v>
      </c>
      <c r="F31" s="404" t="e">
        <f>'Sch-1'!#REF!</f>
        <v>#REF!</v>
      </c>
    </row>
    <row r="32" spans="1:12" s="359" customFormat="1" ht="19.5" customHeight="1">
      <c r="A32" s="409" t="s">
        <v>335</v>
      </c>
      <c r="B32" s="401" t="s">
        <v>336</v>
      </c>
      <c r="C32" s="410"/>
      <c r="D32" s="411">
        <v>0.1236</v>
      </c>
      <c r="E32" s="399" t="s">
        <v>334</v>
      </c>
      <c r="F32" s="404" t="e">
        <f>ROUND(D32*F31,0)</f>
        <v>#REF!</v>
      </c>
      <c r="H32" s="997"/>
      <c r="I32" s="997"/>
      <c r="J32" s="997"/>
    </row>
    <row r="33" spans="1:10" s="359" customFormat="1" ht="19.5" customHeight="1">
      <c r="A33" s="412" t="s">
        <v>337</v>
      </c>
      <c r="B33" s="401" t="s">
        <v>296</v>
      </c>
      <c r="C33" s="410"/>
      <c r="D33" s="413" t="e">
        <f>'Sch-4 Dis'!C19</f>
        <v>#REF!</v>
      </c>
      <c r="E33" s="399"/>
      <c r="F33" s="404" t="e">
        <f>D33</f>
        <v>#REF!</v>
      </c>
      <c r="H33" s="399"/>
      <c r="I33" s="399"/>
      <c r="J33" s="399"/>
    </row>
    <row r="34" spans="1:10" s="359" customFormat="1" ht="19.5" customHeight="1">
      <c r="A34" s="412" t="s">
        <v>338</v>
      </c>
      <c r="B34" s="401" t="s">
        <v>339</v>
      </c>
      <c r="D34" s="411">
        <v>0</v>
      </c>
      <c r="E34" s="399" t="s">
        <v>334</v>
      </c>
      <c r="F34" s="404" t="e">
        <f>ROUND((F33+(F33*D32))*D34,0)</f>
        <v>#REF!</v>
      </c>
    </row>
    <row r="35" spans="1:10" s="359" customFormat="1" ht="19.5" customHeight="1">
      <c r="A35" s="412" t="s">
        <v>340</v>
      </c>
      <c r="B35" s="401" t="s">
        <v>341</v>
      </c>
      <c r="C35" s="399"/>
      <c r="D35" s="411">
        <v>0</v>
      </c>
      <c r="E35" s="399"/>
      <c r="F35" s="404" t="e">
        <f>ROUND(((F31-F33)+((F31-F33)*D32))*D35,0)</f>
        <v>#REF!</v>
      </c>
    </row>
    <row r="36" spans="1:10" s="359" customFormat="1" ht="19.5" customHeight="1">
      <c r="A36" s="412" t="s">
        <v>342</v>
      </c>
      <c r="B36" s="403" t="s">
        <v>343</v>
      </c>
      <c r="C36" s="399"/>
      <c r="D36" s="399"/>
      <c r="E36" s="399" t="s">
        <v>334</v>
      </c>
      <c r="F36" s="414" t="str">
        <f>L28</f>
        <v/>
      </c>
    </row>
    <row r="37" spans="1:10" s="359" customFormat="1" ht="19.5" customHeight="1">
      <c r="A37" s="412" t="s">
        <v>344</v>
      </c>
      <c r="B37" s="997" t="s">
        <v>345</v>
      </c>
      <c r="C37" s="997"/>
      <c r="D37" s="997"/>
      <c r="E37" s="399" t="s">
        <v>334</v>
      </c>
      <c r="F37" s="415" t="e">
        <f>SUM(F31,F32,F34,F35,F36)</f>
        <v>#REF!</v>
      </c>
    </row>
    <row r="38" spans="1:10" s="359" customFormat="1" ht="19.5" customHeight="1">
      <c r="A38" s="412" t="s">
        <v>346</v>
      </c>
      <c r="B38" s="403" t="s">
        <v>347</v>
      </c>
      <c r="C38" s="399"/>
      <c r="D38" s="411"/>
      <c r="E38" s="399" t="s">
        <v>334</v>
      </c>
      <c r="F38" s="414" t="e">
        <f>ROUND(D38*F37,0)</f>
        <v>#REF!</v>
      </c>
    </row>
    <row r="39" spans="1:10" s="359" customFormat="1" ht="19.5" customHeight="1">
      <c r="A39" s="409"/>
      <c r="B39" s="399"/>
      <c r="C39" s="399"/>
      <c r="D39" s="399"/>
      <c r="E39" s="399"/>
      <c r="F39" s="416"/>
    </row>
    <row r="40" spans="1:10" s="359" customFormat="1" ht="15" customHeight="1">
      <c r="A40" s="409"/>
      <c r="B40" s="399"/>
      <c r="C40" s="399"/>
      <c r="D40" s="399"/>
      <c r="E40" s="399"/>
      <c r="F40" s="416"/>
    </row>
    <row r="41" spans="1:10" s="359" customFormat="1" ht="15" customHeight="1">
      <c r="A41" s="409"/>
      <c r="B41" s="399"/>
      <c r="C41" s="399"/>
      <c r="D41" s="399"/>
      <c r="E41" s="399"/>
      <c r="F41" s="416"/>
    </row>
    <row r="42" spans="1:10" s="359" customFormat="1" ht="19.5" customHeight="1">
      <c r="A42" s="409"/>
      <c r="B42" s="399"/>
      <c r="C42" s="399"/>
      <c r="D42" s="399"/>
      <c r="E42" s="399"/>
      <c r="F42" s="416"/>
    </row>
    <row r="43" spans="1:10" ht="49.5" customHeight="1">
      <c r="A43" s="998"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43" s="998"/>
      <c r="C43" s="998"/>
      <c r="D43" s="999" t="s">
        <v>348</v>
      </c>
      <c r="E43" s="1000"/>
      <c r="F43" s="360" t="s">
        <v>349</v>
      </c>
    </row>
    <row r="46" spans="1:10">
      <c r="A46" s="417"/>
    </row>
  </sheetData>
  <sheetProtection selectLockedCells="1" selectUnlockedCells="1"/>
  <customSheetViews>
    <customSheetView guid="{9CA44E70-650F-49CD-967F-298619682CA2}"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1"/>
      <headerFooter alignWithMargins="0">
        <oddFooter xml:space="preserve">&amp;R
</oddFooter>
      </headerFooter>
    </customSheetView>
    <customSheetView guid="{C39F923C-6CD3-45D8-86F8-6C4D806DDD7E}"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2"/>
      <headerFooter alignWithMargins="0">
        <oddFooter xml:space="preserve">&amp;R
</oddFooter>
      </headerFooter>
    </customSheetView>
    <customSheetView guid="{B1277D53-29D6-4226-81E2-084FB62977B6}"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3"/>
      <headerFooter alignWithMargins="0">
        <oddFooter xml:space="preserve">&amp;R
</oddFooter>
      </headerFooter>
    </customSheetView>
    <customSheetView guid="{E95B21C1-D936-4435-AF6F-90CF0B6A7506}"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4"/>
      <headerFooter alignWithMargins="0">
        <oddFooter xml:space="preserve">&amp;R
</oddFooter>
      </headerFooter>
    </customSheetView>
    <customSheetView guid="{08A645C4-A23F-4400-B0CE-1685BC312A6F}"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5"/>
      <headerFooter alignWithMargins="0">
        <oddFooter xml:space="preserve">&amp;R
</oddFooter>
      </headerFooter>
    </customSheetView>
  </customSheetViews>
  <mergeCells count="19">
    <mergeCell ref="B1:F1"/>
    <mergeCell ref="D3:F3"/>
    <mergeCell ref="A4:C4"/>
    <mergeCell ref="D4:F4"/>
    <mergeCell ref="H32:J32"/>
    <mergeCell ref="B29:F29"/>
    <mergeCell ref="B5:C5"/>
    <mergeCell ref="E5:F5"/>
    <mergeCell ref="B23:F23"/>
    <mergeCell ref="B24:F24"/>
    <mergeCell ref="B25:F25"/>
    <mergeCell ref="B37:D37"/>
    <mergeCell ref="A43:C43"/>
    <mergeCell ref="D43:E43"/>
    <mergeCell ref="B26:F26"/>
    <mergeCell ref="B27:F27"/>
    <mergeCell ref="B28:F28"/>
    <mergeCell ref="B30:F30"/>
    <mergeCell ref="B31:D31"/>
  </mergeCells>
  <phoneticPr fontId="30" type="noConversion"/>
  <printOptions horizontalCentered="1"/>
  <pageMargins left="0.79" right="0.37" top="0.65" bottom="0.45" header="0.38" footer="0"/>
  <pageSetup paperSize="9" scale="87" fitToHeight="0" orientation="portrait" horizontalDpi="1200" verticalDpi="1200" r:id="rId6"/>
  <headerFooter alignWithMargins="0">
    <oddFooter xml:space="preserve">&amp;R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L26"/>
  <sheetViews>
    <sheetView view="pageBreakPreview" topLeftCell="B1" zoomScale="80" zoomScaleNormal="100" zoomScaleSheetLayoutView="80" workbookViewId="0">
      <selection activeCell="C10" sqref="C10"/>
    </sheetView>
  </sheetViews>
  <sheetFormatPr defaultRowHeight="16.5"/>
  <cols>
    <col min="1" max="1" width="7.5" customWidth="1"/>
    <col min="2" max="2" width="13" customWidth="1"/>
    <col min="3" max="3" width="44.625" style="420" customWidth="1"/>
    <col min="4" max="4" width="34.625" customWidth="1"/>
    <col min="5" max="5" width="26.5" customWidth="1"/>
    <col min="7" max="7" width="15.25" customWidth="1"/>
    <col min="12" max="12" width="18.25" customWidth="1"/>
  </cols>
  <sheetData>
    <row r="1" spans="1:12" ht="33">
      <c r="G1" s="421" t="str">
        <f>'Q &amp; C'!G24</f>
        <v/>
      </c>
      <c r="H1" s="401" t="str">
        <f>'Q &amp; C'!H24</f>
        <v xml:space="preserve">Excise Duty </v>
      </c>
      <c r="I1" s="401" t="e">
        <f>'Q &amp; C'!I24</f>
        <v>#REF!</v>
      </c>
      <c r="J1" s="405" t="e">
        <f>'Q &amp; C'!J24</f>
        <v>#REF!</v>
      </c>
      <c r="K1" s="399" t="e">
        <f>'Q &amp; C'!K24</f>
        <v>#REF!</v>
      </c>
      <c r="L1" s="404" t="e">
        <f>'Q &amp; C'!L24</f>
        <v>#REF!</v>
      </c>
    </row>
    <row r="2" spans="1:12">
      <c r="A2" s="422" t="s">
        <v>184</v>
      </c>
      <c r="B2" s="422" t="s">
        <v>350</v>
      </c>
      <c r="C2" s="423" t="s">
        <v>351</v>
      </c>
      <c r="D2" s="422" t="s">
        <v>352</v>
      </c>
      <c r="E2" s="422" t="s">
        <v>353</v>
      </c>
      <c r="G2" s="424" t="str">
        <f>'Q &amp; C'!G25</f>
        <v/>
      </c>
      <c r="H2" s="424" t="str">
        <f>'Q &amp; C'!H25</f>
        <v xml:space="preserve">CST </v>
      </c>
      <c r="I2" s="424" t="e">
        <f>'Q &amp; C'!I25</f>
        <v>#REF!</v>
      </c>
      <c r="J2" s="424" t="e">
        <f>'Q &amp; C'!J25</f>
        <v>#REF!</v>
      </c>
      <c r="K2" s="424" t="e">
        <f>'Q &amp; C'!K25</f>
        <v>#REF!</v>
      </c>
      <c r="L2" s="424" t="e">
        <f>'Q &amp; C'!L25</f>
        <v>#REF!</v>
      </c>
    </row>
    <row r="3" spans="1:12" ht="23.25" customHeight="1">
      <c r="A3" s="425">
        <v>1</v>
      </c>
      <c r="B3" s="426" t="s">
        <v>354</v>
      </c>
      <c r="C3" s="427" t="s">
        <v>355</v>
      </c>
      <c r="D3" s="428"/>
      <c r="E3" s="428"/>
      <c r="G3" s="424" t="str">
        <f>'Q &amp; C'!G26</f>
        <v/>
      </c>
      <c r="H3" s="424" t="str">
        <f>'Q &amp; C'!H26</f>
        <v xml:space="preserve">VAT </v>
      </c>
      <c r="I3" s="424" t="e">
        <f>'Q &amp; C'!I26</f>
        <v>#REF!</v>
      </c>
      <c r="J3" s="424" t="e">
        <f>'Q &amp; C'!J26</f>
        <v>#REF!</v>
      </c>
      <c r="K3" s="424" t="e">
        <f>'Q &amp; C'!K26</f>
        <v>#REF!</v>
      </c>
      <c r="L3" s="424" t="e">
        <f>'Q &amp; C'!L26</f>
        <v>#REF!</v>
      </c>
    </row>
    <row r="4" spans="1:12" ht="30" customHeight="1">
      <c r="A4" s="428"/>
      <c r="B4" s="428"/>
      <c r="C4" s="429" t="s">
        <v>356</v>
      </c>
      <c r="D4" s="426" t="e">
        <f>H1&amp;" "&amp;G1&amp;" "&amp;I1&amp;" "&amp;J1&amp;"%"&amp; " as"&amp;" "&amp;K1&amp; " "&amp;L1</f>
        <v>#REF!</v>
      </c>
      <c r="E4" s="426"/>
      <c r="G4" s="424" t="str">
        <f>'Q &amp; C'!G27</f>
        <v/>
      </c>
      <c r="H4" s="424" t="str">
        <f>'Q &amp; C'!H27</f>
        <v>Entry Tax/ Octroi</v>
      </c>
      <c r="I4" s="430"/>
      <c r="J4" s="430"/>
      <c r="K4" s="424" t="str">
        <f>'Q &amp; C'!K27</f>
        <v/>
      </c>
      <c r="L4" s="424" t="str">
        <f>'Q &amp; C'!L27</f>
        <v/>
      </c>
    </row>
    <row r="5" spans="1:12" ht="40.5" customHeight="1">
      <c r="A5" s="428"/>
      <c r="B5" s="428"/>
      <c r="C5" s="429" t="s">
        <v>357</v>
      </c>
      <c r="D5" s="426" t="e">
        <f>H2&amp;" "&amp;G2&amp;" "&amp;I2&amp;" "&amp;J2&amp;"%"&amp; " as"&amp;" "&amp;K2&amp; " "&amp;L2</f>
        <v>#REF!</v>
      </c>
      <c r="E5" s="426"/>
      <c r="G5" s="424" t="str">
        <f>'Q &amp; C'!G28</f>
        <v/>
      </c>
      <c r="H5" s="424" t="str">
        <f>'Q &amp; C'!H28</f>
        <v xml:space="preserve">Others </v>
      </c>
      <c r="I5" s="430"/>
      <c r="J5" s="430"/>
      <c r="K5" s="424" t="str">
        <f>'Q &amp; C'!K28</f>
        <v/>
      </c>
      <c r="L5" s="424" t="str">
        <f>'Q &amp; C'!L28</f>
        <v/>
      </c>
    </row>
    <row r="6" spans="1:12" ht="42" customHeight="1">
      <c r="A6" s="428"/>
      <c r="B6" s="428"/>
      <c r="C6" s="429" t="s">
        <v>358</v>
      </c>
      <c r="D6" s="426" t="e">
        <f>H3&amp;" "&amp;G3&amp;" "&amp;I3&amp;" "&amp;J3&amp;"%"&amp; " as"&amp;" "&amp;K3&amp; " "&amp;L3</f>
        <v>#REF!</v>
      </c>
      <c r="E6" s="426"/>
      <c r="G6" s="424"/>
      <c r="H6" s="424"/>
      <c r="I6" s="424"/>
      <c r="J6" s="424"/>
      <c r="K6" s="424"/>
      <c r="L6" s="424"/>
    </row>
    <row r="7" spans="1:12" ht="59.25" customHeight="1">
      <c r="A7" s="428"/>
      <c r="B7" s="428"/>
      <c r="C7" s="429" t="s">
        <v>359</v>
      </c>
      <c r="D7" s="426" t="str">
        <f>H4&amp;" "&amp;G4&amp;" "&amp;I4&amp;" "&amp;J4&amp; " as"&amp;" "&amp;K4&amp; " "&amp;L4</f>
        <v xml:space="preserve">Entry Tax/ Octroi    as  </v>
      </c>
      <c r="E7" s="426"/>
    </row>
    <row r="8" spans="1:12" ht="27">
      <c r="A8" s="428"/>
      <c r="B8" s="428"/>
      <c r="C8" s="429" t="s">
        <v>360</v>
      </c>
      <c r="D8" s="426" t="str">
        <f>H5&amp;" "&amp;G5&amp;" "&amp;I5&amp;" "&amp;J5&amp; " as"&amp;" "&amp;K5&amp; " "&amp;L5</f>
        <v xml:space="preserve">Others     as  </v>
      </c>
      <c r="E8" s="426"/>
    </row>
    <row r="9" spans="1:12" ht="40.5">
      <c r="A9" s="428"/>
      <c r="B9" s="428"/>
      <c r="C9" s="429" t="s">
        <v>361</v>
      </c>
      <c r="D9" s="426"/>
      <c r="E9" s="426"/>
    </row>
    <row r="10" spans="1:12" ht="94.5">
      <c r="A10" s="428"/>
      <c r="B10" s="428"/>
      <c r="C10" s="429" t="s">
        <v>362</v>
      </c>
      <c r="D10" s="426"/>
      <c r="E10" s="426"/>
    </row>
    <row r="11" spans="1:12" ht="67.5">
      <c r="A11" s="428"/>
      <c r="B11" s="428"/>
      <c r="C11" s="429" t="s">
        <v>363</v>
      </c>
      <c r="D11" s="426"/>
      <c r="E11" s="426"/>
    </row>
    <row r="12" spans="1:12" ht="99">
      <c r="A12" s="431">
        <v>2</v>
      </c>
      <c r="B12" s="432" t="s">
        <v>364</v>
      </c>
      <c r="C12" s="433" t="s">
        <v>365</v>
      </c>
      <c r="D12" s="432"/>
      <c r="E12" s="432"/>
    </row>
    <row r="13" spans="1:12">
      <c r="C13" s="434"/>
      <c r="D13" s="434"/>
      <c r="E13" s="434"/>
    </row>
    <row r="14" spans="1:12">
      <c r="C14" s="434"/>
      <c r="D14" s="434"/>
      <c r="E14" s="434"/>
    </row>
    <row r="15" spans="1:12">
      <c r="C15" s="434"/>
      <c r="D15" s="434"/>
      <c r="E15" s="434"/>
    </row>
    <row r="16" spans="1:12">
      <c r="C16" s="434"/>
      <c r="D16" s="434"/>
      <c r="E16" s="434"/>
    </row>
    <row r="17" spans="3:5">
      <c r="C17" s="434"/>
      <c r="D17" s="434"/>
      <c r="E17" s="435"/>
    </row>
    <row r="18" spans="3:5">
      <c r="C18" s="434"/>
      <c r="D18" s="434"/>
      <c r="E18" s="434"/>
    </row>
    <row r="19" spans="3:5">
      <c r="C19" s="434"/>
      <c r="D19" s="434"/>
      <c r="E19" s="434"/>
    </row>
    <row r="20" spans="3:5">
      <c r="C20" s="434"/>
      <c r="D20" s="434"/>
      <c r="E20" s="434"/>
    </row>
    <row r="21" spans="3:5">
      <c r="C21" s="434"/>
      <c r="D21" s="434"/>
      <c r="E21" s="434"/>
    </row>
    <row r="22" spans="3:5">
      <c r="C22" s="434"/>
      <c r="D22" s="434"/>
      <c r="E22" s="434"/>
    </row>
    <row r="23" spans="3:5">
      <c r="C23" s="434"/>
      <c r="D23" s="434"/>
      <c r="E23" s="434"/>
    </row>
    <row r="24" spans="3:5">
      <c r="C24" s="434"/>
      <c r="D24" s="434"/>
      <c r="E24" s="434"/>
    </row>
    <row r="25" spans="3:5">
      <c r="C25" s="434"/>
      <c r="D25" s="434"/>
      <c r="E25" s="434"/>
    </row>
    <row r="26" spans="3:5">
      <c r="C26" s="434"/>
      <c r="D26" s="434"/>
      <c r="E26" s="434"/>
    </row>
  </sheetData>
  <customSheetViews>
    <customSheetView guid="{9CA44E70-650F-49CD-967F-298619682CA2}" scale="80" showPageBreaks="1" printArea="1" state="hidden" view="pageBreakPreview" topLeftCell="B7">
      <selection activeCell="I10" sqref="I10"/>
      <pageMargins left="0.7" right="0.7" top="0.75" bottom="0.75" header="0.3" footer="0.3"/>
      <pageSetup scale="99" orientation="landscape" r:id="rId1"/>
    </customSheetView>
    <customSheetView guid="{C39F923C-6CD3-45D8-86F8-6C4D806DDD7E}" scale="80" showPageBreaks="1" printArea="1" state="hidden" view="pageBreakPreview" topLeftCell="B7">
      <selection activeCell="I10" sqref="I10"/>
      <pageMargins left="0.7" right="0.7" top="0.75" bottom="0.75" header="0.3" footer="0.3"/>
      <pageSetup scale="99" orientation="landscape" r:id="rId2"/>
    </customSheetView>
    <customSheetView guid="{B1277D53-29D6-4226-81E2-084FB62977B6}" scale="80" showPageBreaks="1" printArea="1" state="hidden" view="pageBreakPreview" topLeftCell="B7">
      <selection activeCell="I10" sqref="I10"/>
      <pageMargins left="0.7" right="0.7" top="0.75" bottom="0.75" header="0.3" footer="0.3"/>
      <pageSetup scale="99" orientation="landscape" r:id="rId3"/>
    </customSheetView>
    <customSheetView guid="{E95B21C1-D936-4435-AF6F-90CF0B6A7506}" scale="80" showPageBreaks="1" printArea="1" state="hidden" view="pageBreakPreview" topLeftCell="B7">
      <selection activeCell="I10" sqref="I10"/>
      <pageMargins left="0.7" right="0.7" top="0.75" bottom="0.75" header="0.3" footer="0.3"/>
      <pageSetup scale="99" orientation="landscape" r:id="rId4"/>
    </customSheetView>
    <customSheetView guid="{08A645C4-A23F-4400-B0CE-1685BC312A6F}" scale="80" showPageBreaks="1" printArea="1" state="hidden" view="pageBreakPreview" topLeftCell="B7">
      <selection activeCell="I10" sqref="I10"/>
      <pageMargins left="0.7" right="0.7" top="0.75" bottom="0.75" header="0.3" footer="0.3"/>
      <pageSetup scale="99" orientation="landscape" r:id="rId5"/>
    </customSheetView>
  </customSheetViews>
  <phoneticPr fontId="30" type="noConversion"/>
  <pageMargins left="0.7" right="0.7" top="0.75" bottom="0.75" header="0.3" footer="0.3"/>
  <pageSetup scale="99" orientation="landscape"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indexed="8"/>
  </sheetPr>
  <dimension ref="A1:D112"/>
  <sheetViews>
    <sheetView workbookViewId="0">
      <selection activeCell="E8" sqref="E8"/>
    </sheetView>
  </sheetViews>
  <sheetFormatPr defaultColWidth="8" defaultRowHeight="12.75"/>
  <cols>
    <col min="1" max="1" width="11.625" style="133" customWidth="1"/>
    <col min="2" max="2" width="10.375" style="133" customWidth="1"/>
    <col min="3" max="16384" width="8" style="133"/>
  </cols>
  <sheetData>
    <row r="1" spans="1:4" s="131" customFormat="1" ht="30" customHeight="1">
      <c r="A1" s="1016">
        <f>'Bid Form 2nd Envelope'!AB16</f>
        <v>116391.18799999999</v>
      </c>
      <c r="B1" s="1016"/>
    </row>
    <row r="2" spans="1:4" s="131" customFormat="1" ht="30" customHeight="1">
      <c r="A2" s="132"/>
    </row>
    <row r="3" spans="1:4">
      <c r="A3" s="132"/>
    </row>
    <row r="4" spans="1:4">
      <c r="A4" s="130" t="str">
        <f>IF(OR((A1&gt;9999999999),(A1&lt;0)),"Invalid Entry - More than 1000 crore OR -ve value",IF(A1=0, "Rs. Zero Only ",+CONCATENATE("Rs. ", B11,D11,B10,D10,B9,D9,B8,D8,B7,D7,B6," Only")))</f>
        <v>Rs. One Lac Sixteen Thousand Three Hundred Ninety One Only</v>
      </c>
    </row>
    <row r="5" spans="1:4">
      <c r="A5" s="132"/>
    </row>
    <row r="6" spans="1:4">
      <c r="A6" s="129">
        <f>-INT(A1/100)*100+ROUND(A1,0)</f>
        <v>91</v>
      </c>
      <c r="B6" s="133" t="str">
        <f t="shared" ref="B6:B11" si="0">IF(A6=0,"",LOOKUP(A6,$A$13:$A$112,$B$13:$B$112))</f>
        <v>Ninety One</v>
      </c>
      <c r="D6" s="130"/>
    </row>
    <row r="7" spans="1:4">
      <c r="A7" s="129">
        <f>-INT(A1/1000)*10+INT(A1/100)</f>
        <v>3</v>
      </c>
      <c r="B7" s="133" t="str">
        <f t="shared" si="0"/>
        <v>Three</v>
      </c>
      <c r="D7" s="130" t="str">
        <f>+IF(B7="",""," Hundred ")</f>
        <v xml:space="preserve"> Hundred </v>
      </c>
    </row>
    <row r="8" spans="1:4">
      <c r="A8" s="129">
        <f>-INT(A1/100000)*100+INT(A1/1000)</f>
        <v>16</v>
      </c>
      <c r="B8" s="133" t="str">
        <f t="shared" si="0"/>
        <v>Sixteen</v>
      </c>
      <c r="D8" s="130" t="str">
        <f>IF((B8=""),IF(C8="",""," Thousand ")," Thousand ")</f>
        <v xml:space="preserve"> Thousand </v>
      </c>
    </row>
    <row r="9" spans="1:4">
      <c r="A9" s="129">
        <f>-INT(A1/10000000)*100+INT(A1/100000)</f>
        <v>1</v>
      </c>
      <c r="B9" s="133" t="str">
        <f t="shared" si="0"/>
        <v>One</v>
      </c>
      <c r="D9" s="130" t="str">
        <f>IF((B9=""),IF(C9="",""," Lac ")," Lac ")</f>
        <v xml:space="preserve"> Lac </v>
      </c>
    </row>
    <row r="10" spans="1:4">
      <c r="A10" s="129">
        <f>-INT(A1/1000000000)*100+INT(A1/10000000)</f>
        <v>0</v>
      </c>
      <c r="B10" s="134" t="str">
        <f t="shared" si="0"/>
        <v/>
      </c>
      <c r="D10" s="130" t="str">
        <f>IF((B10=""),IF(C10="",""," Crore ")," Crore ")</f>
        <v/>
      </c>
    </row>
    <row r="11" spans="1:4">
      <c r="A11" s="135">
        <f>-INT(A1/10000000000)*1000+INT(A1/1000000000)</f>
        <v>0</v>
      </c>
      <c r="B11" s="134" t="str">
        <f t="shared" si="0"/>
        <v/>
      </c>
      <c r="D11" s="130" t="str">
        <f>IF((B11=""),IF(C11="",""," Hundred ")," Hundred ")</f>
        <v/>
      </c>
    </row>
    <row r="13" spans="1:4">
      <c r="A13" s="136">
        <v>1</v>
      </c>
      <c r="B13" s="137" t="s">
        <v>17</v>
      </c>
    </row>
    <row r="14" spans="1:4">
      <c r="A14" s="136">
        <v>2</v>
      </c>
      <c r="B14" s="137" t="s">
        <v>18</v>
      </c>
    </row>
    <row r="15" spans="1:4">
      <c r="A15" s="136">
        <v>3</v>
      </c>
      <c r="B15" s="137" t="s">
        <v>19</v>
      </c>
    </row>
    <row r="16" spans="1:4">
      <c r="A16" s="136">
        <v>4</v>
      </c>
      <c r="B16" s="137" t="s">
        <v>20</v>
      </c>
    </row>
    <row r="17" spans="1:2">
      <c r="A17" s="136">
        <v>5</v>
      </c>
      <c r="B17" s="137" t="s">
        <v>21</v>
      </c>
    </row>
    <row r="18" spans="1:2">
      <c r="A18" s="136">
        <v>6</v>
      </c>
      <c r="B18" s="137" t="s">
        <v>22</v>
      </c>
    </row>
    <row r="19" spans="1:2">
      <c r="A19" s="136">
        <v>7</v>
      </c>
      <c r="B19" s="137" t="s">
        <v>23</v>
      </c>
    </row>
    <row r="20" spans="1:2">
      <c r="A20" s="136">
        <v>8</v>
      </c>
      <c r="B20" s="137" t="s">
        <v>24</v>
      </c>
    </row>
    <row r="21" spans="1:2">
      <c r="A21" s="136">
        <v>9</v>
      </c>
      <c r="B21" s="137" t="s">
        <v>25</v>
      </c>
    </row>
    <row r="22" spans="1:2">
      <c r="A22" s="136">
        <v>10</v>
      </c>
      <c r="B22" s="137" t="s">
        <v>26</v>
      </c>
    </row>
    <row r="23" spans="1:2">
      <c r="A23" s="136">
        <v>11</v>
      </c>
      <c r="B23" s="137" t="s">
        <v>27</v>
      </c>
    </row>
    <row r="24" spans="1:2">
      <c r="A24" s="136">
        <v>12</v>
      </c>
      <c r="B24" s="137" t="s">
        <v>28</v>
      </c>
    </row>
    <row r="25" spans="1:2">
      <c r="A25" s="136">
        <v>13</v>
      </c>
      <c r="B25" s="137" t="s">
        <v>29</v>
      </c>
    </row>
    <row r="26" spans="1:2">
      <c r="A26" s="136">
        <v>14</v>
      </c>
      <c r="B26" s="137" t="s">
        <v>30</v>
      </c>
    </row>
    <row r="27" spans="1:2">
      <c r="A27" s="136">
        <v>15</v>
      </c>
      <c r="B27" s="137" t="s">
        <v>31</v>
      </c>
    </row>
    <row r="28" spans="1:2">
      <c r="A28" s="136">
        <v>16</v>
      </c>
      <c r="B28" s="137" t="s">
        <v>32</v>
      </c>
    </row>
    <row r="29" spans="1:2">
      <c r="A29" s="136">
        <v>17</v>
      </c>
      <c r="B29" s="137" t="s">
        <v>33</v>
      </c>
    </row>
    <row r="30" spans="1:2">
      <c r="A30" s="136">
        <v>18</v>
      </c>
      <c r="B30" s="137" t="s">
        <v>34</v>
      </c>
    </row>
    <row r="31" spans="1:2">
      <c r="A31" s="136">
        <v>19</v>
      </c>
      <c r="B31" s="137" t="s">
        <v>35</v>
      </c>
    </row>
    <row r="32" spans="1:2">
      <c r="A32" s="136">
        <v>20</v>
      </c>
      <c r="B32" s="137" t="s">
        <v>36</v>
      </c>
    </row>
    <row r="33" spans="1:2">
      <c r="A33" s="136">
        <v>21</v>
      </c>
      <c r="B33" s="137" t="s">
        <v>38</v>
      </c>
    </row>
    <row r="34" spans="1:2">
      <c r="A34" s="136">
        <v>22</v>
      </c>
      <c r="B34" s="137" t="s">
        <v>37</v>
      </c>
    </row>
    <row r="35" spans="1:2">
      <c r="A35" s="136">
        <v>23</v>
      </c>
      <c r="B35" s="137" t="s">
        <v>39</v>
      </c>
    </row>
    <row r="36" spans="1:2">
      <c r="A36" s="136">
        <v>24</v>
      </c>
      <c r="B36" s="137" t="s">
        <v>40</v>
      </c>
    </row>
    <row r="37" spans="1:2">
      <c r="A37" s="136">
        <v>25</v>
      </c>
      <c r="B37" s="137" t="s">
        <v>42</v>
      </c>
    </row>
    <row r="38" spans="1:2">
      <c r="A38" s="136">
        <v>26</v>
      </c>
      <c r="B38" s="137" t="s">
        <v>41</v>
      </c>
    </row>
    <row r="39" spans="1:2">
      <c r="A39" s="136">
        <v>27</v>
      </c>
      <c r="B39" s="137" t="s">
        <v>43</v>
      </c>
    </row>
    <row r="40" spans="1:2">
      <c r="A40" s="136">
        <v>28</v>
      </c>
      <c r="B40" s="137" t="s">
        <v>44</v>
      </c>
    </row>
    <row r="41" spans="1:2">
      <c r="A41" s="136">
        <v>29</v>
      </c>
      <c r="B41" s="137" t="s">
        <v>45</v>
      </c>
    </row>
    <row r="42" spans="1:2">
      <c r="A42" s="136">
        <v>30</v>
      </c>
      <c r="B42" s="137" t="s">
        <v>46</v>
      </c>
    </row>
    <row r="43" spans="1:2">
      <c r="A43" s="136">
        <v>31</v>
      </c>
      <c r="B43" s="137" t="s">
        <v>47</v>
      </c>
    </row>
    <row r="44" spans="1:2">
      <c r="A44" s="136">
        <v>32</v>
      </c>
      <c r="B44" s="137" t="s">
        <v>48</v>
      </c>
    </row>
    <row r="45" spans="1:2">
      <c r="A45" s="136">
        <v>33</v>
      </c>
      <c r="B45" s="137" t="s">
        <v>49</v>
      </c>
    </row>
    <row r="46" spans="1:2">
      <c r="A46" s="136">
        <v>34</v>
      </c>
      <c r="B46" s="137" t="s">
        <v>50</v>
      </c>
    </row>
    <row r="47" spans="1:2">
      <c r="A47" s="136">
        <v>35</v>
      </c>
      <c r="B47" s="137" t="s">
        <v>51</v>
      </c>
    </row>
    <row r="48" spans="1:2">
      <c r="A48" s="136">
        <v>36</v>
      </c>
      <c r="B48" s="137" t="s">
        <v>52</v>
      </c>
    </row>
    <row r="49" spans="1:2">
      <c r="A49" s="136">
        <v>37</v>
      </c>
      <c r="B49" s="137" t="s">
        <v>53</v>
      </c>
    </row>
    <row r="50" spans="1:2">
      <c r="A50" s="136">
        <v>38</v>
      </c>
      <c r="B50" s="137" t="s">
        <v>54</v>
      </c>
    </row>
    <row r="51" spans="1:2">
      <c r="A51" s="136">
        <v>39</v>
      </c>
      <c r="B51" s="137" t="s">
        <v>55</v>
      </c>
    </row>
    <row r="52" spans="1:2">
      <c r="A52" s="136">
        <v>40</v>
      </c>
      <c r="B52" s="137" t="s">
        <v>56</v>
      </c>
    </row>
    <row r="53" spans="1:2">
      <c r="A53" s="136">
        <v>41</v>
      </c>
      <c r="B53" s="137" t="s">
        <v>57</v>
      </c>
    </row>
    <row r="54" spans="1:2">
      <c r="A54" s="136">
        <v>42</v>
      </c>
      <c r="B54" s="137" t="s">
        <v>58</v>
      </c>
    </row>
    <row r="55" spans="1:2">
      <c r="A55" s="136">
        <v>43</v>
      </c>
      <c r="B55" s="137" t="s">
        <v>59</v>
      </c>
    </row>
    <row r="56" spans="1:2">
      <c r="A56" s="136">
        <v>44</v>
      </c>
      <c r="B56" s="137" t="s">
        <v>60</v>
      </c>
    </row>
    <row r="57" spans="1:2">
      <c r="A57" s="136">
        <v>45</v>
      </c>
      <c r="B57" s="137" t="s">
        <v>61</v>
      </c>
    </row>
    <row r="58" spans="1:2">
      <c r="A58" s="136">
        <v>46</v>
      </c>
      <c r="B58" s="137" t="s">
        <v>62</v>
      </c>
    </row>
    <row r="59" spans="1:2">
      <c r="A59" s="136">
        <v>47</v>
      </c>
      <c r="B59" s="137" t="s">
        <v>63</v>
      </c>
    </row>
    <row r="60" spans="1:2">
      <c r="A60" s="136">
        <v>48</v>
      </c>
      <c r="B60" s="137" t="s">
        <v>64</v>
      </c>
    </row>
    <row r="61" spans="1:2">
      <c r="A61" s="136">
        <v>49</v>
      </c>
      <c r="B61" s="137" t="s">
        <v>65</v>
      </c>
    </row>
    <row r="62" spans="1:2">
      <c r="A62" s="136">
        <v>50</v>
      </c>
      <c r="B62" s="137" t="s">
        <v>66</v>
      </c>
    </row>
    <row r="63" spans="1:2">
      <c r="A63" s="136">
        <v>51</v>
      </c>
      <c r="B63" s="137" t="s">
        <v>67</v>
      </c>
    </row>
    <row r="64" spans="1:2">
      <c r="A64" s="136">
        <v>52</v>
      </c>
      <c r="B64" s="137" t="s">
        <v>68</v>
      </c>
    </row>
    <row r="65" spans="1:2">
      <c r="A65" s="136">
        <v>53</v>
      </c>
      <c r="B65" s="137" t="s">
        <v>69</v>
      </c>
    </row>
    <row r="66" spans="1:2">
      <c r="A66" s="136">
        <v>54</v>
      </c>
      <c r="B66" s="137" t="s">
        <v>70</v>
      </c>
    </row>
    <row r="67" spans="1:2">
      <c r="A67" s="136">
        <v>55</v>
      </c>
      <c r="B67" s="137" t="s">
        <v>71</v>
      </c>
    </row>
    <row r="68" spans="1:2">
      <c r="A68" s="136">
        <v>56</v>
      </c>
      <c r="B68" s="137" t="s">
        <v>72</v>
      </c>
    </row>
    <row r="69" spans="1:2">
      <c r="A69" s="136">
        <v>57</v>
      </c>
      <c r="B69" s="137" t="s">
        <v>73</v>
      </c>
    </row>
    <row r="70" spans="1:2">
      <c r="A70" s="136">
        <v>58</v>
      </c>
      <c r="B70" s="137" t="s">
        <v>74</v>
      </c>
    </row>
    <row r="71" spans="1:2">
      <c r="A71" s="136">
        <v>59</v>
      </c>
      <c r="B71" s="137" t="s">
        <v>75</v>
      </c>
    </row>
    <row r="72" spans="1:2">
      <c r="A72" s="136">
        <v>60</v>
      </c>
      <c r="B72" s="137" t="s">
        <v>76</v>
      </c>
    </row>
    <row r="73" spans="1:2">
      <c r="A73" s="136">
        <v>61</v>
      </c>
      <c r="B73" s="137" t="s">
        <v>77</v>
      </c>
    </row>
    <row r="74" spans="1:2">
      <c r="A74" s="136">
        <v>62</v>
      </c>
      <c r="B74" s="137" t="s">
        <v>78</v>
      </c>
    </row>
    <row r="75" spans="1:2">
      <c r="A75" s="136">
        <v>63</v>
      </c>
      <c r="B75" s="138" t="s">
        <v>79</v>
      </c>
    </row>
    <row r="76" spans="1:2">
      <c r="A76" s="136">
        <v>64</v>
      </c>
      <c r="B76" s="138" t="s">
        <v>80</v>
      </c>
    </row>
    <row r="77" spans="1:2">
      <c r="A77" s="136">
        <v>65</v>
      </c>
      <c r="B77" s="138" t="s">
        <v>81</v>
      </c>
    </row>
    <row r="78" spans="1:2">
      <c r="A78" s="136">
        <v>66</v>
      </c>
      <c r="B78" s="138" t="s">
        <v>82</v>
      </c>
    </row>
    <row r="79" spans="1:2">
      <c r="A79" s="136">
        <v>67</v>
      </c>
      <c r="B79" s="138" t="s">
        <v>83</v>
      </c>
    </row>
    <row r="80" spans="1:2">
      <c r="A80" s="136">
        <v>68</v>
      </c>
      <c r="B80" s="138" t="s">
        <v>84</v>
      </c>
    </row>
    <row r="81" spans="1:2">
      <c r="A81" s="136">
        <v>69</v>
      </c>
      <c r="B81" s="138" t="s">
        <v>85</v>
      </c>
    </row>
    <row r="82" spans="1:2">
      <c r="A82" s="136">
        <v>70</v>
      </c>
      <c r="B82" s="138" t="s">
        <v>86</v>
      </c>
    </row>
    <row r="83" spans="1:2">
      <c r="A83" s="136">
        <v>71</v>
      </c>
      <c r="B83" s="138" t="s">
        <v>87</v>
      </c>
    </row>
    <row r="84" spans="1:2">
      <c r="A84" s="136">
        <v>72</v>
      </c>
      <c r="B84" s="138" t="s">
        <v>88</v>
      </c>
    </row>
    <row r="85" spans="1:2">
      <c r="A85" s="136">
        <v>73</v>
      </c>
      <c r="B85" s="138" t="s">
        <v>89</v>
      </c>
    </row>
    <row r="86" spans="1:2">
      <c r="A86" s="136">
        <v>74</v>
      </c>
      <c r="B86" s="138" t="s">
        <v>90</v>
      </c>
    </row>
    <row r="87" spans="1:2">
      <c r="A87" s="136">
        <v>75</v>
      </c>
      <c r="B87" s="138" t="s">
        <v>91</v>
      </c>
    </row>
    <row r="88" spans="1:2">
      <c r="A88" s="136">
        <v>76</v>
      </c>
      <c r="B88" s="138" t="s">
        <v>92</v>
      </c>
    </row>
    <row r="89" spans="1:2">
      <c r="A89" s="136">
        <v>77</v>
      </c>
      <c r="B89" s="138" t="s">
        <v>93</v>
      </c>
    </row>
    <row r="90" spans="1:2">
      <c r="A90" s="136">
        <v>78</v>
      </c>
      <c r="B90" s="138" t="s">
        <v>94</v>
      </c>
    </row>
    <row r="91" spans="1:2">
      <c r="A91" s="136">
        <v>79</v>
      </c>
      <c r="B91" s="138" t="s">
        <v>95</v>
      </c>
    </row>
    <row r="92" spans="1:2">
      <c r="A92" s="136">
        <v>80</v>
      </c>
      <c r="B92" s="138" t="s">
        <v>96</v>
      </c>
    </row>
    <row r="93" spans="1:2">
      <c r="A93" s="136">
        <v>81</v>
      </c>
      <c r="B93" s="138" t="s">
        <v>97</v>
      </c>
    </row>
    <row r="94" spans="1:2">
      <c r="A94" s="136">
        <v>82</v>
      </c>
      <c r="B94" s="138" t="s">
        <v>98</v>
      </c>
    </row>
    <row r="95" spans="1:2">
      <c r="A95" s="136">
        <v>83</v>
      </c>
      <c r="B95" s="138" t="s">
        <v>99</v>
      </c>
    </row>
    <row r="96" spans="1:2">
      <c r="A96" s="136">
        <v>84</v>
      </c>
      <c r="B96" s="138" t="s">
        <v>100</v>
      </c>
    </row>
    <row r="97" spans="1:2">
      <c r="A97" s="136">
        <v>85</v>
      </c>
      <c r="B97" s="138" t="s">
        <v>101</v>
      </c>
    </row>
    <row r="98" spans="1:2">
      <c r="A98" s="136">
        <v>86</v>
      </c>
      <c r="B98" s="138" t="s">
        <v>102</v>
      </c>
    </row>
    <row r="99" spans="1:2">
      <c r="A99" s="136">
        <v>87</v>
      </c>
      <c r="B99" s="138" t="s">
        <v>103</v>
      </c>
    </row>
    <row r="100" spans="1:2">
      <c r="A100" s="136">
        <v>88</v>
      </c>
      <c r="B100" s="138" t="s">
        <v>104</v>
      </c>
    </row>
    <row r="101" spans="1:2">
      <c r="A101" s="136">
        <v>89</v>
      </c>
      <c r="B101" s="138" t="s">
        <v>105</v>
      </c>
    </row>
    <row r="102" spans="1:2">
      <c r="A102" s="136">
        <v>90</v>
      </c>
      <c r="B102" s="138" t="s">
        <v>106</v>
      </c>
    </row>
    <row r="103" spans="1:2">
      <c r="A103" s="136">
        <v>91</v>
      </c>
      <c r="B103" s="138" t="s">
        <v>107</v>
      </c>
    </row>
    <row r="104" spans="1:2">
      <c r="A104" s="136">
        <v>92</v>
      </c>
      <c r="B104" s="138" t="s">
        <v>108</v>
      </c>
    </row>
    <row r="105" spans="1:2">
      <c r="A105" s="136">
        <v>93</v>
      </c>
      <c r="B105" s="138" t="s">
        <v>109</v>
      </c>
    </row>
    <row r="106" spans="1:2">
      <c r="A106" s="136">
        <v>94</v>
      </c>
      <c r="B106" s="138" t="s">
        <v>110</v>
      </c>
    </row>
    <row r="107" spans="1:2">
      <c r="A107" s="136">
        <v>95</v>
      </c>
      <c r="B107" s="138" t="s">
        <v>111</v>
      </c>
    </row>
    <row r="108" spans="1:2">
      <c r="A108" s="136">
        <v>96</v>
      </c>
      <c r="B108" s="138" t="s">
        <v>112</v>
      </c>
    </row>
    <row r="109" spans="1:2">
      <c r="A109" s="136">
        <v>97</v>
      </c>
      <c r="B109" s="138" t="s">
        <v>113</v>
      </c>
    </row>
    <row r="110" spans="1:2">
      <c r="A110" s="136">
        <v>98</v>
      </c>
      <c r="B110" s="138" t="s">
        <v>114</v>
      </c>
    </row>
    <row r="111" spans="1:2">
      <c r="A111" s="136">
        <v>99</v>
      </c>
      <c r="B111" s="138" t="s">
        <v>115</v>
      </c>
    </row>
    <row r="112" spans="1:2">
      <c r="A112" s="136">
        <v>100</v>
      </c>
      <c r="B112" s="138" t="s">
        <v>116</v>
      </c>
    </row>
  </sheetData>
  <sheetProtection password="E98F" sheet="1" objects="1" selectLockedCells="1" selectUnlockedCells="1"/>
  <customSheetViews>
    <customSheetView guid="{9CA44E70-650F-49CD-967F-298619682CA2}" state="hidden">
      <selection activeCell="E8" sqref="E8"/>
      <pageMargins left="0.75" right="0.75" top="1" bottom="1" header="0.5" footer="0.5"/>
      <pageSetup orientation="portrait" r:id="rId1"/>
      <headerFooter alignWithMargins="0"/>
    </customSheetView>
    <customSheetView guid="{C39F923C-6CD3-45D8-86F8-6C4D806DDD7E}" state="hidden">
      <selection activeCell="E8" sqref="E8"/>
      <pageMargins left="0.75" right="0.75" top="1" bottom="1" header="0.5" footer="0.5"/>
      <pageSetup orientation="portrait" r:id="rId2"/>
      <headerFooter alignWithMargins="0"/>
    </customSheetView>
    <customSheetView guid="{B1277D53-29D6-4226-81E2-084FB62977B6}" state="hidden">
      <selection activeCell="E8" sqref="E8"/>
      <pageMargins left="0.75" right="0.75" top="1" bottom="1" header="0.5" footer="0.5"/>
      <pageSetup orientation="portrait" r:id="rId3"/>
      <headerFooter alignWithMargins="0"/>
    </customSheetView>
    <customSheetView guid="{58D82F59-8CF6-455F-B9F4-081499FDF243}" state="hidden">
      <selection activeCell="E8" sqref="E8"/>
      <pageMargins left="0.75" right="0.75" top="1" bottom="1" header="0.5" footer="0.5"/>
      <pageSetup orientation="portrait" r:id="rId4"/>
      <headerFooter alignWithMargins="0"/>
    </customSheetView>
    <customSheetView guid="{696D9240-6693-44E8-B9A4-2BFADD101EE2}" state="hidden">
      <selection activeCell="E8" sqref="E8"/>
      <pageMargins left="0.75" right="0.75" top="1" bottom="1" header="0.5" footer="0.5"/>
      <pageSetup orientation="portrait" r:id="rId5"/>
      <headerFooter alignWithMargins="0"/>
    </customSheetView>
    <customSheetView guid="{B0EE7D76-5806-4718-BDAD-3A3EA691E5E4}" state="hidden">
      <selection activeCell="E8" sqref="E8"/>
      <pageMargins left="0.75" right="0.75" top="1" bottom="1" header="0.5" footer="0.5"/>
      <pageSetup orientation="portrait" r:id="rId6"/>
      <headerFooter alignWithMargins="0"/>
    </customSheetView>
    <customSheetView guid="{E95B21C1-D936-4435-AF6F-90CF0B6A7506}" state="hidden">
      <selection activeCell="E8" sqref="E8"/>
      <pageMargins left="0.75" right="0.75" top="1" bottom="1" header="0.5" footer="0.5"/>
      <pageSetup orientation="portrait" r:id="rId7"/>
      <headerFooter alignWithMargins="0"/>
    </customSheetView>
    <customSheetView guid="{08A645C4-A23F-4400-B0CE-1685BC312A6F}" state="hidden">
      <selection activeCell="E8" sqref="E8"/>
      <pageMargins left="0.75" right="0.75" top="1" bottom="1" header="0.5" footer="0.5"/>
      <pageSetup orientation="portrait" r:id="rId8"/>
      <headerFooter alignWithMargins="0"/>
    </customSheetView>
  </customSheetViews>
  <mergeCells count="1">
    <mergeCell ref="A1:B1"/>
  </mergeCells>
  <phoneticPr fontId="3" type="noConversion"/>
  <pageMargins left="0.75" right="0.75" top="1" bottom="1" header="0.5" footer="0.5"/>
  <pageSetup orientation="portrait" r:id="rId9"/>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
  <sheetViews>
    <sheetView workbookViewId="0"/>
  </sheetViews>
  <sheetFormatPr defaultRowHeight="16.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30"/>
  <sheetViews>
    <sheetView showGridLines="0" topLeftCell="A37" zoomScaleNormal="100" workbookViewId="0">
      <selection sqref="A1:C1"/>
    </sheetView>
  </sheetViews>
  <sheetFormatPr defaultRowHeight="16.5"/>
  <cols>
    <col min="1" max="1" width="9.375" style="470" customWidth="1"/>
    <col min="2" max="2" width="9" style="469"/>
    <col min="3" max="3" width="93.125" style="469" customWidth="1"/>
    <col min="4" max="4" width="66.125" style="468" customWidth="1"/>
    <col min="5" max="16384" width="9" style="467"/>
  </cols>
  <sheetData>
    <row r="1" spans="1:11" ht="44.25" customHeight="1">
      <c r="A1" s="771" t="s">
        <v>413</v>
      </c>
      <c r="B1" s="771"/>
      <c r="C1" s="771"/>
      <c r="D1" s="487"/>
      <c r="E1" s="486"/>
      <c r="F1" s="486"/>
      <c r="G1" s="486"/>
      <c r="H1" s="486"/>
      <c r="I1" s="486"/>
      <c r="J1" s="486"/>
      <c r="K1" s="486"/>
    </row>
    <row r="2" spans="1:11" ht="18" customHeight="1">
      <c r="C2" s="481"/>
      <c r="D2" s="485"/>
      <c r="E2" s="484"/>
      <c r="F2" s="484"/>
      <c r="G2" s="484"/>
      <c r="H2" s="484"/>
      <c r="I2" s="484"/>
      <c r="J2" s="484"/>
      <c r="K2" s="484"/>
    </row>
    <row r="3" spans="1:11" ht="18" customHeight="1">
      <c r="A3" s="482" t="s">
        <v>394</v>
      </c>
      <c r="B3" s="481" t="s">
        <v>393</v>
      </c>
      <c r="C3" s="481"/>
      <c r="D3" s="476"/>
      <c r="E3" s="475"/>
      <c r="F3" s="475"/>
      <c r="G3" s="475"/>
      <c r="H3" s="475"/>
      <c r="I3" s="475"/>
      <c r="J3" s="475"/>
      <c r="K3" s="475"/>
    </row>
    <row r="4" spans="1:11" ht="18" customHeight="1">
      <c r="B4" s="483" t="s">
        <v>392</v>
      </c>
      <c r="C4" s="477" t="s">
        <v>391</v>
      </c>
      <c r="D4" s="476"/>
      <c r="E4" s="475"/>
      <c r="F4" s="475"/>
      <c r="G4" s="475"/>
      <c r="H4" s="475"/>
      <c r="I4" s="475"/>
      <c r="J4" s="475"/>
      <c r="K4" s="475"/>
    </row>
    <row r="5" spans="1:11" ht="34.15" customHeight="1">
      <c r="B5" s="483" t="s">
        <v>390</v>
      </c>
      <c r="C5" s="477" t="s">
        <v>389</v>
      </c>
      <c r="D5" s="476"/>
      <c r="E5" s="475"/>
      <c r="F5" s="475"/>
      <c r="G5" s="475"/>
      <c r="H5" s="475"/>
      <c r="I5" s="475"/>
      <c r="J5" s="475"/>
      <c r="K5" s="475"/>
    </row>
    <row r="6" spans="1:11" ht="18" customHeight="1">
      <c r="B6" s="483" t="s">
        <v>388</v>
      </c>
      <c r="C6" s="477" t="s">
        <v>387</v>
      </c>
      <c r="D6" s="476"/>
      <c r="E6" s="475"/>
      <c r="F6" s="475"/>
      <c r="G6" s="475"/>
      <c r="H6" s="475"/>
      <c r="I6" s="475"/>
      <c r="J6" s="475"/>
      <c r="K6" s="475"/>
    </row>
    <row r="7" spans="1:11" ht="18" customHeight="1">
      <c r="B7" s="483" t="s">
        <v>386</v>
      </c>
      <c r="C7" s="477" t="s">
        <v>385</v>
      </c>
      <c r="D7" s="476"/>
      <c r="E7" s="475"/>
      <c r="F7" s="475"/>
      <c r="G7" s="475"/>
      <c r="H7" s="475"/>
      <c r="I7" s="475"/>
      <c r="J7" s="475"/>
      <c r="K7" s="475"/>
    </row>
    <row r="8" spans="1:11" ht="18" customHeight="1">
      <c r="B8" s="483" t="s">
        <v>384</v>
      </c>
      <c r="C8" s="477" t="s">
        <v>383</v>
      </c>
      <c r="D8" s="476"/>
      <c r="E8" s="475"/>
      <c r="F8" s="475"/>
      <c r="G8" s="475"/>
      <c r="H8" s="475"/>
      <c r="I8" s="475"/>
      <c r="J8" s="475"/>
      <c r="K8" s="475"/>
    </row>
    <row r="9" spans="1:11" ht="18" customHeight="1">
      <c r="B9" s="483" t="s">
        <v>382</v>
      </c>
      <c r="C9" s="477" t="s">
        <v>381</v>
      </c>
      <c r="D9" s="476"/>
      <c r="E9" s="475"/>
      <c r="F9" s="475"/>
      <c r="G9" s="475"/>
      <c r="H9" s="475"/>
      <c r="I9" s="475"/>
      <c r="J9" s="475"/>
      <c r="K9" s="475"/>
    </row>
    <row r="10" spans="1:11" ht="18" customHeight="1">
      <c r="B10" s="483"/>
      <c r="C10" s="477"/>
      <c r="D10" s="476"/>
      <c r="E10" s="475"/>
      <c r="F10" s="475"/>
      <c r="G10" s="475"/>
      <c r="H10" s="475"/>
      <c r="I10" s="475"/>
      <c r="J10" s="475"/>
      <c r="K10" s="475"/>
    </row>
    <row r="11" spans="1:11" ht="18" customHeight="1">
      <c r="A11" s="482" t="s">
        <v>380</v>
      </c>
      <c r="B11" s="481" t="s">
        <v>379</v>
      </c>
      <c r="C11" s="481"/>
      <c r="D11" s="476"/>
      <c r="E11" s="475"/>
      <c r="F11" s="475"/>
      <c r="G11" s="475"/>
      <c r="H11" s="475"/>
      <c r="I11" s="475"/>
      <c r="J11" s="475"/>
      <c r="K11" s="475"/>
    </row>
    <row r="12" spans="1:11" ht="18" customHeight="1">
      <c r="B12" s="766" t="s">
        <v>378</v>
      </c>
      <c r="C12" s="766"/>
      <c r="D12" s="479"/>
      <c r="E12" s="475"/>
      <c r="F12" s="475"/>
      <c r="G12" s="475"/>
      <c r="H12" s="475"/>
      <c r="I12" s="475"/>
      <c r="J12" s="475"/>
      <c r="K12" s="475"/>
    </row>
    <row r="13" spans="1:11" ht="18" customHeight="1">
      <c r="B13" s="480"/>
      <c r="C13" s="477" t="s">
        <v>377</v>
      </c>
      <c r="D13" s="476"/>
      <c r="E13" s="475"/>
      <c r="F13" s="475"/>
      <c r="G13" s="475"/>
      <c r="H13" s="475"/>
      <c r="I13" s="475"/>
      <c r="J13" s="475"/>
      <c r="K13" s="475"/>
    </row>
    <row r="14" spans="1:11" ht="18" customHeight="1">
      <c r="B14" s="766" t="s">
        <v>376</v>
      </c>
      <c r="C14" s="766"/>
      <c r="D14" s="479"/>
      <c r="E14" s="475"/>
      <c r="F14" s="475"/>
      <c r="G14" s="475"/>
      <c r="H14" s="475"/>
      <c r="I14" s="475"/>
      <c r="J14" s="475"/>
      <c r="K14" s="475"/>
    </row>
    <row r="15" spans="1:11" ht="22.5" customHeight="1">
      <c r="B15" s="478" t="s">
        <v>371</v>
      </c>
      <c r="C15" s="477" t="s">
        <v>430</v>
      </c>
      <c r="D15" s="476"/>
      <c r="E15" s="475"/>
      <c r="F15" s="475"/>
      <c r="G15" s="475"/>
      <c r="H15" s="475"/>
      <c r="I15" s="475"/>
      <c r="J15" s="475"/>
      <c r="K15" s="475"/>
    </row>
    <row r="16" spans="1:11" ht="18" customHeight="1">
      <c r="B16" s="478" t="s">
        <v>371</v>
      </c>
      <c r="C16" s="477" t="s">
        <v>415</v>
      </c>
      <c r="D16" s="476"/>
      <c r="E16" s="475"/>
      <c r="F16" s="475"/>
      <c r="G16" s="475"/>
      <c r="H16" s="475"/>
      <c r="I16" s="475"/>
      <c r="J16" s="475"/>
      <c r="K16" s="475"/>
    </row>
    <row r="17" spans="2:11" ht="18" customHeight="1">
      <c r="B17" s="478" t="s">
        <v>371</v>
      </c>
      <c r="C17" s="477" t="s">
        <v>375</v>
      </c>
      <c r="D17" s="476"/>
      <c r="E17" s="475"/>
      <c r="F17" s="475"/>
      <c r="G17" s="475"/>
      <c r="H17" s="475"/>
      <c r="I17" s="475"/>
      <c r="J17" s="475"/>
      <c r="K17" s="475"/>
    </row>
    <row r="18" spans="2:11" ht="18" customHeight="1">
      <c r="B18" s="766" t="s">
        <v>526</v>
      </c>
      <c r="C18" s="766"/>
      <c r="D18" s="479"/>
      <c r="E18" s="475"/>
      <c r="F18" s="475"/>
      <c r="G18" s="475"/>
      <c r="H18" s="475"/>
      <c r="I18" s="475"/>
      <c r="J18" s="475"/>
      <c r="K18" s="475"/>
    </row>
    <row r="19" spans="2:11" ht="49.15" customHeight="1">
      <c r="B19" s="478" t="s">
        <v>371</v>
      </c>
      <c r="C19" s="477" t="s">
        <v>472</v>
      </c>
      <c r="D19" s="476"/>
      <c r="E19" s="475"/>
      <c r="F19" s="475"/>
      <c r="G19" s="475"/>
      <c r="H19" s="475"/>
      <c r="I19" s="475"/>
      <c r="J19" s="475"/>
      <c r="K19" s="475"/>
    </row>
    <row r="20" spans="2:11" ht="51" customHeight="1">
      <c r="B20" s="478" t="s">
        <v>371</v>
      </c>
      <c r="C20" s="555" t="s">
        <v>522</v>
      </c>
      <c r="D20" s="479"/>
    </row>
    <row r="21" spans="2:11" ht="39" customHeight="1">
      <c r="B21" s="770" t="s">
        <v>527</v>
      </c>
      <c r="C21" s="770"/>
      <c r="D21" s="627"/>
      <c r="E21" s="475"/>
      <c r="F21" s="475"/>
      <c r="G21" s="475"/>
      <c r="H21" s="475"/>
      <c r="I21" s="475"/>
      <c r="J21" s="475"/>
      <c r="K21" s="475"/>
    </row>
    <row r="22" spans="2:11" ht="21.75" customHeight="1">
      <c r="B22" s="478"/>
      <c r="C22" s="477" t="s">
        <v>517</v>
      </c>
      <c r="D22" s="476"/>
      <c r="E22" s="475"/>
      <c r="F22" s="475"/>
      <c r="G22" s="475"/>
      <c r="H22" s="475"/>
      <c r="I22" s="475"/>
      <c r="J22" s="475"/>
      <c r="K22" s="475"/>
    </row>
    <row r="23" spans="2:11" ht="37.5" customHeight="1">
      <c r="B23" s="770" t="s">
        <v>515</v>
      </c>
      <c r="C23" s="770"/>
      <c r="D23" s="479"/>
    </row>
    <row r="24" spans="2:11" ht="51.6" customHeight="1">
      <c r="B24" s="478" t="s">
        <v>371</v>
      </c>
      <c r="C24" s="477" t="s">
        <v>472</v>
      </c>
      <c r="D24" s="479"/>
    </row>
    <row r="25" spans="2:11" ht="51" customHeight="1">
      <c r="B25" s="478" t="s">
        <v>371</v>
      </c>
      <c r="C25" s="555" t="s">
        <v>524</v>
      </c>
      <c r="D25" s="479"/>
    </row>
    <row r="26" spans="2:11" ht="36" customHeight="1">
      <c r="B26" s="478" t="s">
        <v>371</v>
      </c>
      <c r="C26" s="477" t="s">
        <v>374</v>
      </c>
      <c r="D26" s="476"/>
      <c r="E26" s="475"/>
      <c r="F26" s="475"/>
      <c r="G26" s="475"/>
      <c r="H26" s="475"/>
      <c r="I26" s="475"/>
      <c r="J26" s="475"/>
      <c r="K26" s="475"/>
    </row>
    <row r="27" spans="2:11" ht="18" customHeight="1">
      <c r="B27" s="766" t="s">
        <v>528</v>
      </c>
      <c r="C27" s="766"/>
      <c r="D27" s="479"/>
    </row>
    <row r="28" spans="2:11" ht="42" customHeight="1">
      <c r="B28" s="478" t="s">
        <v>371</v>
      </c>
      <c r="C28" s="477" t="s">
        <v>448</v>
      </c>
      <c r="D28" s="476"/>
      <c r="E28" s="475"/>
      <c r="F28" s="475"/>
      <c r="G28" s="475"/>
      <c r="H28" s="475"/>
      <c r="I28" s="475"/>
      <c r="J28" s="475"/>
      <c r="K28" s="475"/>
    </row>
    <row r="29" spans="2:11">
      <c r="B29" s="766" t="s">
        <v>468</v>
      </c>
      <c r="C29" s="766"/>
      <c r="D29" s="476"/>
      <c r="E29" s="475"/>
      <c r="F29" s="475"/>
      <c r="G29" s="475"/>
      <c r="H29" s="475"/>
      <c r="I29" s="475"/>
      <c r="J29" s="475"/>
      <c r="K29" s="475"/>
    </row>
    <row r="30" spans="2:11" ht="25.15" customHeight="1">
      <c r="B30" s="478" t="s">
        <v>371</v>
      </c>
      <c r="C30" s="477" t="s">
        <v>469</v>
      </c>
      <c r="D30" s="476"/>
      <c r="E30" s="475"/>
      <c r="F30" s="475"/>
      <c r="G30" s="475"/>
      <c r="H30" s="475"/>
      <c r="I30" s="475"/>
      <c r="J30" s="475"/>
      <c r="K30" s="475"/>
    </row>
    <row r="31" spans="2:11" ht="25.15" customHeight="1">
      <c r="B31" s="478" t="s">
        <v>371</v>
      </c>
      <c r="C31" s="477" t="s">
        <v>473</v>
      </c>
      <c r="D31" s="476"/>
      <c r="E31" s="475"/>
      <c r="F31" s="475"/>
      <c r="G31" s="475"/>
      <c r="H31" s="475"/>
      <c r="I31" s="475"/>
      <c r="J31" s="475"/>
      <c r="K31" s="475"/>
    </row>
    <row r="32" spans="2:11" ht="18" customHeight="1">
      <c r="B32" s="766" t="s">
        <v>470</v>
      </c>
      <c r="C32" s="766"/>
    </row>
    <row r="33" spans="1:11" ht="24" customHeight="1">
      <c r="B33" s="478" t="s">
        <v>371</v>
      </c>
      <c r="C33" s="477" t="s">
        <v>374</v>
      </c>
    </row>
    <row r="34" spans="1:11" ht="40.5" customHeight="1">
      <c r="B34" s="478" t="s">
        <v>371</v>
      </c>
      <c r="C34" s="477" t="s">
        <v>449</v>
      </c>
    </row>
    <row r="35" spans="1:11" ht="18" customHeight="1">
      <c r="B35" s="766" t="s">
        <v>529</v>
      </c>
      <c r="C35" s="766"/>
    </row>
    <row r="36" spans="1:11" ht="32.25" customHeight="1">
      <c r="B36" s="550" t="s">
        <v>371</v>
      </c>
      <c r="C36" s="476" t="s">
        <v>518</v>
      </c>
    </row>
    <row r="37" spans="1:11" ht="18" customHeight="1">
      <c r="B37" s="766" t="s">
        <v>373</v>
      </c>
      <c r="C37" s="766"/>
    </row>
    <row r="38" spans="1:11" ht="18" customHeight="1">
      <c r="B38" s="478" t="s">
        <v>371</v>
      </c>
      <c r="C38" s="477" t="s">
        <v>372</v>
      </c>
      <c r="D38" s="476"/>
      <c r="E38" s="475"/>
      <c r="F38" s="475"/>
      <c r="G38" s="475"/>
      <c r="H38" s="475"/>
      <c r="I38" s="475"/>
      <c r="J38" s="475"/>
      <c r="K38" s="475"/>
    </row>
    <row r="39" spans="1:11" ht="18" customHeight="1">
      <c r="B39" s="478" t="s">
        <v>371</v>
      </c>
      <c r="C39" s="477" t="s">
        <v>416</v>
      </c>
      <c r="D39" s="476"/>
      <c r="E39" s="475"/>
      <c r="F39" s="475"/>
      <c r="G39" s="475"/>
      <c r="H39" s="475"/>
      <c r="I39" s="475"/>
      <c r="J39" s="475"/>
      <c r="K39" s="475"/>
    </row>
    <row r="40" spans="1:11" ht="22.5" customHeight="1">
      <c r="B40" s="478" t="s">
        <v>371</v>
      </c>
      <c r="C40" s="477" t="s">
        <v>395</v>
      </c>
      <c r="D40" s="476"/>
      <c r="E40" s="475"/>
      <c r="F40" s="475"/>
      <c r="G40" s="475"/>
      <c r="H40" s="475"/>
      <c r="I40" s="475"/>
      <c r="J40" s="475"/>
      <c r="K40" s="475"/>
    </row>
    <row r="41" spans="1:11" ht="18" customHeight="1">
      <c r="B41" s="478" t="s">
        <v>371</v>
      </c>
      <c r="C41" s="477" t="s">
        <v>370</v>
      </c>
      <c r="D41" s="476"/>
      <c r="E41" s="475"/>
      <c r="F41" s="475"/>
      <c r="G41" s="475"/>
      <c r="H41" s="475"/>
      <c r="I41" s="475"/>
      <c r="J41" s="475"/>
      <c r="K41" s="475"/>
    </row>
    <row r="42" spans="1:11" ht="18" customHeight="1">
      <c r="A42" s="469"/>
      <c r="C42" s="471"/>
    </row>
    <row r="43" spans="1:11" ht="18" customHeight="1">
      <c r="A43" s="767"/>
      <c r="B43" s="767"/>
      <c r="C43" s="767"/>
      <c r="D43" s="474"/>
    </row>
    <row r="44" spans="1:11" ht="18" customHeight="1">
      <c r="A44" s="768" t="s">
        <v>369</v>
      </c>
      <c r="B44" s="768"/>
      <c r="C44" s="768"/>
      <c r="D44" s="474"/>
    </row>
    <row r="45" spans="1:11" ht="36" customHeight="1">
      <c r="A45" s="769" t="s">
        <v>368</v>
      </c>
      <c r="B45" s="769"/>
      <c r="C45" s="769"/>
    </row>
    <row r="46" spans="1:11" ht="18" customHeight="1">
      <c r="B46" s="473"/>
      <c r="C46" s="473"/>
    </row>
    <row r="47" spans="1:11" ht="18" customHeight="1">
      <c r="C47" s="472"/>
    </row>
    <row r="48" spans="1:11" ht="18" customHeight="1">
      <c r="C48" s="471"/>
    </row>
    <row r="49" spans="2:3" ht="18" customHeight="1">
      <c r="C49" s="472"/>
    </row>
    <row r="50" spans="2:3" ht="18" customHeight="1">
      <c r="B50" s="471"/>
      <c r="C50" s="471"/>
    </row>
    <row r="51" spans="2:3" ht="18" customHeight="1">
      <c r="B51" s="471"/>
      <c r="C51" s="471"/>
    </row>
    <row r="52" spans="2:3" ht="18" customHeight="1">
      <c r="B52" s="471"/>
      <c r="C52" s="471"/>
    </row>
    <row r="53" spans="2:3" ht="18" customHeight="1">
      <c r="B53" s="471"/>
      <c r="C53" s="471"/>
    </row>
    <row r="54" spans="2:3" ht="18" customHeight="1">
      <c r="B54" s="471"/>
      <c r="C54" s="471"/>
    </row>
    <row r="55" spans="2:3" ht="18" customHeight="1">
      <c r="B55" s="471"/>
      <c r="C55" s="471"/>
    </row>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sheetData>
  <sheetProtection password="CA92" sheet="1" formatColumns="0" formatRows="0" selectLockedCells="1"/>
  <customSheetViews>
    <customSheetView guid="{08A645C4-A23F-4400-B0CE-1685BC312A6F}" showGridLines="0" printArea="1" hiddenRows="1">
      <selection activeCell="A62" sqref="A62:C62"/>
      <pageMargins left="0.75" right="0.75" top="0.55000000000000004" bottom="0.47" header="0.32" footer="0.25"/>
      <pageSetup orientation="portrait" r:id="rId1"/>
      <headerFooter alignWithMargins="0">
        <oddFooter>&amp;RPage &amp;P of &amp;N</oddFooter>
      </headerFooter>
    </customSheetView>
  </customSheetViews>
  <mergeCells count="14">
    <mergeCell ref="B21:C21"/>
    <mergeCell ref="B23:C23"/>
    <mergeCell ref="B35:C35"/>
    <mergeCell ref="A1:C1"/>
    <mergeCell ref="B12:C12"/>
    <mergeCell ref="B14:C14"/>
    <mergeCell ref="B18:C18"/>
    <mergeCell ref="B27:C27"/>
    <mergeCell ref="B32:C32"/>
    <mergeCell ref="B37:C37"/>
    <mergeCell ref="A43:C43"/>
    <mergeCell ref="A44:C44"/>
    <mergeCell ref="B29:C29"/>
    <mergeCell ref="A45:C45"/>
  </mergeCells>
  <phoneticPr fontId="30" type="noConversion"/>
  <pageMargins left="0.75" right="0.75" top="0.55000000000000004" bottom="0.47" header="0.32" footer="0.25"/>
  <pageSetup scale="85" orientation="portrait" r:id="rId2"/>
  <headerFooter alignWithMargins="0">
    <oddFooter>&amp;RPage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B1:AC22"/>
  <sheetViews>
    <sheetView showGridLines="0" zoomScaleNormal="100" zoomScaleSheetLayoutView="100" workbookViewId="0">
      <selection activeCell="D20" sqref="D20"/>
    </sheetView>
  </sheetViews>
  <sheetFormatPr defaultColWidth="8" defaultRowHeight="16.5"/>
  <cols>
    <col min="1" max="1" width="8" style="178" customWidth="1"/>
    <col min="2" max="2" width="28.875" style="182" customWidth="1"/>
    <col min="3" max="3" width="10.25" style="182" customWidth="1"/>
    <col min="4" max="4" width="50.75" style="182" customWidth="1"/>
    <col min="5" max="5" width="10.375" style="182" customWidth="1"/>
    <col min="6" max="25" width="10.375" style="187" customWidth="1"/>
    <col min="26" max="26" width="8" style="178" customWidth="1"/>
    <col min="27" max="27" width="12.125" style="231" customWidth="1"/>
    <col min="28" max="16384" width="8" style="178"/>
  </cols>
  <sheetData>
    <row r="1" spans="2:29" s="185" customFormat="1" ht="92.25" customHeight="1">
      <c r="B1" s="773"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C1" s="773"/>
      <c r="D1" s="773"/>
      <c r="E1" s="179"/>
      <c r="F1" s="212"/>
      <c r="G1" s="180"/>
      <c r="H1" s="180"/>
      <c r="I1" s="180"/>
      <c r="J1" s="180"/>
      <c r="K1" s="180"/>
      <c r="L1" s="180"/>
      <c r="M1" s="180"/>
      <c r="N1" s="180"/>
      <c r="O1" s="180"/>
      <c r="P1" s="180"/>
      <c r="Q1" s="180"/>
      <c r="R1" s="180"/>
      <c r="S1" s="180"/>
      <c r="T1" s="180"/>
      <c r="U1" s="180"/>
      <c r="V1" s="180"/>
      <c r="W1" s="180"/>
      <c r="X1" s="180"/>
      <c r="Y1" s="180"/>
      <c r="AA1" s="230"/>
      <c r="AB1" s="216"/>
      <c r="AC1" s="216"/>
    </row>
    <row r="2" spans="2:29" ht="31.5" customHeight="1">
      <c r="B2" s="774" t="str">
        <f>Cover!B3</f>
        <v xml:space="preserve">Specification No.: WRTCC/CS/20-21/AMC-LMC/B1 </v>
      </c>
      <c r="C2" s="774"/>
      <c r="D2" s="774"/>
      <c r="E2" s="181"/>
      <c r="F2" s="182"/>
      <c r="G2" s="182"/>
      <c r="H2" s="182"/>
      <c r="I2" s="182"/>
      <c r="J2" s="182"/>
      <c r="K2" s="182"/>
      <c r="L2" s="182"/>
      <c r="M2" s="182"/>
      <c r="N2" s="182"/>
      <c r="O2" s="182"/>
      <c r="P2" s="182"/>
      <c r="Q2" s="182"/>
      <c r="R2" s="182"/>
      <c r="S2" s="182"/>
      <c r="T2" s="182"/>
      <c r="U2" s="182"/>
      <c r="V2" s="182"/>
      <c r="W2" s="182"/>
      <c r="X2" s="182"/>
      <c r="Y2" s="182"/>
      <c r="AA2" s="446" t="s">
        <v>404</v>
      </c>
      <c r="AB2" s="218">
        <v>1</v>
      </c>
      <c r="AC2" s="217"/>
    </row>
    <row r="3" spans="2:29" ht="12" customHeight="1">
      <c r="B3" s="183"/>
      <c r="C3" s="183"/>
      <c r="D3" s="183"/>
      <c r="E3" s="183"/>
      <c r="F3" s="182"/>
      <c r="G3" s="182"/>
      <c r="H3" s="182"/>
      <c r="I3" s="182"/>
      <c r="J3" s="182"/>
      <c r="K3" s="182"/>
      <c r="L3" s="182"/>
      <c r="M3" s="182"/>
      <c r="N3" s="182"/>
      <c r="O3" s="182"/>
      <c r="P3" s="182"/>
      <c r="Q3" s="182"/>
      <c r="R3" s="182"/>
      <c r="S3" s="182"/>
      <c r="T3" s="182"/>
      <c r="U3" s="182"/>
      <c r="V3" s="182"/>
      <c r="W3" s="182"/>
      <c r="X3" s="182"/>
      <c r="Y3" s="182"/>
      <c r="AA3" s="446" t="s">
        <v>405</v>
      </c>
      <c r="AB3" s="218">
        <v>2</v>
      </c>
      <c r="AC3" s="217"/>
    </row>
    <row r="4" spans="2:29" ht="20.100000000000001" customHeight="1">
      <c r="B4" s="772" t="s">
        <v>134</v>
      </c>
      <c r="C4" s="772"/>
      <c r="D4" s="772"/>
      <c r="E4" s="183"/>
      <c r="F4" s="182"/>
      <c r="G4" s="182"/>
      <c r="H4" s="182"/>
      <c r="I4" s="182"/>
      <c r="J4" s="182"/>
      <c r="K4" s="182"/>
      <c r="L4" s="182"/>
      <c r="M4" s="182"/>
      <c r="N4" s="182"/>
      <c r="O4" s="182"/>
      <c r="P4" s="182"/>
      <c r="Q4" s="182"/>
      <c r="R4" s="182"/>
      <c r="S4" s="182"/>
      <c r="T4" s="182"/>
      <c r="U4" s="182"/>
      <c r="V4" s="182"/>
      <c r="W4" s="182"/>
      <c r="X4" s="182"/>
      <c r="Y4" s="182"/>
      <c r="AA4" s="446" t="s">
        <v>406</v>
      </c>
      <c r="AB4" s="218"/>
      <c r="AC4" s="217"/>
    </row>
    <row r="5" spans="2:29" ht="26.25" customHeight="1">
      <c r="B5" s="184"/>
      <c r="C5" s="184"/>
      <c r="F5" s="182"/>
      <c r="G5" s="182"/>
      <c r="H5" s="182"/>
      <c r="I5" s="182"/>
      <c r="J5" s="182"/>
      <c r="K5" s="182"/>
      <c r="L5" s="182"/>
      <c r="M5" s="182"/>
      <c r="N5" s="182"/>
      <c r="O5" s="182"/>
      <c r="P5" s="182"/>
      <c r="Q5" s="182"/>
      <c r="R5" s="182"/>
      <c r="S5" s="182"/>
      <c r="T5" s="182"/>
      <c r="U5" s="182"/>
      <c r="V5" s="182"/>
      <c r="W5" s="182"/>
      <c r="X5" s="182"/>
      <c r="Y5" s="182"/>
      <c r="AA5" s="446"/>
      <c r="AB5" s="217"/>
      <c r="AC5" s="217"/>
    </row>
    <row r="6" spans="2:29" s="185" customFormat="1" ht="43.5" customHeight="1">
      <c r="B6" s="775" t="s">
        <v>452</v>
      </c>
      <c r="C6" s="776"/>
      <c r="D6" s="505"/>
      <c r="F6" s="186"/>
      <c r="G6" s="539"/>
      <c r="H6" s="539"/>
      <c r="I6" s="186"/>
      <c r="J6" s="186"/>
      <c r="K6" s="186"/>
      <c r="L6" s="186"/>
      <c r="M6" s="186"/>
      <c r="N6" s="186"/>
      <c r="O6" s="186"/>
      <c r="P6" s="186"/>
      <c r="Q6" s="186"/>
      <c r="R6" s="186"/>
      <c r="S6" s="186"/>
      <c r="U6" s="186"/>
      <c r="V6" s="186"/>
      <c r="W6" s="186"/>
      <c r="X6" s="186"/>
      <c r="Y6" s="186"/>
      <c r="AA6" s="232" t="e">
        <f xml:space="preserve"> IF(D6= "Sole Bidder", 0,#REF!)</f>
        <v>#REF!</v>
      </c>
      <c r="AB6" s="216"/>
      <c r="AC6" s="216"/>
    </row>
    <row r="7" spans="2:29" ht="19.5" customHeight="1">
      <c r="B7" s="188"/>
      <c r="C7" s="188"/>
      <c r="D7" s="186"/>
      <c r="G7" s="540"/>
      <c r="H7" s="540" t="s">
        <v>428</v>
      </c>
    </row>
    <row r="8" spans="2:29">
      <c r="B8" s="189" t="s">
        <v>407</v>
      </c>
      <c r="C8" s="190"/>
      <c r="D8" s="351"/>
      <c r="G8" s="540"/>
      <c r="H8" s="540" t="s">
        <v>427</v>
      </c>
    </row>
    <row r="9" spans="2:29">
      <c r="B9" s="191" t="s">
        <v>153</v>
      </c>
      <c r="C9" s="192"/>
      <c r="D9" s="351"/>
      <c r="G9" s="540"/>
      <c r="H9" s="540" t="s">
        <v>429</v>
      </c>
    </row>
    <row r="10" spans="2:29">
      <c r="B10" s="193"/>
      <c r="C10" s="194"/>
      <c r="D10" s="351"/>
      <c r="G10" s="540"/>
      <c r="H10" s="540"/>
    </row>
    <row r="11" spans="2:29">
      <c r="B11" s="195"/>
      <c r="C11" s="196"/>
      <c r="D11" s="505"/>
    </row>
    <row r="12" spans="2:29" ht="15" customHeight="1">
      <c r="D12" s="188"/>
    </row>
    <row r="13" spans="2:29">
      <c r="B13" s="513" t="s">
        <v>414</v>
      </c>
      <c r="C13" s="488"/>
      <c r="D13" s="351"/>
    </row>
    <row r="14" spans="2:29">
      <c r="B14" s="489"/>
      <c r="C14" s="490"/>
      <c r="D14" s="351"/>
    </row>
    <row r="15" spans="2:29">
      <c r="B15" s="503"/>
      <c r="C15" s="504"/>
      <c r="D15" s="505"/>
    </row>
    <row r="16" spans="2:29">
      <c r="D16" s="188"/>
    </row>
    <row r="17" spans="2:5">
      <c r="B17" s="197" t="s">
        <v>135</v>
      </c>
      <c r="C17" s="198"/>
      <c r="D17" s="351"/>
    </row>
    <row r="18" spans="2:5">
      <c r="B18" s="197" t="s">
        <v>136</v>
      </c>
      <c r="C18" s="198"/>
      <c r="D18" s="505"/>
    </row>
    <row r="19" spans="2:5" ht="21" customHeight="1">
      <c r="B19" s="199"/>
      <c r="C19" s="199"/>
      <c r="D19" s="200"/>
    </row>
    <row r="20" spans="2:5" ht="21" customHeight="1">
      <c r="B20" s="197" t="s">
        <v>137</v>
      </c>
      <c r="C20" s="198"/>
      <c r="D20" s="514"/>
      <c r="E20" s="187"/>
    </row>
    <row r="21" spans="2:5" ht="21" customHeight="1">
      <c r="B21" s="197" t="s">
        <v>138</v>
      </c>
      <c r="C21" s="198"/>
      <c r="D21" s="505"/>
      <c r="E21" s="187"/>
    </row>
    <row r="22" spans="2:5">
      <c r="E22" s="187"/>
    </row>
  </sheetData>
  <sheetProtection password="CB12" sheet="1" formatColumns="0" formatRows="0" selectLockedCells="1"/>
  <customSheetViews>
    <customSheetView guid="{9CA44E70-650F-49CD-967F-298619682CA2}" showGridLines="0" topLeftCell="A7">
      <selection activeCell="D11" sqref="D11"/>
      <pageMargins left="0.75" right="0.75" top="0.69" bottom="0.7" header="0.4" footer="0.37"/>
      <pageSetup orientation="portrait" r:id="rId1"/>
      <headerFooter alignWithMargins="0"/>
    </customSheetView>
    <customSheetView guid="{C39F923C-6CD3-45D8-86F8-6C4D806DDD7E}" showPageBreaks="1" showGridLines="0" printArea="1" view="pageBreakPreview">
      <selection activeCell="F45" sqref="F45"/>
      <pageMargins left="0.75" right="0.75" top="0.69" bottom="0.7" header="0.4" footer="0.37"/>
      <pageSetup orientation="portrait" r:id="rId2"/>
      <headerFooter alignWithMargins="0"/>
    </customSheetView>
    <customSheetView guid="{B1277D53-29D6-4226-81E2-084FB62977B6}" scale="60" showPageBreaks="1" showGridLines="0" printArea="1" view="pageBreakPreview">
      <selection activeCell="D6" sqref="D6"/>
      <pageMargins left="0.75" right="0.75" top="0.69" bottom="0.7" header="0.4" footer="0.37"/>
      <pageSetup orientation="portrait" r:id="rId3"/>
      <headerFooter alignWithMargins="0"/>
    </customSheetView>
    <customSheetView guid="{58D82F59-8CF6-455F-B9F4-081499FDF243}" showGridLines="0">
      <selection activeCell="D9" sqref="D9"/>
      <pageMargins left="0.75" right="0.75" top="0.69" bottom="0.7" header="0.4" footer="0.37"/>
      <pageSetup orientation="portrait" r:id="rId4"/>
      <headerFooter alignWithMargins="0"/>
    </customSheetView>
    <customSheetView guid="{696D9240-6693-44E8-B9A4-2BFADD101EE2}" showGridLines="0">
      <selection activeCell="D6" sqref="D6"/>
      <pageMargins left="0.75" right="0.75" top="0.69" bottom="0.7" header="0.4" footer="0.37"/>
      <pageSetup orientation="portrait" r:id="rId5"/>
      <headerFooter alignWithMargins="0"/>
    </customSheetView>
    <customSheetView guid="{B0EE7D76-5806-4718-BDAD-3A3EA691E5E4}" showGridLines="0" topLeftCell="A4">
      <selection activeCell="D22" sqref="D22"/>
      <pageMargins left="0.75" right="0.75" top="0.69" bottom="0.7" header="0.4" footer="0.37"/>
      <pageSetup orientation="portrait" r:id="rId6"/>
      <headerFooter alignWithMargins="0"/>
    </customSheetView>
    <customSheetView guid="{E95B21C1-D936-4435-AF6F-90CF0B6A7506}" scale="60" showPageBreaks="1" showGridLines="0" printArea="1" view="pageBreakPreview">
      <selection activeCell="D6" sqref="D6"/>
      <pageMargins left="0.75" right="0.75" top="0.69" bottom="0.7" header="0.4" footer="0.37"/>
      <pageSetup orientation="portrait" r:id="rId7"/>
      <headerFooter alignWithMargins="0"/>
    </customSheetView>
    <customSheetView guid="{08A645C4-A23F-4400-B0CE-1685BC312A6F}" showGridLines="0" printArea="1" hiddenColumns="1" topLeftCell="A4">
      <selection activeCell="D6" sqref="D6"/>
      <pageMargins left="0.75" right="0.75" top="0.69" bottom="0.7" header="0.4" footer="0.37"/>
      <pageSetup orientation="portrait" r:id="rId8"/>
      <headerFooter alignWithMargins="0"/>
    </customSheetView>
  </customSheetViews>
  <mergeCells count="4">
    <mergeCell ref="B4:D4"/>
    <mergeCell ref="B1:D1"/>
    <mergeCell ref="B2:D2"/>
    <mergeCell ref="B6:C6"/>
  </mergeCells>
  <phoneticPr fontId="34" type="noConversion"/>
  <conditionalFormatting sqref="D7">
    <cfRule type="expression" dxfId="2" priority="4" stopIfTrue="1">
      <formula>$AA$6=0</formula>
    </cfRule>
  </conditionalFormatting>
  <conditionalFormatting sqref="B14:C15 C13">
    <cfRule type="expression" dxfId="1" priority="5" stopIfTrue="1">
      <formula>$D$6= "Individual Firm"</formula>
    </cfRule>
  </conditionalFormatting>
  <conditionalFormatting sqref="D13:D15">
    <cfRule type="expression" dxfId="0" priority="2" stopIfTrue="1">
      <formula>$D$6= "Individual Firm"</formula>
    </cfRule>
  </conditionalFormatting>
  <dataValidations count="1">
    <dataValidation type="date" allowBlank="1" showInputMessage="1" showErrorMessage="1" error="Enter date in dd-mmm-yy format. Example 01-oct-10" sqref="D20" xr:uid="{00000000-0002-0000-0300-000000000000}">
      <formula1>AB16</formula1>
      <formula2>AB17</formula2>
    </dataValidation>
  </dataValidations>
  <pageMargins left="0.75" right="0.75" top="0.69" bottom="0.7" header="0.4" footer="0.37"/>
  <pageSetup orientation="portrait" r:id="rId9"/>
  <headerFooter alignWithMargins="0"/>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sheetPr>
  <dimension ref="A1:AB33"/>
  <sheetViews>
    <sheetView view="pageBreakPreview" topLeftCell="A6" zoomScale="70" zoomScaleNormal="87" zoomScaleSheetLayoutView="70" workbookViewId="0">
      <selection activeCell="L7" sqref="L7:O11"/>
    </sheetView>
  </sheetViews>
  <sheetFormatPr defaultRowHeight="16.5"/>
  <cols>
    <col min="1" max="1" width="10.625" style="90" customWidth="1"/>
    <col min="2" max="2" width="34.625" style="91" customWidth="1"/>
    <col min="3" max="3" width="30.75" style="91" customWidth="1"/>
    <col min="4" max="4" width="13.875" style="90" customWidth="1"/>
    <col min="5" max="5" width="13" style="90" customWidth="1"/>
    <col min="6" max="6" width="14.875" style="90" bestFit="1" customWidth="1"/>
    <col min="7" max="7" width="18" style="90" customWidth="1"/>
    <col min="8" max="8" width="17.25" style="90" customWidth="1"/>
    <col min="9" max="9" width="14.125" style="90" customWidth="1"/>
    <col min="10" max="10" width="21" style="90" customWidth="1"/>
    <col min="11" max="11" width="20" style="90" customWidth="1"/>
    <col min="12" max="12" width="16.75" style="507" customWidth="1"/>
    <col min="13" max="14" width="18.5" style="507" customWidth="1"/>
    <col min="15" max="15" width="19.875" style="79" customWidth="1"/>
    <col min="16" max="16" width="10.5" style="79" bestFit="1" customWidth="1"/>
    <col min="17" max="17" width="9" style="225"/>
    <col min="18" max="19" width="17.625" style="225" customWidth="1"/>
    <col min="20" max="22" width="9" style="225"/>
    <col min="23" max="16384" width="9" style="79"/>
  </cols>
  <sheetData>
    <row r="1" spans="1:19" ht="18" customHeight="1">
      <c r="A1" s="81" t="str">
        <f>Cover!B3</f>
        <v xml:space="preserve">Specification No.: WRTCC/CS/20-21/AMC-LMC/B1 </v>
      </c>
      <c r="B1" s="82"/>
      <c r="C1" s="82"/>
      <c r="D1" s="83"/>
      <c r="E1" s="83"/>
      <c r="F1" s="83"/>
      <c r="G1" s="83"/>
      <c r="H1" s="83"/>
      <c r="I1" s="83"/>
      <c r="J1" s="83"/>
      <c r="K1" s="83"/>
      <c r="L1" s="551"/>
      <c r="M1" s="551"/>
      <c r="N1" s="551"/>
      <c r="O1" s="85" t="s">
        <v>223</v>
      </c>
    </row>
    <row r="2" spans="1:19" ht="18" customHeight="1">
      <c r="A2" s="67"/>
      <c r="B2" s="87"/>
      <c r="C2" s="87"/>
      <c r="D2" s="88"/>
      <c r="E2" s="88"/>
      <c r="F2" s="88"/>
      <c r="G2" s="88"/>
      <c r="H2" s="88"/>
      <c r="I2" s="88"/>
      <c r="J2" s="88"/>
      <c r="K2" s="88"/>
    </row>
    <row r="3" spans="1:19" ht="54" customHeight="1">
      <c r="A3" s="785"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785"/>
      <c r="C3" s="785"/>
      <c r="D3" s="785"/>
      <c r="E3" s="785"/>
      <c r="F3" s="785"/>
      <c r="G3" s="785"/>
      <c r="H3" s="785"/>
      <c r="I3" s="785"/>
      <c r="J3" s="785"/>
      <c r="K3" s="785"/>
      <c r="L3" s="785"/>
      <c r="M3" s="785"/>
      <c r="N3" s="785"/>
      <c r="O3" s="785"/>
      <c r="Q3" s="233"/>
      <c r="S3" s="234"/>
    </row>
    <row r="4" spans="1:19" ht="22.15" customHeight="1">
      <c r="A4" s="741" t="s">
        <v>537</v>
      </c>
      <c r="B4" s="741"/>
      <c r="C4" s="741"/>
      <c r="D4" s="741"/>
      <c r="E4" s="741"/>
      <c r="F4" s="741"/>
      <c r="G4" s="741"/>
      <c r="H4" s="741"/>
      <c r="I4" s="741"/>
      <c r="J4" s="741"/>
      <c r="K4" s="741"/>
      <c r="L4" s="741"/>
      <c r="M4" s="741"/>
      <c r="N4" s="741"/>
      <c r="O4" s="741"/>
      <c r="Q4" s="233"/>
      <c r="S4" s="235"/>
    </row>
    <row r="5" spans="1:19" ht="18" customHeight="1">
      <c r="Q5" s="233"/>
      <c r="S5" s="235"/>
    </row>
    <row r="6" spans="1:19" ht="21.6" customHeight="1">
      <c r="A6" s="29" t="s">
        <v>535</v>
      </c>
      <c r="B6" s="30"/>
      <c r="C6" s="30"/>
      <c r="D6" s="30"/>
      <c r="H6" s="63"/>
      <c r="I6" s="63"/>
      <c r="J6" s="63"/>
      <c r="K6" s="63"/>
      <c r="L6" s="63" t="s">
        <v>198</v>
      </c>
      <c r="M6" s="63"/>
      <c r="N6" s="63"/>
      <c r="O6" s="63"/>
      <c r="Q6" s="233"/>
      <c r="S6" s="235"/>
    </row>
    <row r="7" spans="1:19" ht="21.6" customHeight="1">
      <c r="A7" s="29" t="s">
        <v>536</v>
      </c>
      <c r="H7" s="506"/>
      <c r="I7" s="506"/>
      <c r="J7" s="506"/>
      <c r="K7" s="506"/>
      <c r="L7" s="791" t="s">
        <v>652</v>
      </c>
      <c r="M7" s="791"/>
      <c r="N7" s="791"/>
      <c r="O7" s="791"/>
      <c r="Q7" s="233"/>
      <c r="S7" s="235"/>
    </row>
    <row r="8" spans="1:19" ht="21.6" customHeight="1">
      <c r="A8" s="68" t="s">
        <v>199</v>
      </c>
      <c r="B8" s="516">
        <f>'Names of Bidder'!D8</f>
        <v>0</v>
      </c>
      <c r="C8" s="516"/>
      <c r="D8" s="516"/>
      <c r="H8" s="506"/>
      <c r="I8" s="506"/>
      <c r="J8" s="506"/>
      <c r="K8" s="506"/>
      <c r="L8" s="791"/>
      <c r="M8" s="791"/>
      <c r="N8" s="791"/>
      <c r="O8" s="791"/>
      <c r="Q8" s="233"/>
      <c r="S8" s="235"/>
    </row>
    <row r="9" spans="1:19" ht="21.6" customHeight="1">
      <c r="A9" s="68" t="s">
        <v>201</v>
      </c>
      <c r="B9" s="516">
        <f>'Names of Bidder'!D9</f>
        <v>0</v>
      </c>
      <c r="C9" s="516"/>
      <c r="D9" s="516"/>
      <c r="H9" s="506"/>
      <c r="I9" s="506"/>
      <c r="J9" s="506"/>
      <c r="K9" s="506"/>
      <c r="L9" s="791"/>
      <c r="M9" s="791"/>
      <c r="N9" s="791"/>
      <c r="O9" s="791"/>
      <c r="Q9" s="233"/>
      <c r="S9" s="234"/>
    </row>
    <row r="10" spans="1:19" ht="21.6" customHeight="1">
      <c r="A10" s="68"/>
      <c r="B10" s="516">
        <f>'Names of Bidder'!D10</f>
        <v>0</v>
      </c>
      <c r="C10" s="516"/>
      <c r="D10" s="516"/>
      <c r="H10" s="506"/>
      <c r="I10" s="506"/>
      <c r="J10" s="506"/>
      <c r="K10" s="506"/>
      <c r="L10" s="791"/>
      <c r="M10" s="791"/>
      <c r="N10" s="791"/>
      <c r="O10" s="791"/>
      <c r="Q10" s="233"/>
      <c r="S10" s="234"/>
    </row>
    <row r="11" spans="1:19" ht="21.6" customHeight="1">
      <c r="A11" s="68"/>
      <c r="B11" s="516">
        <f>'Names of Bidder'!D11</f>
        <v>0</v>
      </c>
      <c r="C11" s="516"/>
      <c r="D11" s="516"/>
      <c r="H11" s="506"/>
      <c r="I11" s="506"/>
      <c r="J11" s="506"/>
      <c r="K11" s="506"/>
      <c r="L11" s="791"/>
      <c r="M11" s="791"/>
      <c r="N11" s="791"/>
      <c r="O11" s="791"/>
      <c r="Q11" s="233"/>
      <c r="S11" s="234"/>
    </row>
    <row r="12" spans="1:19">
      <c r="A12" s="70"/>
      <c r="B12" s="516" t="str">
        <f ca="1">IF('Sch-1'!B12=0, "", 'Sch-1'!B12)</f>
        <v/>
      </c>
      <c r="C12" s="516"/>
      <c r="D12" s="516"/>
      <c r="H12" s="506"/>
      <c r="I12" s="506"/>
      <c r="J12" s="506"/>
      <c r="K12" s="506"/>
      <c r="L12" s="506"/>
      <c r="M12" s="506"/>
      <c r="N12" s="506"/>
      <c r="O12" s="506"/>
    </row>
    <row r="13" spans="1:19" ht="18.600000000000001" customHeight="1">
      <c r="A13" s="70"/>
      <c r="B13" s="99"/>
      <c r="C13" s="99"/>
      <c r="D13" s="99"/>
      <c r="E13" s="99"/>
      <c r="F13" s="99"/>
      <c r="G13" s="99"/>
      <c r="H13" s="99"/>
      <c r="I13" s="99"/>
      <c r="J13" s="99"/>
      <c r="K13" s="99"/>
    </row>
    <row r="14" spans="1:19" s="681" customFormat="1" ht="18" customHeight="1">
      <c r="A14" s="782" t="s">
        <v>508</v>
      </c>
      <c r="B14" s="782"/>
      <c r="C14" s="782"/>
      <c r="D14" s="782"/>
      <c r="E14" s="782"/>
      <c r="F14" s="782"/>
      <c r="G14" s="782"/>
      <c r="H14" s="782"/>
      <c r="I14" s="782"/>
      <c r="J14" s="782"/>
      <c r="K14" s="782"/>
      <c r="L14" s="782"/>
      <c r="M14" s="782"/>
      <c r="N14" s="782"/>
      <c r="O14" s="782"/>
    </row>
    <row r="15" spans="1:19" s="681" customFormat="1" thickBot="1">
      <c r="A15" s="786" t="s">
        <v>455</v>
      </c>
      <c r="B15" s="786"/>
      <c r="C15" s="786"/>
      <c r="D15" s="786"/>
      <c r="E15" s="786"/>
      <c r="F15" s="786"/>
      <c r="G15" s="786"/>
      <c r="H15" s="786"/>
      <c r="I15" s="786"/>
      <c r="J15" s="786"/>
      <c r="K15" s="786"/>
      <c r="L15" s="786"/>
      <c r="M15" s="786"/>
      <c r="N15" s="786"/>
      <c r="O15" s="786"/>
    </row>
    <row r="16" spans="1:19" s="681" customFormat="1" ht="105">
      <c r="A16" s="556" t="s">
        <v>176</v>
      </c>
      <c r="B16" s="787" t="s">
        <v>180</v>
      </c>
      <c r="C16" s="788"/>
      <c r="D16" s="558" t="s">
        <v>174</v>
      </c>
      <c r="E16" s="558" t="s">
        <v>506</v>
      </c>
      <c r="F16" s="558" t="s">
        <v>474</v>
      </c>
      <c r="G16" s="559" t="s">
        <v>475</v>
      </c>
      <c r="H16" s="559" t="s">
        <v>476</v>
      </c>
      <c r="I16" s="559" t="s">
        <v>477</v>
      </c>
      <c r="J16" s="559" t="s">
        <v>478</v>
      </c>
      <c r="K16" s="559" t="s">
        <v>479</v>
      </c>
      <c r="L16" s="558" t="s">
        <v>480</v>
      </c>
      <c r="M16" s="557" t="s">
        <v>481</v>
      </c>
      <c r="N16" s="557" t="s">
        <v>532</v>
      </c>
      <c r="O16" s="560" t="s">
        <v>482</v>
      </c>
    </row>
    <row r="17" spans="1:28" s="681" customFormat="1" ht="30">
      <c r="A17" s="561">
        <v>1</v>
      </c>
      <c r="B17" s="789">
        <v>2</v>
      </c>
      <c r="C17" s="790"/>
      <c r="D17" s="563">
        <v>3</v>
      </c>
      <c r="E17" s="563">
        <v>4</v>
      </c>
      <c r="F17" s="563">
        <v>5</v>
      </c>
      <c r="G17" s="563">
        <v>6</v>
      </c>
      <c r="H17" s="563">
        <v>7</v>
      </c>
      <c r="I17" s="563">
        <v>8</v>
      </c>
      <c r="J17" s="563">
        <v>9</v>
      </c>
      <c r="K17" s="563">
        <v>10</v>
      </c>
      <c r="L17" s="563">
        <v>11</v>
      </c>
      <c r="M17" s="562">
        <v>12</v>
      </c>
      <c r="N17" s="637" t="s">
        <v>534</v>
      </c>
      <c r="O17" s="564" t="s">
        <v>533</v>
      </c>
    </row>
    <row r="18" spans="1:28" s="681" customFormat="1" ht="78" customHeight="1">
      <c r="A18" s="565" t="s">
        <v>456</v>
      </c>
      <c r="B18" s="784" t="s">
        <v>236</v>
      </c>
      <c r="C18" s="784"/>
      <c r="D18" s="566"/>
      <c r="E18" s="706">
        <v>0</v>
      </c>
      <c r="F18" s="566"/>
      <c r="G18" s="707" t="str">
        <f>IF(H18=0,"Confirmed",(IF(H18=F18,"Confirmed","Not Confirmed")))</f>
        <v>Confirmed</v>
      </c>
      <c r="H18" s="350"/>
      <c r="I18" s="625">
        <v>0.18</v>
      </c>
      <c r="J18" s="707" t="str">
        <f>IF(K18="","Confirmed",(IF(K18=I18,"Confirmed","Not Confirmed")))</f>
        <v>Confirmed</v>
      </c>
      <c r="K18" s="708"/>
      <c r="L18" s="709"/>
      <c r="M18" s="553">
        <f>IF(K18="",E18*I18*L18,(IF(K18=0,E18*K18*L18,E18*K18*L18)))</f>
        <v>0</v>
      </c>
      <c r="N18" s="636">
        <f>E18*L18</f>
        <v>0</v>
      </c>
      <c r="O18" s="567" t="str">
        <f>IF(L18=0, "Included", IF(ISERROR(L18*E18), L18, L18*E18+M18))</f>
        <v>Included</v>
      </c>
    </row>
    <row r="19" spans="1:28" s="681" customFormat="1" ht="71.25" customHeight="1">
      <c r="A19" s="565" t="s">
        <v>530</v>
      </c>
      <c r="B19" s="783"/>
      <c r="C19" s="783"/>
      <c r="D19" s="566"/>
      <c r="E19" s="706"/>
      <c r="F19" s="566"/>
      <c r="G19" s="707" t="str">
        <f>IF(H19=0,"Confirmed",(IF(H19=F19,"Confirmed","Not Confirmed")))</f>
        <v>Confirmed</v>
      </c>
      <c r="H19" s="350"/>
      <c r="I19" s="625">
        <v>0.18</v>
      </c>
      <c r="J19" s="707" t="str">
        <f>IF(K19="","Confirmed",(IF(K19=I19,"Confirmed","Not Confirmed")))</f>
        <v>Confirmed</v>
      </c>
      <c r="K19" s="708"/>
      <c r="L19" s="709"/>
      <c r="M19" s="553">
        <f>IF(K19="",E19*I19*L19,(IF(K19=0,E19*K19*L19,E19*K19*L19)))</f>
        <v>0</v>
      </c>
      <c r="N19" s="553">
        <f>E19*L19</f>
        <v>0</v>
      </c>
      <c r="O19" s="567" t="str">
        <f>IF(L19=0, "Included", IF(ISERROR(L19*E19), L19, L19*E19+M19))</f>
        <v>Included</v>
      </c>
    </row>
    <row r="20" spans="1:28" s="569" customFormat="1" ht="49.5" customHeight="1" thickBot="1">
      <c r="A20" s="565" t="s">
        <v>531</v>
      </c>
      <c r="B20" s="783"/>
      <c r="C20" s="783"/>
      <c r="D20" s="710"/>
      <c r="E20" s="706"/>
      <c r="F20" s="566"/>
      <c r="G20" s="707" t="str">
        <f>IF(H20=0,"Confirmed",(IF(H20=F20,"Confirmed","Not Confirmed")))</f>
        <v>Confirmed</v>
      </c>
      <c r="H20" s="350"/>
      <c r="I20" s="625">
        <v>0.18</v>
      </c>
      <c r="J20" s="707" t="str">
        <f>IF(K20="","Confirmed",(IF(K20=I20,"Confirmed","Not Confirmed")))</f>
        <v>Confirmed</v>
      </c>
      <c r="K20" s="708"/>
      <c r="L20" s="709"/>
      <c r="M20" s="553">
        <f>IF(K20="",E20*I20*L20,(IF(K20=0,E20*K20*L20,E20*K20*L20)))</f>
        <v>0</v>
      </c>
      <c r="N20" s="553">
        <f>E20*L20</f>
        <v>0</v>
      </c>
      <c r="O20" s="567" t="str">
        <f>IF(L20=0, "Included", IF(ISERROR(L20*E20), L20, L20*E20+M20))</f>
        <v>Included</v>
      </c>
      <c r="P20" s="568"/>
      <c r="Q20" s="568"/>
      <c r="R20" s="568"/>
      <c r="S20" s="568"/>
      <c r="AB20" s="570"/>
    </row>
    <row r="21" spans="1:28" s="681" customFormat="1" ht="32.25" customHeight="1" thickBot="1">
      <c r="A21" s="779" t="s">
        <v>507</v>
      </c>
      <c r="B21" s="780"/>
      <c r="C21" s="780"/>
      <c r="D21" s="780"/>
      <c r="E21" s="780"/>
      <c r="F21" s="780"/>
      <c r="G21" s="780"/>
      <c r="H21" s="780"/>
      <c r="I21" s="780"/>
      <c r="J21" s="780"/>
      <c r="K21" s="780"/>
      <c r="L21" s="780"/>
      <c r="M21" s="571">
        <f>SUM(M18:M20)</f>
        <v>0</v>
      </c>
      <c r="N21" s="571">
        <f>SUM(N18:N20)</f>
        <v>0</v>
      </c>
      <c r="O21" s="572">
        <f>SUM(O18:O20)</f>
        <v>0</v>
      </c>
      <c r="P21" s="685"/>
    </row>
    <row r="22" spans="1:28" s="681" customFormat="1" ht="26.25" customHeight="1">
      <c r="A22" s="573"/>
      <c r="B22" s="573"/>
      <c r="C22" s="573"/>
      <c r="D22" s="573"/>
      <c r="E22" s="573"/>
      <c r="F22" s="573"/>
      <c r="G22" s="573"/>
      <c r="H22" s="573"/>
      <c r="I22" s="573"/>
      <c r="J22" s="573"/>
      <c r="K22" s="573"/>
      <c r="L22" s="573"/>
      <c r="M22" s="573"/>
      <c r="N22" s="573"/>
      <c r="O22" s="573"/>
    </row>
    <row r="23" spans="1:28" s="681" customFormat="1" ht="39.75" customHeight="1">
      <c r="A23" s="703" t="s">
        <v>483</v>
      </c>
      <c r="B23" s="781" t="s">
        <v>484</v>
      </c>
      <c r="C23" s="781"/>
      <c r="D23" s="781"/>
      <c r="E23" s="781"/>
      <c r="F23" s="781"/>
      <c r="G23" s="781"/>
      <c r="H23" s="781"/>
      <c r="I23" s="781"/>
      <c r="J23" s="781"/>
      <c r="K23" s="781"/>
      <c r="L23" s="781"/>
      <c r="M23" s="781"/>
      <c r="N23" s="781"/>
      <c r="O23" s="781"/>
    </row>
    <row r="24" spans="1:28" s="681" customFormat="1" ht="39.75" customHeight="1">
      <c r="A24" s="703" t="s">
        <v>485</v>
      </c>
      <c r="B24" s="781" t="s">
        <v>525</v>
      </c>
      <c r="C24" s="781"/>
      <c r="D24" s="781"/>
      <c r="E24" s="781"/>
      <c r="F24" s="781"/>
      <c r="G24" s="781"/>
      <c r="H24" s="781"/>
      <c r="I24" s="781"/>
      <c r="J24" s="781"/>
      <c r="K24" s="781"/>
      <c r="L24" s="781"/>
      <c r="M24" s="781"/>
      <c r="N24" s="781"/>
      <c r="O24" s="781"/>
    </row>
    <row r="25" spans="1:28" s="681" customFormat="1" ht="30.75" customHeight="1">
      <c r="A25" s="703" t="s">
        <v>487</v>
      </c>
      <c r="B25" s="781" t="s">
        <v>488</v>
      </c>
      <c r="C25" s="781"/>
      <c r="D25" s="781"/>
      <c r="E25" s="781"/>
      <c r="F25" s="781"/>
      <c r="G25" s="781"/>
      <c r="H25" s="781"/>
      <c r="I25" s="781"/>
      <c r="J25" s="781"/>
      <c r="K25" s="781"/>
      <c r="L25" s="781"/>
      <c r="M25" s="781"/>
      <c r="N25" s="781"/>
      <c r="O25" s="781"/>
    </row>
    <row r="26" spans="1:28" s="681" customFormat="1" ht="38.25" customHeight="1">
      <c r="A26" s="703" t="s">
        <v>489</v>
      </c>
      <c r="B26" s="777" t="s">
        <v>490</v>
      </c>
      <c r="C26" s="777"/>
      <c r="D26" s="777"/>
      <c r="E26" s="777"/>
      <c r="F26" s="777"/>
      <c r="G26" s="777"/>
      <c r="H26" s="777"/>
      <c r="I26" s="777"/>
      <c r="J26" s="777"/>
      <c r="K26" s="777"/>
      <c r="L26" s="777"/>
      <c r="M26" s="777"/>
      <c r="N26" s="777"/>
      <c r="O26" s="777"/>
      <c r="P26" s="699"/>
      <c r="Q26" s="699"/>
    </row>
    <row r="27" spans="1:28" s="681" customFormat="1" ht="28.15" customHeight="1">
      <c r="A27" s="703" t="s">
        <v>491</v>
      </c>
      <c r="B27" s="777" t="s">
        <v>492</v>
      </c>
      <c r="C27" s="777"/>
      <c r="D27" s="777"/>
      <c r="E27" s="777"/>
      <c r="F27" s="777"/>
      <c r="G27" s="777"/>
      <c r="H27" s="777"/>
      <c r="I27" s="777"/>
      <c r="J27" s="777"/>
      <c r="K27" s="777"/>
      <c r="L27" s="777"/>
      <c r="M27" s="777"/>
      <c r="N27" s="777"/>
      <c r="O27" s="777"/>
    </row>
    <row r="28" spans="1:28" ht="31.9" customHeight="1">
      <c r="A28" s="703" t="s">
        <v>493</v>
      </c>
      <c r="B28" s="777" t="s">
        <v>494</v>
      </c>
      <c r="C28" s="777"/>
      <c r="D28" s="777"/>
      <c r="E28" s="777"/>
      <c r="F28" s="777"/>
      <c r="G28" s="777"/>
      <c r="H28" s="777"/>
      <c r="I28" s="777"/>
      <c r="J28" s="777"/>
      <c r="K28" s="777"/>
      <c r="L28" s="777"/>
      <c r="M28" s="777"/>
      <c r="N28" s="777"/>
      <c r="O28" s="777"/>
    </row>
    <row r="29" spans="1:28">
      <c r="A29" s="704"/>
      <c r="B29" s="705"/>
      <c r="C29" s="705"/>
      <c r="D29" s="705"/>
      <c r="E29" s="705"/>
      <c r="F29" s="705"/>
      <c r="G29" s="705"/>
      <c r="H29" s="705"/>
      <c r="I29" s="705"/>
      <c r="J29" s="705"/>
      <c r="K29" s="705"/>
      <c r="L29" s="705"/>
      <c r="M29" s="705"/>
      <c r="N29" s="705"/>
      <c r="O29" s="705"/>
    </row>
    <row r="30" spans="1:28">
      <c r="A30" s="574" t="s">
        <v>408</v>
      </c>
      <c r="B30" s="124" t="str">
        <f>IF('Names of Bidder'!D20=0, "", 'Names of Bidder'!D20)</f>
        <v/>
      </c>
      <c r="C30" s="575"/>
      <c r="D30" s="576"/>
      <c r="E30" s="94" t="s">
        <v>211</v>
      </c>
      <c r="F30" s="94">
        <f>'Names of Bidder'!D17</f>
        <v>0</v>
      </c>
      <c r="G30" s="94"/>
      <c r="H30" s="94"/>
      <c r="I30" s="94"/>
      <c r="J30" s="94"/>
      <c r="K30" s="94"/>
      <c r="L30" s="552"/>
      <c r="M30" s="552"/>
      <c r="N30" s="552"/>
    </row>
    <row r="31" spans="1:28">
      <c r="A31" s="574" t="s">
        <v>409</v>
      </c>
      <c r="B31" s="778" t="str">
        <f>IF('Names of Bidder'!D21=0, "", 'Names of Bidder'!D21)</f>
        <v/>
      </c>
      <c r="C31" s="778"/>
      <c r="D31" s="576"/>
      <c r="E31" s="94" t="s">
        <v>212</v>
      </c>
      <c r="F31" s="94">
        <f>'Names of Bidder'!D18</f>
        <v>0</v>
      </c>
      <c r="G31" s="94"/>
      <c r="H31" s="94"/>
      <c r="I31" s="94"/>
      <c r="J31" s="94"/>
      <c r="K31" s="94"/>
      <c r="L31" s="541"/>
      <c r="M31" s="541"/>
      <c r="N31" s="541"/>
    </row>
    <row r="32" spans="1:28">
      <c r="A32" s="577"/>
      <c r="B32" s="575"/>
      <c r="C32" s="575"/>
      <c r="D32" s="576"/>
      <c r="E32" s="576"/>
      <c r="F32" s="576"/>
      <c r="G32" s="576"/>
      <c r="H32" s="576"/>
      <c r="I32" s="576"/>
      <c r="J32" s="576"/>
      <c r="K32" s="576"/>
      <c r="L32" s="578"/>
      <c r="M32" s="578"/>
      <c r="N32" s="578"/>
    </row>
    <row r="33" spans="1:14">
      <c r="A33" s="577"/>
      <c r="B33" s="575"/>
      <c r="C33" s="575"/>
      <c r="D33" s="576"/>
      <c r="E33" s="576"/>
      <c r="F33" s="576"/>
      <c r="G33" s="576"/>
      <c r="H33" s="576"/>
      <c r="I33" s="576"/>
      <c r="J33" s="576"/>
      <c r="K33" s="576"/>
      <c r="L33" s="119"/>
      <c r="M33" s="119"/>
      <c r="N33" s="119"/>
    </row>
  </sheetData>
  <sheetProtection password="CB12" sheet="1" formatColumns="0" formatRows="0" selectLockedCells="1"/>
  <customSheetViews>
    <customSheetView guid="{9CA44E70-650F-49CD-967F-298619682CA2}" hiddenRows="1" hiddenColumns="1" topLeftCell="A10">
      <selection activeCell="C21" sqref="C21"/>
      <colBreaks count="1" manualBreakCount="1">
        <brk id="8" max="1048575" man="1"/>
      </colBreaks>
      <pageMargins left="0.511811023622047" right="0.26" top="0.48" bottom="0.54" header="0.25" footer="0.27"/>
      <printOptions horizontalCentered="1"/>
      <pageSetup paperSize="9" scale="88" orientation="portrait" horizontalDpi="300" verticalDpi="300" r:id="rId1"/>
      <headerFooter alignWithMargins="0">
        <oddFooter>&amp;R&amp;"Book Antiqua,Bold"&amp;10Schedule-1/ Page &amp;P of &amp;N</oddFooter>
      </headerFooter>
    </customSheetView>
    <customSheetView guid="{C39F923C-6CD3-45D8-86F8-6C4D806DDD7E}" hiddenRows="1" hiddenColumns="1" topLeftCell="A13">
      <selection activeCell="F45" sqref="F45"/>
      <colBreaks count="1" manualBreakCount="1">
        <brk id="8" max="1048575" man="1"/>
      </colBreaks>
      <pageMargins left="0.511811023622047" right="0.26" top="0.48" bottom="0.54" header="0.25" footer="0.27"/>
      <printOptions horizontalCentered="1"/>
      <pageSetup paperSize="9" scale="88" orientation="portrait" horizontalDpi="300" verticalDpi="300" r:id="rId2"/>
      <headerFooter alignWithMargins="0">
        <oddFooter>&amp;R&amp;"Book Antiqua,Bold"&amp;10Schedule-1/ Page &amp;P of &amp;N</oddFooter>
      </headerFooter>
    </customSheetView>
    <customSheetView guid="{B1277D53-29D6-4226-81E2-084FB62977B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3"/>
      <headerFooter alignWithMargins="0">
        <oddFooter>&amp;R&amp;"Book Antiqua,Bold"&amp;10Schedule-1/ Page &amp;P of &amp;N</oddFooter>
      </headerFooter>
    </customSheetView>
    <customSheetView guid="{58D82F59-8CF6-455F-B9F4-081499FDF243}" showPageBreaks="1" printArea="1" hiddenRows="1" hiddenColumns="1" view="pageBreakPreview" topLeftCell="A7">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4"/>
      <headerFooter alignWithMargins="0">
        <oddFooter>&amp;R&amp;"Book Antiqua,Bold"&amp;10Schedule-1/ Page &amp;P of &amp;N</oddFooter>
      </headerFooter>
    </customSheetView>
    <customSheetView guid="{4F65FF32-EC61-4022-A399-2986D7B6B8B3}" zeroValues="0" showRuler="0" topLeftCell="A67">
      <selection activeCell="B2" sqref="B2:E2"/>
      <rowBreaks count="1" manualBreakCount="1">
        <brk id="67"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5"/>
      <headerFooter alignWithMargins="0">
        <oddFooter>&amp;R&amp;"Book Antiqua,Bold"&amp;10Page &amp;P of &amp;N</oddFooter>
      </headerFooter>
    </customSheetView>
    <customSheetView guid="{696D9240-6693-44E8-B9A4-2BFADD101EE2}" showPageBreaks="1" printArea="1" hiddenRows="1" hiddenColumns="1" view="pageBreakPreview">
      <selection activeCell="F18" sqref="F18"/>
      <colBreaks count="1" manualBreakCount="1">
        <brk id="8" max="1048575" man="1"/>
      </colBreaks>
      <pageMargins left="0.511811023622047" right="0.26" top="0.48" bottom="0.54" header="0.25" footer="0.27"/>
      <printOptions horizontalCentered="1"/>
      <pageSetup paperSize="9" scale="90" orientation="portrait" horizontalDpi="300" verticalDpi="300" r:id="rId6"/>
      <headerFooter alignWithMargins="0">
        <oddFooter>&amp;R&amp;"Book Antiqua,Bold"&amp;10Schedule-1/ Page &amp;P of &amp;N</oddFooter>
      </headerFooter>
    </customSheetView>
    <customSheetView guid="{B0EE7D76-5806-4718-BDAD-3A3EA691E5E4}" showPageBreaks="1" printArea="1" hiddenRows="1" hiddenColumns="1" view="pageBreakPreview" topLeftCell="A10">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7"/>
      <headerFooter alignWithMargins="0">
        <oddFooter>&amp;R&amp;"Book Antiqua,Bold"&amp;10Schedule-1/ Page &amp;P of &amp;N</oddFooter>
      </headerFooter>
    </customSheetView>
    <customSheetView guid="{E95B21C1-D936-4435-AF6F-90CF0B6A750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8"/>
      <headerFooter alignWithMargins="0">
        <oddFooter>&amp;R&amp;"Book Antiqua,Bold"&amp;10Schedule-1/ Page &amp;P of &amp;N</oddFooter>
      </headerFooter>
    </customSheetView>
    <customSheetView guid="{08A645C4-A23F-4400-B0CE-1685BC312A6F}" printArea="1" hiddenRows="1" hiddenColumns="1" topLeftCell="A26">
      <selection activeCell="F19" sqref="F19"/>
      <colBreaks count="1" manualBreakCount="1">
        <brk id="8" max="1048575" man="1"/>
      </colBreaks>
      <pageMargins left="0.511811023622047" right="0.26" top="0.48" bottom="0.54" header="0.25" footer="0.27"/>
      <printOptions horizontalCentered="1"/>
      <pageSetup paperSize="9" scale="88" orientation="portrait" horizontalDpi="300" verticalDpi="300" r:id="rId9"/>
      <headerFooter alignWithMargins="0">
        <oddFooter>&amp;R&amp;"Book Antiqua,Bold"&amp;10Schedule-1/ Page &amp;P of &amp;N</oddFooter>
      </headerFooter>
    </customSheetView>
  </customSheetViews>
  <mergeCells count="18">
    <mergeCell ref="A14:O14"/>
    <mergeCell ref="B20:C20"/>
    <mergeCell ref="B18:C18"/>
    <mergeCell ref="B19:C19"/>
    <mergeCell ref="A3:O3"/>
    <mergeCell ref="A4:O4"/>
    <mergeCell ref="A15:O15"/>
    <mergeCell ref="B16:C16"/>
    <mergeCell ref="B17:C17"/>
    <mergeCell ref="L7:O11"/>
    <mergeCell ref="B26:O26"/>
    <mergeCell ref="B27:O27"/>
    <mergeCell ref="B28:O28"/>
    <mergeCell ref="B31:C31"/>
    <mergeCell ref="A21:L21"/>
    <mergeCell ref="B23:O23"/>
    <mergeCell ref="B24:O24"/>
    <mergeCell ref="B25:O25"/>
  </mergeCells>
  <phoneticPr fontId="3" type="noConversion"/>
  <dataValidations xWindow="482" yWindow="355" count="2">
    <dataValidation type="whole" operator="greaterThan" allowBlank="1" showInputMessage="1" showErrorMessage="1" sqref="H18:H20" xr:uid="{00000000-0002-0000-0400-000000000000}">
      <formula1>0</formula1>
    </dataValidation>
    <dataValidation type="decimal" operator="greaterThanOrEqual" allowBlank="1" showInputMessage="1" showErrorMessage="1" sqref="L18:L20" xr:uid="{00000000-0002-0000-0400-000001000000}">
      <formula1>0</formula1>
    </dataValidation>
  </dataValidations>
  <printOptions horizontalCentered="1"/>
  <pageMargins left="0.511811023622047" right="0.27559055118110198" top="0.47244094488188998" bottom="0.55118110236220497" header="0.23622047244094499" footer="0.27559055118110198"/>
  <pageSetup paperSize="9" scale="35" orientation="portrait" r:id="rId10"/>
  <headerFooter alignWithMargins="0">
    <oddFooter>&amp;R&amp;"Book Antiqua,Bold"&amp;10Schedule-1/ Page &amp;P of &amp;N</oddFooter>
  </headerFooter>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tabColor theme="1"/>
  </sheetPr>
  <dimension ref="A1:X32"/>
  <sheetViews>
    <sheetView topLeftCell="A16" zoomScaleNormal="100" zoomScaleSheetLayoutView="100" workbookViewId="0">
      <selection activeCell="K13" sqref="K1:K65536"/>
    </sheetView>
  </sheetViews>
  <sheetFormatPr defaultRowHeight="16.5"/>
  <cols>
    <col min="1" max="1" width="10.625" style="88" customWidth="1"/>
    <col min="2" max="2" width="31.75" style="263" customWidth="1"/>
    <col min="3" max="3" width="11.75" style="263" customWidth="1"/>
    <col min="4" max="4" width="6.625" style="88" customWidth="1"/>
    <col min="5" max="5" width="8.125" style="88" customWidth="1"/>
    <col min="6" max="6" width="11.375" style="89" customWidth="1"/>
    <col min="7" max="7" width="16.875" style="89" customWidth="1"/>
    <col min="8" max="8" width="11.125" style="89" customWidth="1"/>
    <col min="9" max="9" width="9" style="241"/>
    <col min="10" max="10" width="9.875" style="328" customWidth="1"/>
    <col min="11" max="11" width="6.375" style="328" hidden="1" customWidth="1"/>
    <col min="12" max="16" width="9" style="328"/>
    <col min="17" max="24" width="9" style="329"/>
    <col min="25" max="16384" width="9" style="79"/>
  </cols>
  <sheetData>
    <row r="1" spans="1:9" ht="18" customHeight="1">
      <c r="A1" s="81" t="str">
        <f>Cover!B3</f>
        <v xml:space="preserve">Specification No.: WRTCC/CS/20-21/AMC-LMC/B1 </v>
      </c>
      <c r="B1" s="262"/>
      <c r="C1" s="262"/>
      <c r="D1" s="81"/>
      <c r="E1" s="81"/>
      <c r="F1" s="84"/>
      <c r="G1" s="84"/>
      <c r="H1" s="85" t="s">
        <v>223</v>
      </c>
    </row>
    <row r="2" spans="1:9" ht="18" customHeight="1">
      <c r="A2" s="67"/>
      <c r="B2" s="67"/>
      <c r="C2" s="67"/>
      <c r="D2" s="67"/>
      <c r="E2" s="67"/>
    </row>
    <row r="3" spans="1:9" ht="64.5" customHeight="1">
      <c r="A3" s="785"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785"/>
      <c r="C3" s="785"/>
      <c r="D3" s="785"/>
      <c r="E3" s="785"/>
      <c r="F3" s="785"/>
      <c r="G3" s="785"/>
      <c r="H3" s="785"/>
    </row>
    <row r="4" spans="1:9" ht="22.15" customHeight="1">
      <c r="A4" s="800" t="s">
        <v>226</v>
      </c>
      <c r="B4" s="800"/>
      <c r="C4" s="800"/>
      <c r="D4" s="800"/>
      <c r="E4" s="800"/>
      <c r="F4" s="800"/>
      <c r="G4" s="800"/>
      <c r="H4" s="800"/>
    </row>
    <row r="5" spans="1:9" ht="18" customHeight="1">
      <c r="B5" s="88"/>
      <c r="C5" s="88"/>
    </row>
    <row r="6" spans="1:9" ht="18" customHeight="1">
      <c r="A6" s="29" t="s">
        <v>154</v>
      </c>
      <c r="B6" s="30"/>
      <c r="C6" s="30"/>
      <c r="D6" s="29"/>
      <c r="E6" s="29"/>
      <c r="F6" s="63" t="s">
        <v>198</v>
      </c>
      <c r="H6" s="30"/>
    </row>
    <row r="7" spans="1:9" ht="18" customHeight="1">
      <c r="A7" s="29" t="str">
        <f>"Bidder as "&amp; 'Names of Bidder'!D6</f>
        <v xml:space="preserve">Bidder as </v>
      </c>
      <c r="F7" s="62" t="s">
        <v>200</v>
      </c>
      <c r="H7" s="32"/>
    </row>
    <row r="8" spans="1:9" ht="18" customHeight="1">
      <c r="A8" s="68" t="s">
        <v>199</v>
      </c>
      <c r="B8" s="799">
        <f>'Names of Bidder'!D8</f>
        <v>0</v>
      </c>
      <c r="C8" s="799"/>
      <c r="D8" s="799"/>
      <c r="E8" s="799"/>
      <c r="F8" s="62" t="s">
        <v>202</v>
      </c>
      <c r="H8" s="32"/>
    </row>
    <row r="9" spans="1:9" ht="18" customHeight="1">
      <c r="A9" s="68" t="s">
        <v>201</v>
      </c>
      <c r="B9" s="799">
        <f>'Names of Bidder'!D9</f>
        <v>0</v>
      </c>
      <c r="C9" s="799"/>
      <c r="D9" s="799"/>
      <c r="E9" s="799"/>
      <c r="F9" s="62" t="s">
        <v>203</v>
      </c>
      <c r="H9" s="32"/>
    </row>
    <row r="10" spans="1:9" ht="18" customHeight="1">
      <c r="A10" s="70"/>
      <c r="B10" s="799">
        <f>'Names of Bidder'!D10</f>
        <v>0</v>
      </c>
      <c r="C10" s="799"/>
      <c r="D10" s="799"/>
      <c r="E10" s="799"/>
      <c r="F10" s="62" t="s">
        <v>204</v>
      </c>
      <c r="H10" s="32"/>
    </row>
    <row r="11" spans="1:9" ht="18" customHeight="1">
      <c r="A11" s="70"/>
      <c r="B11" s="799">
        <f>'Names of Bidder'!D11</f>
        <v>0</v>
      </c>
      <c r="C11" s="799"/>
      <c r="D11" s="799"/>
      <c r="E11" s="799"/>
      <c r="F11" s="62" t="s">
        <v>205</v>
      </c>
      <c r="H11" s="32"/>
    </row>
    <row r="12" spans="1:9" ht="18" customHeight="1">
      <c r="A12" s="70"/>
      <c r="B12" s="31"/>
      <c r="C12" s="31"/>
      <c r="D12" s="31"/>
      <c r="E12" s="31"/>
      <c r="F12" s="62"/>
      <c r="H12" s="32"/>
    </row>
    <row r="13" spans="1:9" ht="18" customHeight="1">
      <c r="A13" s="71"/>
      <c r="B13" s="71"/>
      <c r="C13" s="71"/>
      <c r="D13" s="71"/>
      <c r="E13" s="71"/>
      <c r="F13" s="99"/>
      <c r="G13" s="33"/>
      <c r="H13" s="33"/>
    </row>
    <row r="14" spans="1:9" ht="40.5" customHeight="1">
      <c r="A14" s="801" t="s">
        <v>183</v>
      </c>
      <c r="B14" s="801"/>
      <c r="C14" s="801"/>
      <c r="D14" s="801"/>
      <c r="E14" s="801"/>
      <c r="F14" s="801"/>
      <c r="G14" s="801"/>
      <c r="H14" s="801"/>
      <c r="I14" s="264"/>
    </row>
    <row r="15" spans="1:9" ht="18" customHeight="1">
      <c r="B15" s="88"/>
      <c r="C15" s="88"/>
      <c r="F15" s="84"/>
      <c r="G15" s="84"/>
      <c r="H15" s="85" t="s">
        <v>175</v>
      </c>
    </row>
    <row r="16" spans="1:9" ht="62.25" customHeight="1">
      <c r="A16" s="239" t="s">
        <v>176</v>
      </c>
      <c r="B16" s="239" t="s">
        <v>197</v>
      </c>
      <c r="C16" s="239" t="s">
        <v>155</v>
      </c>
      <c r="D16" s="240" t="s">
        <v>174</v>
      </c>
      <c r="E16" s="240" t="s">
        <v>177</v>
      </c>
      <c r="F16" s="239" t="s">
        <v>178</v>
      </c>
      <c r="G16" s="239" t="s">
        <v>179</v>
      </c>
      <c r="H16" s="239" t="s">
        <v>206</v>
      </c>
    </row>
    <row r="17" spans="1:24" ht="18" customHeight="1">
      <c r="A17" s="240">
        <v>1</v>
      </c>
      <c r="B17" s="240">
        <v>2</v>
      </c>
      <c r="C17" s="240">
        <v>3</v>
      </c>
      <c r="D17" s="240">
        <v>4</v>
      </c>
      <c r="E17" s="240">
        <v>5</v>
      </c>
      <c r="F17" s="240">
        <v>6</v>
      </c>
      <c r="G17" s="240" t="s">
        <v>156</v>
      </c>
      <c r="H17" s="240">
        <v>8</v>
      </c>
    </row>
    <row r="18" spans="1:24" s="100" customFormat="1" ht="50.1" customHeight="1">
      <c r="A18" s="265" t="e">
        <f>'Sch-1'!#REF!</f>
        <v>#REF!</v>
      </c>
      <c r="B18" s="265" t="e">
        <f>'Sch-1'!#REF!</f>
        <v>#REF!</v>
      </c>
      <c r="C18" s="348" t="e">
        <f>'Sch-1'!#REF!</f>
        <v>#REF!</v>
      </c>
      <c r="D18" s="319" t="e">
        <f>'Sch-1'!#REF!</f>
        <v>#REF!</v>
      </c>
      <c r="E18" s="326" t="e">
        <f>'Sch-1'!#REF!</f>
        <v>#REF!</v>
      </c>
      <c r="F18" s="343" t="e">
        <f>'Sch-1'!#REF!</f>
        <v>#REF!</v>
      </c>
      <c r="G18" s="267" t="e">
        <f>IF(F18=0, "Included", IF(ISERROR(E18*F18), F18, E18*F18))</f>
        <v>#REF!</v>
      </c>
      <c r="H18" s="266" t="e">
        <f>'Sch-1'!#REF!</f>
        <v>#REF!</v>
      </c>
      <c r="I18" s="80"/>
      <c r="J18" s="330"/>
      <c r="K18" s="330" t="e">
        <f>'Sch-1'!#REF!</f>
        <v>#REF!</v>
      </c>
      <c r="L18" s="330"/>
      <c r="M18" s="330"/>
      <c r="N18" s="330"/>
      <c r="O18" s="330"/>
      <c r="P18" s="330"/>
      <c r="Q18" s="331"/>
      <c r="R18" s="331"/>
      <c r="S18" s="331"/>
      <c r="T18" s="331"/>
      <c r="U18" s="331"/>
      <c r="V18" s="331"/>
      <c r="W18" s="331"/>
      <c r="X18" s="331"/>
    </row>
    <row r="19" spans="1:24" ht="26.1" customHeight="1">
      <c r="A19" s="268"/>
      <c r="B19" s="798" t="s">
        <v>229</v>
      </c>
      <c r="C19" s="798"/>
      <c r="D19" s="798"/>
      <c r="E19" s="798"/>
      <c r="F19" s="266"/>
      <c r="G19" s="269">
        <f>SUMIF(K18:K18,"Direct",G18:G18)</f>
        <v>0</v>
      </c>
      <c r="H19" s="327" t="s">
        <v>230</v>
      </c>
      <c r="I19" s="80"/>
    </row>
    <row r="20" spans="1:24" ht="26.1" customHeight="1">
      <c r="A20" s="268"/>
      <c r="B20" s="798" t="s">
        <v>229</v>
      </c>
      <c r="C20" s="798"/>
      <c r="D20" s="798"/>
      <c r="E20" s="798"/>
      <c r="F20" s="266"/>
      <c r="G20" s="269">
        <f>SUMIF(K18:K18,"Bought Out",G18:G18)</f>
        <v>0</v>
      </c>
      <c r="H20" s="327" t="s">
        <v>288</v>
      </c>
      <c r="I20" s="80"/>
    </row>
    <row r="21" spans="1:24" ht="26.1" customHeight="1">
      <c r="A21" s="268"/>
      <c r="B21" s="798" t="s">
        <v>229</v>
      </c>
      <c r="C21" s="798"/>
      <c r="D21" s="798"/>
      <c r="E21" s="798"/>
      <c r="F21" s="266"/>
      <c r="G21" s="269">
        <f>G19+G20</f>
        <v>0</v>
      </c>
      <c r="H21" s="270"/>
      <c r="I21" s="80"/>
    </row>
    <row r="22" spans="1:24" ht="26.1" customHeight="1">
      <c r="A22" s="271"/>
      <c r="B22" s="794" t="s">
        <v>287</v>
      </c>
      <c r="C22" s="794"/>
      <c r="D22" s="794"/>
      <c r="E22" s="794"/>
      <c r="F22" s="266"/>
      <c r="G22" s="269" t="e">
        <f>'Sch-6 Dis'!F21</f>
        <v>#REF!</v>
      </c>
      <c r="H22" s="270"/>
      <c r="I22" s="80"/>
    </row>
    <row r="23" spans="1:24" ht="26.1" customHeight="1">
      <c r="A23" s="271"/>
      <c r="B23" s="795" t="s">
        <v>228</v>
      </c>
      <c r="C23" s="795"/>
      <c r="D23" s="795"/>
      <c r="E23" s="795"/>
      <c r="F23" s="266"/>
      <c r="G23" s="269" t="e">
        <f>G21+G22</f>
        <v>#REF!</v>
      </c>
      <c r="H23" s="270"/>
      <c r="I23" s="80"/>
    </row>
    <row r="24" spans="1:24" ht="16.5" customHeight="1">
      <c r="A24" s="272"/>
      <c r="B24" s="273"/>
      <c r="C24" s="273"/>
      <c r="D24" s="273"/>
      <c r="E24" s="273"/>
      <c r="F24" s="274"/>
      <c r="G24" s="275"/>
      <c r="H24" s="276"/>
    </row>
    <row r="25" spans="1:24" ht="16.5" customHeight="1">
      <c r="B25" s="796"/>
      <c r="C25" s="796"/>
      <c r="D25" s="796"/>
      <c r="E25" s="796"/>
      <c r="F25" s="796"/>
      <c r="G25" s="796"/>
      <c r="H25" s="796"/>
    </row>
    <row r="26" spans="1:24" ht="16.5" customHeight="1">
      <c r="A26" s="277"/>
      <c r="B26" s="796"/>
      <c r="C26" s="796"/>
      <c r="D26" s="796"/>
      <c r="E26" s="796"/>
      <c r="F26" s="796"/>
      <c r="G26" s="796"/>
      <c r="H26" s="796"/>
    </row>
    <row r="27" spans="1:24" ht="117.75" customHeight="1">
      <c r="A27" s="278" t="s">
        <v>214</v>
      </c>
      <c r="B27" s="797" t="s">
        <v>162</v>
      </c>
      <c r="C27" s="797"/>
      <c r="D27" s="797"/>
      <c r="E27" s="797"/>
      <c r="F27" s="797"/>
      <c r="G27" s="797"/>
      <c r="H27" s="797"/>
    </row>
    <row r="28" spans="1:24" ht="33.6" customHeight="1">
      <c r="A28" s="279"/>
      <c r="B28" s="280"/>
      <c r="C28" s="280"/>
      <c r="D28" s="255"/>
      <c r="E28" s="255"/>
    </row>
    <row r="29" spans="1:24" ht="33.6" customHeight="1">
      <c r="A29" s="92" t="s">
        <v>208</v>
      </c>
      <c r="B29" s="124">
        <f>'Names of Bidder'!D20</f>
        <v>0</v>
      </c>
      <c r="C29" s="124"/>
      <c r="D29" s="93"/>
      <c r="F29" s="94" t="s">
        <v>210</v>
      </c>
      <c r="G29" s="793"/>
      <c r="H29" s="793"/>
    </row>
    <row r="30" spans="1:24" s="241" customFormat="1" ht="33.6" customHeight="1">
      <c r="A30" s="92" t="s">
        <v>209</v>
      </c>
      <c r="B30" s="124">
        <f>'Names of Bidder'!D21</f>
        <v>0</v>
      </c>
      <c r="C30" s="124"/>
      <c r="D30" s="89"/>
      <c r="E30" s="88"/>
      <c r="F30" s="94" t="s">
        <v>211</v>
      </c>
      <c r="G30" s="792">
        <f>'Names of Bidder'!D17</f>
        <v>0</v>
      </c>
      <c r="H30" s="792"/>
      <c r="J30" s="328"/>
      <c r="K30" s="328"/>
      <c r="L30" s="328"/>
      <c r="M30" s="328"/>
      <c r="N30" s="328"/>
      <c r="O30" s="328"/>
      <c r="P30" s="328"/>
      <c r="Q30" s="329"/>
      <c r="R30" s="329"/>
      <c r="S30" s="329"/>
      <c r="T30" s="329"/>
      <c r="U30" s="329"/>
      <c r="V30" s="329"/>
      <c r="W30" s="329"/>
      <c r="X30" s="329"/>
    </row>
    <row r="31" spans="1:24" s="241" customFormat="1" ht="33.6" customHeight="1">
      <c r="A31" s="88"/>
      <c r="B31" s="281"/>
      <c r="C31" s="281"/>
      <c r="D31" s="89"/>
      <c r="E31" s="88"/>
      <c r="F31" s="94" t="s">
        <v>212</v>
      </c>
      <c r="G31" s="792">
        <f>'Names of Bidder'!D18</f>
        <v>0</v>
      </c>
      <c r="H31" s="792"/>
      <c r="J31" s="328"/>
      <c r="K31" s="328"/>
      <c r="L31" s="328"/>
      <c r="M31" s="328"/>
      <c r="N31" s="328"/>
      <c r="O31" s="328"/>
      <c r="P31" s="328"/>
      <c r="Q31" s="329"/>
      <c r="R31" s="329"/>
      <c r="S31" s="329"/>
      <c r="T31" s="329"/>
      <c r="U31" s="329"/>
      <c r="V31" s="329"/>
      <c r="W31" s="329"/>
      <c r="X31" s="329"/>
    </row>
    <row r="32" spans="1:24" s="241" customFormat="1" ht="33.6" customHeight="1">
      <c r="A32" s="88"/>
      <c r="B32" s="281"/>
      <c r="C32" s="281"/>
      <c r="D32" s="89"/>
      <c r="E32" s="88"/>
      <c r="F32" s="94" t="s">
        <v>213</v>
      </c>
      <c r="G32" s="793"/>
      <c r="H32" s="793"/>
      <c r="J32" s="328"/>
      <c r="K32" s="328"/>
      <c r="L32" s="328"/>
      <c r="M32" s="328"/>
      <c r="N32" s="328"/>
      <c r="O32" s="328"/>
      <c r="P32" s="328"/>
      <c r="Q32" s="329"/>
      <c r="R32" s="329"/>
      <c r="S32" s="329"/>
      <c r="T32" s="329"/>
      <c r="U32" s="329"/>
      <c r="V32" s="329"/>
      <c r="W32" s="329"/>
      <c r="X32" s="329"/>
    </row>
  </sheetData>
  <sheetProtection password="E98F" sheet="1" objects="1" scenarios="1" selectLockedCells="1" selectUnlockedCells="1"/>
  <customSheetViews>
    <customSheetView guid="{9CA44E70-650F-49CD-967F-298619682CA2}" hiddenColumns="1" state="hidden" topLeftCell="A13">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1"/>
      <headerFooter alignWithMargins="0">
        <oddFooter>&amp;R&amp;"Book Antiqua,Bold"&amp;10Schedule-1/ Page &amp;P of &amp;N</oddFooter>
      </headerFooter>
    </customSheetView>
    <customSheetView guid="{C39F923C-6CD3-45D8-86F8-6C4D806DDD7E}"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2"/>
      <headerFooter alignWithMargins="0">
        <oddFooter>&amp;R&amp;"Book Antiqua,Bold"&amp;10Schedule-1/ Page &amp;P of &amp;N</oddFooter>
      </headerFooter>
    </customSheetView>
    <customSheetView guid="{B1277D53-29D6-4226-81E2-084FB62977B6}"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3"/>
      <headerFooter alignWithMargins="0">
        <oddFooter>&amp;R&amp;"Book Antiqua,Bold"&amp;10Schedule-1/ Page &amp;P of &amp;N</oddFooter>
      </headerFooter>
    </customSheetView>
    <customSheetView guid="{58D82F59-8CF6-455F-B9F4-081499FDF243}"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4"/>
      <headerFooter alignWithMargins="0">
        <oddFooter>&amp;R&amp;"Book Antiqua,Bold"&amp;10Schedule-1/ Page &amp;P of &amp;N</oddFooter>
      </headerFooter>
    </customSheetView>
    <customSheetView guid="{696D9240-6693-44E8-B9A4-2BFADD101EE2}"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5"/>
      <headerFooter alignWithMargins="0">
        <oddFooter>&amp;R&amp;"Book Antiqua,Bold"&amp;10Schedule-1/ Page &amp;P of &amp;N</oddFooter>
      </headerFooter>
    </customSheetView>
    <customSheetView guid="{B0EE7D76-5806-4718-BDAD-3A3EA691E5E4}"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6"/>
      <headerFooter alignWithMargins="0">
        <oddFooter>&amp;R&amp;"Book Antiqua,Bold"&amp;10Schedule-1/ Page &amp;P of &amp;N</oddFooter>
      </headerFooter>
    </customSheetView>
    <customSheetView guid="{E95B21C1-D936-4435-AF6F-90CF0B6A7506}"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7"/>
      <headerFooter alignWithMargins="0">
        <oddFooter>&amp;R&amp;"Book Antiqua,Bold"&amp;10Schedule-1/ Page &amp;P of &amp;N</oddFooter>
      </headerFooter>
    </customSheetView>
    <customSheetView guid="{08A645C4-A23F-4400-B0CE-1685BC312A6F}" hiddenColumns="1" state="hidden" topLeftCell="A13">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8"/>
      <headerFooter alignWithMargins="0">
        <oddFooter>&amp;R&amp;"Book Antiqua,Bold"&amp;10Schedule-1/ Page &amp;P of &amp;N</oddFooter>
      </headerFooter>
    </customSheetView>
  </customSheetViews>
  <mergeCells count="18">
    <mergeCell ref="A3:H3"/>
    <mergeCell ref="A4:H4"/>
    <mergeCell ref="B8:E8"/>
    <mergeCell ref="B9:E9"/>
    <mergeCell ref="A14:H14"/>
    <mergeCell ref="B20:E20"/>
    <mergeCell ref="B21:E21"/>
    <mergeCell ref="B10:E10"/>
    <mergeCell ref="B11:E11"/>
    <mergeCell ref="G29:H29"/>
    <mergeCell ref="B19:E19"/>
    <mergeCell ref="G31:H31"/>
    <mergeCell ref="G32:H32"/>
    <mergeCell ref="B22:E22"/>
    <mergeCell ref="B23:E23"/>
    <mergeCell ref="B25:H26"/>
    <mergeCell ref="B27:H27"/>
    <mergeCell ref="G30:H30"/>
  </mergeCells>
  <phoneticPr fontId="30" type="noConversion"/>
  <dataValidations disablePrompts="1" count="2">
    <dataValidation type="date" allowBlank="1" showInputMessage="1" showErrorMessage="1" error="Enter date in &quot;dd-mmm-yy&quot; format. Example 03-oct-10." sqref="B30:C30" xr:uid="{00000000-0002-0000-0500-000000000000}">
      <formula1>#REF!</formula1>
      <formula2>#REF!</formula2>
    </dataValidation>
    <dataValidation type="list" allowBlank="1" showInputMessage="1" showErrorMessage="1" sqref="H18" xr:uid="{00000000-0002-0000-0500-000001000000}">
      <formula1>"Direct,Bought Out"</formula1>
    </dataValidation>
  </dataValidations>
  <printOptions horizontalCentered="1"/>
  <pageMargins left="0.511811023622047" right="0.26" top="0.48" bottom="0.54" header="0.25" footer="0.27"/>
  <pageSetup paperSize="9" orientation="portrait" horizontalDpi="300" verticalDpi="300" r:id="rId9"/>
  <headerFooter alignWithMargins="0">
    <oddFooter>&amp;R&amp;"Book Antiqua,Bold"&amp;10Schedule-1/ Page &amp;P of &amp;N</oddFoot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indexed="53"/>
  </sheetPr>
  <dimension ref="A1:X26"/>
  <sheetViews>
    <sheetView zoomScale="60" zoomScaleNormal="60" zoomScaleSheetLayoutView="100" workbookViewId="0">
      <selection activeCell="L12" sqref="L12"/>
    </sheetView>
  </sheetViews>
  <sheetFormatPr defaultRowHeight="16.5"/>
  <cols>
    <col min="1" max="1" width="10.5" style="242" customWidth="1"/>
    <col min="2" max="2" width="71.875" style="91" customWidth="1"/>
    <col min="3" max="3" width="8.75" style="91" customWidth="1"/>
    <col min="4" max="4" width="14.625" style="90" hidden="1" customWidth="1"/>
    <col min="5" max="5" width="8.75" style="90" hidden="1" customWidth="1"/>
    <col min="6" max="6" width="13" style="90" hidden="1" customWidth="1"/>
    <col min="7" max="7" width="11.125" style="80" hidden="1" customWidth="1"/>
    <col min="8" max="8" width="10.75" style="79" hidden="1" customWidth="1"/>
    <col min="9" max="9" width="12.25" style="79" hidden="1" customWidth="1"/>
    <col min="10" max="10" width="12.25" style="79" customWidth="1"/>
    <col min="11" max="11" width="15.5" style="79" customWidth="1"/>
    <col min="12" max="12" width="19.75" style="225" customWidth="1"/>
    <col min="13" max="13" width="20.375" style="225" customWidth="1"/>
    <col min="14" max="24" width="9" style="225"/>
    <col min="25" max="16384" width="9" style="79"/>
  </cols>
  <sheetData>
    <row r="1" spans="1:22" ht="18" customHeight="1">
      <c r="A1" s="81" t="str">
        <f>Cover!B3</f>
        <v xml:space="preserve">Specification No.: WRTCC/CS/20-21/AMC-LMC/B1 </v>
      </c>
      <c r="B1" s="82"/>
      <c r="C1" s="82"/>
      <c r="D1" s="83"/>
      <c r="E1" s="83"/>
      <c r="L1" s="85" t="s">
        <v>232</v>
      </c>
    </row>
    <row r="2" spans="1:22" ht="18" customHeight="1">
      <c r="A2" s="67"/>
      <c r="B2" s="87"/>
      <c r="C2" s="87"/>
      <c r="D2" s="88"/>
      <c r="E2" s="88"/>
      <c r="F2" s="89"/>
      <c r="G2" s="89"/>
    </row>
    <row r="3" spans="1:22" ht="63" customHeight="1">
      <c r="A3" s="785"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785"/>
      <c r="C3" s="785"/>
      <c r="D3" s="785"/>
      <c r="E3" s="785"/>
      <c r="F3" s="785"/>
      <c r="G3" s="785"/>
      <c r="H3" s="785"/>
      <c r="I3" s="785"/>
      <c r="J3" s="785"/>
      <c r="K3" s="785"/>
      <c r="L3" s="785"/>
      <c r="M3" s="785"/>
    </row>
    <row r="4" spans="1:22" ht="22.15" customHeight="1">
      <c r="A4" s="800" t="s">
        <v>227</v>
      </c>
      <c r="B4" s="800"/>
      <c r="C4" s="800"/>
      <c r="D4" s="800"/>
      <c r="E4" s="800"/>
      <c r="F4" s="800"/>
      <c r="G4" s="800"/>
      <c r="H4" s="800"/>
      <c r="I4" s="800"/>
      <c r="J4" s="800"/>
      <c r="K4" s="800"/>
      <c r="L4" s="800"/>
      <c r="M4" s="800"/>
    </row>
    <row r="5" spans="1:22" ht="18" customHeight="1">
      <c r="A5" s="283"/>
      <c r="B5" s="237"/>
      <c r="C5" s="237"/>
      <c r="D5" s="236"/>
      <c r="E5" s="236"/>
      <c r="F5" s="284"/>
      <c r="G5" s="89"/>
      <c r="L5" s="233"/>
    </row>
    <row r="6" spans="1:22" ht="18" customHeight="1">
      <c r="A6" s="29" t="str">
        <f>'Sch-1'!A6</f>
        <v>Bidder's Name And Address</v>
      </c>
      <c r="B6" s="30"/>
      <c r="C6" s="30"/>
      <c r="D6" s="30"/>
      <c r="F6" s="89"/>
      <c r="G6" s="30"/>
      <c r="K6" s="63" t="s">
        <v>198</v>
      </c>
      <c r="L6" s="233"/>
    </row>
    <row r="7" spans="1:22" ht="19.149999999999999" customHeight="1">
      <c r="A7" s="238" t="str">
        <f>'Sch-1'!A7</f>
        <v>Bidder as Individual Bidder</v>
      </c>
      <c r="F7" s="89"/>
      <c r="G7" s="32"/>
      <c r="K7" s="820" t="str">
        <f>'Sch-1'!L7</f>
        <v xml:space="preserve">Sr. DGM (Tel-CS &amp; Wi-Fi) 
Power Grid Corporation of India Limited,
Western Region Telecom Control Center, 
1st Floor, Samruddhi Venture Park,
 MIDC Area, Marol, Andheri(East),
Mumbai-400093
</v>
      </c>
      <c r="L7" s="820"/>
      <c r="M7" s="820"/>
    </row>
    <row r="8" spans="1:22" ht="19.149999999999999" customHeight="1">
      <c r="A8" s="68" t="s">
        <v>199</v>
      </c>
      <c r="B8" s="516">
        <f>'Names of Bidder'!D8</f>
        <v>0</v>
      </c>
      <c r="C8" s="534"/>
      <c r="D8" s="534"/>
      <c r="F8" s="89"/>
      <c r="G8" s="32"/>
      <c r="K8" s="820"/>
      <c r="L8" s="820"/>
      <c r="M8" s="820"/>
    </row>
    <row r="9" spans="1:22" ht="19.149999999999999" customHeight="1">
      <c r="A9" s="68" t="s">
        <v>216</v>
      </c>
      <c r="B9" s="516">
        <f>'Names of Bidder'!D9</f>
        <v>0</v>
      </c>
      <c r="C9" s="534"/>
      <c r="D9" s="534"/>
      <c r="F9" s="89"/>
      <c r="G9" s="32"/>
      <c r="K9" s="820"/>
      <c r="L9" s="820"/>
      <c r="M9" s="820"/>
    </row>
    <row r="10" spans="1:22" ht="19.149999999999999" customHeight="1">
      <c r="A10" s="70"/>
      <c r="B10" s="516">
        <f>'Names of Bidder'!D10</f>
        <v>0</v>
      </c>
      <c r="C10" s="534"/>
      <c r="D10" s="534"/>
      <c r="F10" s="89"/>
      <c r="G10" s="32"/>
      <c r="K10" s="820"/>
      <c r="L10" s="820"/>
      <c r="M10" s="820"/>
    </row>
    <row r="11" spans="1:22" ht="19.149999999999999" customHeight="1">
      <c r="A11" s="70"/>
      <c r="B11" s="516">
        <f>'Names of Bidder'!D11</f>
        <v>0</v>
      </c>
      <c r="C11" s="202"/>
      <c r="D11" s="202"/>
      <c r="E11" s="202"/>
      <c r="F11" s="89"/>
      <c r="G11" s="32"/>
      <c r="K11" s="820"/>
      <c r="L11" s="820"/>
      <c r="M11" s="820"/>
    </row>
    <row r="12" spans="1:22" ht="18" customHeight="1">
      <c r="A12" s="70"/>
      <c r="B12" s="99"/>
      <c r="C12" s="99"/>
      <c r="D12" s="99"/>
      <c r="E12" s="99"/>
      <c r="G12" s="33"/>
      <c r="L12" s="538" t="s">
        <v>175</v>
      </c>
    </row>
    <row r="13" spans="1:22" s="532" customFormat="1" ht="47.25" customHeight="1" thickBot="1">
      <c r="A13" s="824" t="s">
        <v>510</v>
      </c>
      <c r="B13" s="824"/>
      <c r="C13" s="824"/>
      <c r="D13" s="824"/>
      <c r="E13" s="824"/>
      <c r="F13" s="824"/>
      <c r="G13" s="824"/>
      <c r="H13" s="824"/>
      <c r="I13" s="824"/>
      <c r="J13" s="824"/>
      <c r="K13" s="824"/>
      <c r="L13" s="824"/>
      <c r="M13" s="824"/>
      <c r="U13" s="544"/>
      <c r="V13" s="544"/>
    </row>
    <row r="14" spans="1:22" s="713" customFormat="1" ht="46.5" customHeight="1">
      <c r="A14" s="821" t="s">
        <v>417</v>
      </c>
      <c r="B14" s="811" t="s">
        <v>418</v>
      </c>
      <c r="C14" s="812"/>
      <c r="D14" s="817" t="s">
        <v>436</v>
      </c>
      <c r="E14" s="818"/>
      <c r="F14" s="818"/>
      <c r="G14" s="818"/>
      <c r="H14" s="818"/>
      <c r="I14" s="819"/>
      <c r="J14" s="821" t="s">
        <v>419</v>
      </c>
      <c r="K14" s="823" t="s">
        <v>435</v>
      </c>
      <c r="L14" s="712" t="s">
        <v>520</v>
      </c>
      <c r="M14" s="711" t="s">
        <v>420</v>
      </c>
      <c r="U14" s="714" t="s">
        <v>230</v>
      </c>
      <c r="V14" s="714"/>
    </row>
    <row r="15" spans="1:22" s="713" customFormat="1" ht="15.75" customHeight="1">
      <c r="A15" s="805"/>
      <c r="B15" s="813"/>
      <c r="C15" s="814"/>
      <c r="D15" s="804" t="s">
        <v>437</v>
      </c>
      <c r="E15" s="804" t="s">
        <v>438</v>
      </c>
      <c r="F15" s="802" t="s">
        <v>439</v>
      </c>
      <c r="G15" s="804" t="s">
        <v>441</v>
      </c>
      <c r="H15" s="804" t="s">
        <v>442</v>
      </c>
      <c r="I15" s="804" t="s">
        <v>440</v>
      </c>
      <c r="J15" s="805"/>
      <c r="K15" s="803"/>
      <c r="L15" s="715" t="s">
        <v>421</v>
      </c>
      <c r="M15" s="715" t="s">
        <v>421</v>
      </c>
      <c r="U15" s="714" t="s">
        <v>424</v>
      </c>
      <c r="V15" s="714"/>
    </row>
    <row r="16" spans="1:22" s="716" customFormat="1">
      <c r="A16" s="822"/>
      <c r="B16" s="815"/>
      <c r="C16" s="816"/>
      <c r="D16" s="805"/>
      <c r="E16" s="805"/>
      <c r="F16" s="803"/>
      <c r="G16" s="805"/>
      <c r="H16" s="805"/>
      <c r="I16" s="805"/>
      <c r="J16" s="822"/>
      <c r="K16" s="803"/>
      <c r="L16" s="715" t="s">
        <v>422</v>
      </c>
      <c r="M16" s="715" t="s">
        <v>422</v>
      </c>
      <c r="U16" s="717"/>
      <c r="V16" s="717"/>
    </row>
    <row r="17" spans="1:22" s="716" customFormat="1" ht="18.75" customHeight="1">
      <c r="A17" s="624" t="s">
        <v>456</v>
      </c>
      <c r="B17" s="808"/>
      <c r="C17" s="808"/>
      <c r="D17" s="623"/>
      <c r="E17" s="623"/>
      <c r="F17" s="718"/>
      <c r="G17" s="719"/>
      <c r="H17" s="719"/>
      <c r="I17" s="719"/>
      <c r="J17" s="719"/>
      <c r="K17" s="718"/>
      <c r="L17" s="719"/>
      <c r="M17" s="719"/>
      <c r="U17" s="717"/>
      <c r="V17" s="717"/>
    </row>
    <row r="18" spans="1:22" s="716" customFormat="1" ht="63" customHeight="1">
      <c r="A18" s="565">
        <v>1</v>
      </c>
      <c r="B18" s="784" t="s">
        <v>236</v>
      </c>
      <c r="C18" s="784"/>
      <c r="D18" s="566"/>
      <c r="E18" s="566"/>
      <c r="F18" s="718"/>
      <c r="G18" s="719"/>
      <c r="H18" s="719"/>
      <c r="I18" s="719"/>
      <c r="J18" s="566"/>
      <c r="K18" s="706"/>
      <c r="L18" s="709"/>
      <c r="M18" s="719" t="str">
        <f>IF(L18=0,"Included",K18*L18)</f>
        <v>Included</v>
      </c>
      <c r="U18" s="717"/>
      <c r="V18" s="717"/>
    </row>
    <row r="19" spans="1:22" s="716" customFormat="1" ht="72" customHeight="1">
      <c r="A19" s="565">
        <v>2</v>
      </c>
      <c r="B19" s="783"/>
      <c r="C19" s="783"/>
      <c r="D19" s="566"/>
      <c r="E19" s="566"/>
      <c r="F19" s="718"/>
      <c r="G19" s="719"/>
      <c r="H19" s="719"/>
      <c r="I19" s="719"/>
      <c r="J19" s="566"/>
      <c r="K19" s="706"/>
      <c r="L19" s="709"/>
      <c r="M19" s="719" t="str">
        <f>IF(L19=0,"Included",K19*L19)</f>
        <v>Included</v>
      </c>
      <c r="U19" s="717"/>
      <c r="V19" s="717"/>
    </row>
    <row r="20" spans="1:22" s="716" customFormat="1" ht="63.75" customHeight="1">
      <c r="A20" s="565">
        <v>3</v>
      </c>
      <c r="B20" s="783"/>
      <c r="C20" s="783"/>
      <c r="D20" s="566"/>
      <c r="E20" s="566"/>
      <c r="F20" s="718"/>
      <c r="G20" s="719"/>
      <c r="H20" s="719"/>
      <c r="I20" s="719"/>
      <c r="J20" s="566"/>
      <c r="K20" s="706"/>
      <c r="L20" s="709"/>
      <c r="M20" s="719" t="str">
        <f>IF(L20=0,"Included",K20*L20)</f>
        <v>Included</v>
      </c>
      <c r="U20" s="717"/>
      <c r="V20" s="717"/>
    </row>
    <row r="21" spans="1:22" ht="33.6" customHeight="1">
      <c r="A21" s="809" t="s">
        <v>280</v>
      </c>
      <c r="B21" s="809"/>
      <c r="C21" s="809"/>
      <c r="D21" s="809"/>
      <c r="E21" s="809"/>
      <c r="F21" s="809"/>
      <c r="G21" s="809"/>
      <c r="H21" s="809"/>
      <c r="I21" s="809"/>
      <c r="J21" s="809"/>
      <c r="K21" s="809"/>
      <c r="L21" s="809"/>
      <c r="M21" s="720">
        <f>SUM(M18:M20)</f>
        <v>0</v>
      </c>
    </row>
    <row r="22" spans="1:22" ht="33.6" customHeight="1">
      <c r="A22" s="628"/>
      <c r="B22" s="628"/>
      <c r="C22" s="628"/>
      <c r="D22" s="628"/>
      <c r="E22" s="628"/>
      <c r="F22" s="628"/>
      <c r="G22" s="628"/>
      <c r="H22" s="628"/>
      <c r="I22" s="628"/>
      <c r="J22" s="628"/>
      <c r="K22" s="628"/>
      <c r="L22" s="628"/>
      <c r="M22" s="721"/>
    </row>
    <row r="23" spans="1:22" ht="64.5" customHeight="1">
      <c r="A23" s="92" t="s">
        <v>519</v>
      </c>
      <c r="B23" s="810" t="s">
        <v>523</v>
      </c>
      <c r="C23" s="810"/>
      <c r="D23" s="810"/>
      <c r="E23" s="810"/>
      <c r="F23" s="810"/>
      <c r="G23" s="810"/>
      <c r="H23" s="810"/>
      <c r="I23" s="810"/>
      <c r="J23" s="810"/>
      <c r="K23" s="810"/>
      <c r="L23" s="810"/>
      <c r="M23" s="810"/>
    </row>
    <row r="24" spans="1:22" ht="33.6" customHeight="1">
      <c r="A24" s="88"/>
      <c r="B24" s="87"/>
      <c r="C24" s="87"/>
      <c r="D24" s="89"/>
      <c r="E24" s="88"/>
      <c r="G24" s="89"/>
    </row>
    <row r="25" spans="1:22" ht="33.6" customHeight="1">
      <c r="A25" s="92" t="s">
        <v>208</v>
      </c>
      <c r="B25" s="124">
        <f>'Names of Bidder'!D20</f>
        <v>0</v>
      </c>
      <c r="C25" s="87"/>
      <c r="D25" s="89"/>
      <c r="E25" s="88"/>
      <c r="F25" s="95"/>
      <c r="G25" s="89"/>
      <c r="K25" s="722" t="s">
        <v>211</v>
      </c>
      <c r="L25" s="328">
        <f>'Names of Bidder'!D17</f>
        <v>0</v>
      </c>
    </row>
    <row r="26" spans="1:22" ht="30">
      <c r="A26" s="92" t="s">
        <v>209</v>
      </c>
      <c r="B26" s="806">
        <f>'Names of Bidder'!D21</f>
        <v>0</v>
      </c>
      <c r="C26" s="806"/>
      <c r="D26" s="807"/>
      <c r="E26" s="807"/>
      <c r="F26" s="807"/>
      <c r="K26" s="722" t="s">
        <v>212</v>
      </c>
      <c r="L26" s="328">
        <f>'Names of Bidder'!D18</f>
        <v>0</v>
      </c>
    </row>
  </sheetData>
  <sheetProtection password="CB12" sheet="1" formatColumns="0" formatRows="0" selectLockedCells="1"/>
  <customSheetViews>
    <customSheetView guid="{9CA44E70-650F-49CD-967F-298619682CA2}" hiddenColumns="1" topLeftCell="A13">
      <selection activeCell="C16" sqref="C16"/>
      <colBreaks count="1" manualBreakCount="1">
        <brk id="7" max="1048575" man="1"/>
      </colBreaks>
      <pageMargins left="0.51181102362204722" right="0.26" top="0.54" bottom="0.61" header="0.25" footer="0.43"/>
      <printOptions horizontalCentered="1"/>
      <pageSetup paperSize="9" scale="92" orientation="portrait" horizontalDpi="300" verticalDpi="300" r:id="rId1"/>
      <headerFooter alignWithMargins="0">
        <oddFooter>&amp;R&amp;"Book Antiqua,Bold"&amp;10Schedule-2/ Page &amp;P of &amp;N</oddFooter>
      </headerFooter>
    </customSheetView>
    <customSheetView guid="{C39F923C-6CD3-45D8-86F8-6C4D806DDD7E}" hiddenColumns="1">
      <selection activeCell="F45" sqref="F45"/>
      <colBreaks count="1" manualBreakCount="1">
        <brk id="7" max="1048575" man="1"/>
      </colBreaks>
      <pageMargins left="0.51181102362204722" right="0.26" top="0.54" bottom="0.61" header="0.25" footer="0.43"/>
      <printOptions horizontalCentered="1"/>
      <pageSetup paperSize="9" scale="92" orientation="portrait" horizontalDpi="300" verticalDpi="300" r:id="rId2"/>
      <headerFooter alignWithMargins="0">
        <oddFooter>&amp;R&amp;"Book Antiqua,Bold"&amp;10Schedule-2/ Page &amp;P of &amp;N</oddFooter>
      </headerFooter>
    </customSheetView>
    <customSheetView guid="{B1277D53-29D6-4226-81E2-084FB62977B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3"/>
      <headerFooter alignWithMargins="0">
        <oddFooter>&amp;R&amp;"Book Antiqua,Bold"&amp;10Schedule-2/ Page &amp;P of &amp;N</oddFooter>
      </headerFooter>
    </customSheetView>
    <customSheetView guid="{58D82F59-8CF6-455F-B9F4-081499FDF243}"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4"/>
      <headerFooter alignWithMargins="0">
        <oddFooter>&amp;R&amp;"Book Antiqua,Bold"&amp;10Schedule-2/ Page &amp;P of &amp;N</oddFooter>
      </headerFooter>
    </customSheetView>
    <customSheetView guid="{4F65FF32-EC61-4022-A399-2986D7B6B8B3}" showPageBreaks="1" zeroValues="0" printArea="1" view="pageBreakPreview" showRuler="0" topLeftCell="A20">
      <selection activeCell="B2" sqref="B2:E2"/>
      <rowBreaks count="1" manualBreakCount="1">
        <brk id="33"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5"/>
      <headerFooter alignWithMargins="0">
        <oddFooter>&amp;R&amp;"Book Antiqua,Bold"&amp;10Page &amp;P of &amp;N</oddFooter>
      </headerFooter>
    </customSheetView>
    <customSheetView guid="{696D9240-6693-44E8-B9A4-2BFADD101EE2}"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6"/>
      <headerFooter alignWithMargins="0">
        <oddFooter>&amp;R&amp;"Book Antiqua,Bold"&amp;10Schedule-2/ Page &amp;P of &amp;N</oddFooter>
      </headerFooter>
    </customSheetView>
    <customSheetView guid="{B0EE7D76-5806-4718-BDAD-3A3EA691E5E4}" hiddenColumns="1">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7"/>
      <headerFooter alignWithMargins="0">
        <oddFooter>&amp;R&amp;"Book Antiqua,Bold"&amp;10Schedule-2/ Page &amp;P of &amp;N</oddFooter>
      </headerFooter>
    </customSheetView>
    <customSheetView guid="{E95B21C1-D936-4435-AF6F-90CF0B6A750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8"/>
      <headerFooter alignWithMargins="0">
        <oddFooter>&amp;R&amp;"Book Antiqua,Bold"&amp;10Schedule-2/ Page &amp;P of &amp;N</oddFooter>
      </headerFooter>
    </customSheetView>
    <customSheetView guid="{08A645C4-A23F-4400-B0CE-1685BC312A6F}" printArea="1" hiddenColumns="1" topLeftCell="A19">
      <selection activeCell="C17" sqref="C17"/>
      <colBreaks count="1" manualBreakCount="1">
        <brk id="7" max="1048575" man="1"/>
      </colBreaks>
      <pageMargins left="0.51181102362204722" right="0.26" top="0.54" bottom="0.61" header="0.25" footer="0.43"/>
      <printOptions horizontalCentered="1"/>
      <pageSetup paperSize="9" scale="92" orientation="portrait" horizontalDpi="300" verticalDpi="300" r:id="rId9"/>
      <headerFooter alignWithMargins="0">
        <oddFooter>&amp;R&amp;"Book Antiqua,Bold"&amp;10Schedule-2/ Page &amp;P of &amp;N</oddFooter>
      </headerFooter>
    </customSheetView>
  </customSheetViews>
  <mergeCells count="22">
    <mergeCell ref="B26:F26"/>
    <mergeCell ref="B17:C17"/>
    <mergeCell ref="B18:C18"/>
    <mergeCell ref="B19:C19"/>
    <mergeCell ref="B20:C20"/>
    <mergeCell ref="A21:L21"/>
    <mergeCell ref="B23:M23"/>
    <mergeCell ref="A3:M3"/>
    <mergeCell ref="A4:M4"/>
    <mergeCell ref="F15:F16"/>
    <mergeCell ref="G15:G16"/>
    <mergeCell ref="H15:H16"/>
    <mergeCell ref="E15:E16"/>
    <mergeCell ref="I15:I16"/>
    <mergeCell ref="B14:C16"/>
    <mergeCell ref="D15:D16"/>
    <mergeCell ref="D14:I14"/>
    <mergeCell ref="K7:M11"/>
    <mergeCell ref="A14:A16"/>
    <mergeCell ref="K14:K16"/>
    <mergeCell ref="J14:J16"/>
    <mergeCell ref="A13:M13"/>
  </mergeCells>
  <phoneticPr fontId="3" type="noConversion"/>
  <dataValidations count="1">
    <dataValidation type="decimal" operator="greaterThanOrEqual" allowBlank="1" showInputMessage="1" showErrorMessage="1" sqref="L18:L20" xr:uid="{00000000-0002-0000-0600-000000000000}">
      <formula1>0</formula1>
    </dataValidation>
  </dataValidations>
  <printOptions horizontalCentered="1"/>
  <pageMargins left="0.511811023622047" right="0.27559055118110198" top="0.55118110236220497" bottom="0.59055118110236204" header="0.23622047244094499" footer="0.43307086614173201"/>
  <pageSetup paperSize="9" scale="80" orientation="portrait" r:id="rId10"/>
  <headerFooter alignWithMargins="0">
    <oddFooter>&amp;R&amp;"Book Antiqua,Bold"&amp;10Schedule-2/ Page &amp;P of &amp;N</oddFooter>
  </headerFooter>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theme="1"/>
  </sheetPr>
  <dimension ref="A1:AA24"/>
  <sheetViews>
    <sheetView topLeftCell="A4" zoomScaleNormal="100" zoomScaleSheetLayoutView="100" workbookViewId="0">
      <selection activeCell="I3" sqref="I3"/>
    </sheetView>
  </sheetViews>
  <sheetFormatPr defaultRowHeight="16.5"/>
  <cols>
    <col min="1" max="1" width="10.625" style="242" customWidth="1"/>
    <col min="2" max="2" width="33" style="91" customWidth="1"/>
    <col min="3" max="3" width="11.75" style="91" customWidth="1"/>
    <col min="4" max="4" width="7.625" style="90" customWidth="1"/>
    <col min="5" max="5" width="8.625" style="90" customWidth="1"/>
    <col min="6" max="6" width="14.5" style="90" customWidth="1"/>
    <col min="7" max="7" width="19.125" style="90" customWidth="1"/>
    <col min="8" max="8" width="11.125" style="80" customWidth="1"/>
    <col min="9" max="11" width="9" style="79"/>
    <col min="12" max="12" width="9" style="225"/>
    <col min="13" max="14" width="17.625" style="225" customWidth="1"/>
    <col min="15" max="27" width="9" style="225"/>
    <col min="28" max="16384" width="9" style="79"/>
  </cols>
  <sheetData>
    <row r="1" spans="1:14" ht="18" customHeight="1">
      <c r="A1" s="81" t="str">
        <f>Cover!B3</f>
        <v xml:space="preserve">Specification No.: WRTCC/CS/20-21/AMC-LMC/B1 </v>
      </c>
      <c r="B1" s="82"/>
      <c r="C1" s="82"/>
      <c r="D1" s="83"/>
      <c r="E1" s="83"/>
      <c r="F1" s="84"/>
      <c r="G1" s="85" t="s">
        <v>232</v>
      </c>
    </row>
    <row r="2" spans="1:14" ht="18" customHeight="1">
      <c r="A2" s="67"/>
      <c r="B2" s="87"/>
      <c r="C2" s="87"/>
      <c r="D2" s="88"/>
      <c r="E2" s="88"/>
      <c r="F2" s="89"/>
      <c r="G2" s="89"/>
      <c r="H2" s="89"/>
    </row>
    <row r="3" spans="1:14" ht="44.25" customHeight="1">
      <c r="A3" s="785"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785"/>
      <c r="C3" s="785"/>
      <c r="D3" s="785"/>
      <c r="E3" s="785"/>
      <c r="F3" s="785"/>
      <c r="G3" s="785"/>
      <c r="L3" s="233"/>
      <c r="N3" s="234"/>
    </row>
    <row r="4" spans="1:14" ht="22.15" customHeight="1">
      <c r="A4" s="800" t="s">
        <v>227</v>
      </c>
      <c r="B4" s="800"/>
      <c r="C4" s="800"/>
      <c r="D4" s="800"/>
      <c r="E4" s="800"/>
      <c r="F4" s="800"/>
      <c r="G4" s="800"/>
      <c r="H4" s="282"/>
      <c r="L4" s="233"/>
      <c r="N4" s="235"/>
    </row>
    <row r="5" spans="1:14" ht="18" customHeight="1">
      <c r="A5" s="283"/>
      <c r="B5" s="237"/>
      <c r="C5" s="237"/>
      <c r="D5" s="236"/>
      <c r="E5" s="236"/>
      <c r="F5" s="236"/>
      <c r="G5" s="284"/>
      <c r="H5" s="89"/>
      <c r="L5" s="233"/>
      <c r="N5" s="235"/>
    </row>
    <row r="6" spans="1:14" ht="18" customHeight="1">
      <c r="A6" s="29" t="str">
        <f>'Sch-1'!A6</f>
        <v>Bidder's Name And Address</v>
      </c>
      <c r="B6" s="30"/>
      <c r="C6" s="30"/>
      <c r="D6" s="30"/>
      <c r="E6" s="30"/>
      <c r="F6" s="63" t="s">
        <v>198</v>
      </c>
      <c r="G6" s="89"/>
      <c r="H6" s="30"/>
      <c r="L6" s="233"/>
      <c r="N6" s="235"/>
    </row>
    <row r="7" spans="1:14" ht="18" customHeight="1">
      <c r="A7" s="238" t="str">
        <f>'Sch-1'!A7</f>
        <v>Bidder as Individual Bidder</v>
      </c>
      <c r="F7" s="62" t="s">
        <v>200</v>
      </c>
      <c r="G7" s="89"/>
      <c r="H7" s="32"/>
      <c r="L7" s="233"/>
      <c r="N7" s="235"/>
    </row>
    <row r="8" spans="1:14" ht="18" customHeight="1">
      <c r="A8" s="68" t="s">
        <v>199</v>
      </c>
      <c r="B8" s="825" t="str">
        <f>IF('Sch-1'!B8=0, "", 'Sch-1'!B8)</f>
        <v/>
      </c>
      <c r="C8" s="825"/>
      <c r="D8" s="825"/>
      <c r="E8" s="825"/>
      <c r="F8" s="62" t="s">
        <v>202</v>
      </c>
      <c r="G8" s="89"/>
      <c r="H8" s="32"/>
      <c r="L8" s="233"/>
      <c r="N8" s="235"/>
    </row>
    <row r="9" spans="1:14" ht="18" customHeight="1">
      <c r="A9" s="68" t="s">
        <v>201</v>
      </c>
      <c r="B9" s="825" t="str">
        <f>IF('Sch-1'!B9=0, "", 'Sch-1'!B9)</f>
        <v/>
      </c>
      <c r="C9" s="825"/>
      <c r="D9" s="825"/>
      <c r="E9" s="825"/>
      <c r="F9" s="62" t="s">
        <v>203</v>
      </c>
      <c r="G9" s="89"/>
      <c r="H9" s="32"/>
      <c r="L9" s="233"/>
      <c r="N9" s="234"/>
    </row>
    <row r="10" spans="1:14" ht="18" customHeight="1">
      <c r="A10" s="70"/>
      <c r="B10" s="825" t="str">
        <f ca="1">IF('Sch-1'!B12=0, "", 'Sch-1'!B12)</f>
        <v/>
      </c>
      <c r="C10" s="825"/>
      <c r="D10" s="825"/>
      <c r="E10" s="825"/>
      <c r="F10" s="62" t="s">
        <v>204</v>
      </c>
      <c r="G10" s="89"/>
      <c r="H10" s="32"/>
    </row>
    <row r="11" spans="1:14" ht="18" customHeight="1">
      <c r="A11" s="70"/>
      <c r="B11" s="825" t="e">
        <f>IF('Sch-1'!#REF!=0, "", 'Sch-1'!#REF!)</f>
        <v>#REF!</v>
      </c>
      <c r="C11" s="825"/>
      <c r="D11" s="825"/>
      <c r="E11" s="825"/>
      <c r="F11" s="62" t="s">
        <v>205</v>
      </c>
      <c r="G11" s="89"/>
      <c r="H11" s="32"/>
    </row>
    <row r="12" spans="1:14" ht="18" customHeight="1">
      <c r="A12" s="70"/>
      <c r="B12" s="202"/>
      <c r="C12" s="202"/>
      <c r="D12" s="202"/>
      <c r="E12" s="202"/>
      <c r="F12" s="69"/>
      <c r="G12" s="89"/>
      <c r="H12" s="32"/>
    </row>
    <row r="13" spans="1:14" ht="18" customHeight="1">
      <c r="A13" s="70"/>
      <c r="B13" s="99"/>
      <c r="C13" s="99"/>
      <c r="D13" s="99"/>
      <c r="E13" s="99"/>
      <c r="F13" s="99"/>
      <c r="G13" s="85" t="s">
        <v>175</v>
      </c>
      <c r="H13" s="33"/>
    </row>
    <row r="14" spans="1:14" ht="43.5" customHeight="1">
      <c r="A14" s="239" t="s">
        <v>176</v>
      </c>
      <c r="B14" s="239" t="s">
        <v>197</v>
      </c>
      <c r="C14" s="239" t="s">
        <v>155</v>
      </c>
      <c r="D14" s="240" t="s">
        <v>174</v>
      </c>
      <c r="E14" s="240" t="s">
        <v>177</v>
      </c>
      <c r="F14" s="239" t="s">
        <v>157</v>
      </c>
      <c r="G14" s="239" t="s">
        <v>179</v>
      </c>
      <c r="H14" s="215"/>
      <c r="M14" s="220"/>
      <c r="N14" s="220"/>
    </row>
    <row r="15" spans="1:14" ht="18" customHeight="1">
      <c r="A15" s="240">
        <v>1</v>
      </c>
      <c r="B15" s="240">
        <v>2</v>
      </c>
      <c r="C15" s="240">
        <v>3</v>
      </c>
      <c r="D15" s="240">
        <v>4</v>
      </c>
      <c r="E15" s="240">
        <v>5</v>
      </c>
      <c r="F15" s="240">
        <v>6</v>
      </c>
      <c r="G15" s="240" t="s">
        <v>156</v>
      </c>
      <c r="H15" s="229"/>
      <c r="M15" s="219"/>
      <c r="N15" s="219"/>
    </row>
    <row r="16" spans="1:14" ht="50.1" customHeight="1">
      <c r="A16" s="285" t="e">
        <f>'Sch-2'!#REF!</f>
        <v>#REF!</v>
      </c>
      <c r="B16" s="285" t="e">
        <f>'Sch-2'!#REF!</f>
        <v>#REF!</v>
      </c>
      <c r="C16" s="346" t="e">
        <f>'Sch-2'!#REF!</f>
        <v>#REF!</v>
      </c>
      <c r="D16" s="285" t="e">
        <f>'Sch-2'!#REF!</f>
        <v>#REF!</v>
      </c>
      <c r="E16" s="345" t="e">
        <f>'Sch-2'!#REF!</f>
        <v>#REF!</v>
      </c>
      <c r="F16" s="286" t="e">
        <f>'Sch-2'!#REF!</f>
        <v>#REF!</v>
      </c>
      <c r="G16" s="332" t="e">
        <f>IF(F16=0, "Included", IF(ISERROR(E16*F16), F16, E16*F16))</f>
        <v>#REF!</v>
      </c>
      <c r="H16" s="33"/>
      <c r="M16" s="221"/>
      <c r="N16" s="221"/>
    </row>
    <row r="17" spans="1:14" ht="28.15" customHeight="1">
      <c r="A17" s="285" t="e">
        <f>'Sch-2'!#REF!</f>
        <v>#REF!</v>
      </c>
      <c r="B17" s="287" t="s">
        <v>231</v>
      </c>
      <c r="C17" s="287"/>
      <c r="D17" s="288"/>
      <c r="E17" s="289"/>
      <c r="F17" s="290"/>
      <c r="G17" s="291" t="e">
        <f>ROUND(SUM(G16:G16),0)</f>
        <v>#REF!</v>
      </c>
      <c r="H17" s="33"/>
      <c r="M17" s="221"/>
      <c r="N17" s="222"/>
    </row>
    <row r="18" spans="1:14" ht="28.15" customHeight="1">
      <c r="A18" s="320"/>
      <c r="B18" s="321"/>
      <c r="C18" s="321"/>
      <c r="D18" s="322"/>
      <c r="E18" s="323"/>
      <c r="F18" s="324"/>
      <c r="G18" s="325"/>
      <c r="H18" s="33"/>
      <c r="M18" s="221"/>
      <c r="N18" s="222"/>
    </row>
    <row r="19" spans="1:14" ht="27.75" customHeight="1">
      <c r="A19" s="292"/>
      <c r="B19" s="244"/>
      <c r="C19" s="244"/>
      <c r="E19" s="242"/>
      <c r="F19" s="243"/>
      <c r="G19" s="243"/>
      <c r="H19" s="33"/>
    </row>
    <row r="20" spans="1:14" ht="33.6" customHeight="1">
      <c r="A20" s="92" t="s">
        <v>208</v>
      </c>
      <c r="B20" s="245" t="e">
        <f>IF('Sch-1'!#REF!=0,"", 'Sch-1'!#REF!)</f>
        <v>#REF!</v>
      </c>
      <c r="C20" s="245"/>
      <c r="D20" s="93"/>
      <c r="E20" s="88"/>
      <c r="F20" s="94" t="s">
        <v>210</v>
      </c>
      <c r="G20" s="95"/>
      <c r="H20" s="89"/>
      <c r="M20" s="233"/>
      <c r="N20" s="293"/>
    </row>
    <row r="21" spans="1:14" ht="33.6" customHeight="1">
      <c r="A21" s="92" t="s">
        <v>209</v>
      </c>
      <c r="B21" s="245" t="e">
        <f>IF('Sch-1'!#REF!=0,"", 'Sch-1'!#REF!)</f>
        <v>#REF!</v>
      </c>
      <c r="C21" s="245"/>
      <c r="D21" s="89"/>
      <c r="E21" s="88"/>
      <c r="F21" s="94" t="s">
        <v>211</v>
      </c>
      <c r="G21" s="96" t="e">
        <f>IF('Sch-1'!#REF!=0,"",'Sch-1'!#REF!)</f>
        <v>#REF!</v>
      </c>
      <c r="H21" s="89"/>
    </row>
    <row r="22" spans="1:14" ht="33.6" customHeight="1">
      <c r="A22" s="88"/>
      <c r="B22" s="87"/>
      <c r="C22" s="87"/>
      <c r="D22" s="89"/>
      <c r="E22" s="88"/>
      <c r="F22" s="94" t="s">
        <v>212</v>
      </c>
      <c r="G22" s="96" t="e">
        <f>IF('Sch-1'!#REF!=0,"",'Sch-1'!#REF!)</f>
        <v>#REF!</v>
      </c>
      <c r="H22" s="89"/>
    </row>
    <row r="23" spans="1:14" ht="33.6" customHeight="1">
      <c r="A23" s="88"/>
      <c r="B23" s="87"/>
      <c r="C23" s="87"/>
      <c r="D23" s="89"/>
      <c r="E23" s="88"/>
      <c r="F23" s="94" t="s">
        <v>213</v>
      </c>
      <c r="G23" s="95"/>
      <c r="H23" s="89"/>
    </row>
    <row r="24" spans="1:14">
      <c r="A24" s="88"/>
      <c r="B24" s="806"/>
      <c r="C24" s="806"/>
      <c r="D24" s="807"/>
      <c r="E24" s="807"/>
      <c r="F24" s="807"/>
      <c r="G24" s="807"/>
    </row>
  </sheetData>
  <sheetProtection password="E98F" sheet="1" objects="1" scenarios="1" selectLockedCells="1" selectUnlockedCells="1"/>
  <customSheetViews>
    <customSheetView guid="{9CA44E70-650F-49CD-967F-298619682CA2}"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1"/>
      <headerFooter alignWithMargins="0">
        <oddFooter>&amp;R&amp;"Book Antiqua,Bold"&amp;10Schedule-2/ Page &amp;P of &amp;N</oddFooter>
      </headerFooter>
    </customSheetView>
    <customSheetView guid="{C39F923C-6CD3-45D8-86F8-6C4D806DDD7E}"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2"/>
      <headerFooter alignWithMargins="0">
        <oddFooter>&amp;R&amp;"Book Antiqua,Bold"&amp;10Schedule-2/ Page &amp;P of &amp;N</oddFooter>
      </headerFooter>
    </customSheetView>
    <customSheetView guid="{B1277D53-29D6-4226-81E2-084FB62977B6}"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3"/>
      <headerFooter alignWithMargins="0">
        <oddFooter>&amp;R&amp;"Book Antiqua,Bold"&amp;10Schedule-2/ Page &amp;P of &amp;N</oddFooter>
      </headerFooter>
    </customSheetView>
    <customSheetView guid="{58D82F59-8CF6-455F-B9F4-081499FDF243}"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4"/>
      <headerFooter alignWithMargins="0">
        <oddFooter>&amp;R&amp;"Book Antiqua,Bold"&amp;10Schedule-2/ Page &amp;P of &amp;N</oddFooter>
      </headerFooter>
    </customSheetView>
    <customSheetView guid="{696D9240-6693-44E8-B9A4-2BFADD101EE2}"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5"/>
      <headerFooter alignWithMargins="0">
        <oddFooter>&amp;R&amp;"Book Antiqua,Bold"&amp;10Schedule-2/ Page &amp;P of &amp;N</oddFooter>
      </headerFooter>
    </customSheetView>
    <customSheetView guid="{B0EE7D76-5806-4718-BDAD-3A3EA691E5E4}"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6"/>
      <headerFooter alignWithMargins="0">
        <oddFooter>&amp;R&amp;"Book Antiqua,Bold"&amp;10Schedule-2/ Page &amp;P of &amp;N</oddFooter>
      </headerFooter>
    </customSheetView>
    <customSheetView guid="{E95B21C1-D936-4435-AF6F-90CF0B6A7506}"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7"/>
      <headerFooter alignWithMargins="0">
        <oddFooter>&amp;R&amp;"Book Antiqua,Bold"&amp;10Schedule-2/ Page &amp;P of &amp;N</oddFooter>
      </headerFooter>
    </customSheetView>
    <customSheetView guid="{08A645C4-A23F-4400-B0CE-1685BC312A6F}"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8"/>
      <headerFooter alignWithMargins="0">
        <oddFooter>&amp;R&amp;"Book Antiqua,Bold"&amp;10Schedule-2/ Page &amp;P of &amp;N</oddFooter>
      </headerFooter>
    </customSheetView>
  </customSheetViews>
  <mergeCells count="7">
    <mergeCell ref="B24:G24"/>
    <mergeCell ref="A3:G3"/>
    <mergeCell ref="A4:G4"/>
    <mergeCell ref="B8:E8"/>
    <mergeCell ref="B9:E9"/>
    <mergeCell ref="B10:E10"/>
    <mergeCell ref="B11:E11"/>
  </mergeCells>
  <phoneticPr fontId="30" type="noConversion"/>
  <printOptions horizontalCentered="1"/>
  <pageMargins left="0.51181102362204722" right="0.26" top="0.54" bottom="0.61" header="0.25" footer="0.43"/>
  <pageSetup paperSize="9" orientation="portrait" horizontalDpi="300" verticalDpi="300" r:id="rId9"/>
  <headerFooter alignWithMargins="0">
    <oddFooter>&amp;R&amp;"Book Antiqua,Bold"&amp;10Schedule-2/ Page &amp;P of &amp;N</oddFooter>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indexed="10"/>
  </sheetPr>
  <dimension ref="A1:W157"/>
  <sheetViews>
    <sheetView tabSelected="1" zoomScale="50" zoomScaleNormal="50" zoomScaleSheetLayoutView="55" workbookViewId="0">
      <selection activeCell="H19" sqref="H19"/>
    </sheetView>
  </sheetViews>
  <sheetFormatPr defaultRowHeight="16.5"/>
  <cols>
    <col min="1" max="1" width="10.625" style="90" customWidth="1"/>
    <col min="2" max="2" width="34.625" style="91" customWidth="1"/>
    <col min="3" max="3" width="40.25" style="91" customWidth="1"/>
    <col min="4" max="4" width="11.625" style="90" customWidth="1"/>
    <col min="5" max="5" width="12.375" style="90" customWidth="1"/>
    <col min="6" max="6" width="20.125" style="90" bestFit="1" customWidth="1"/>
    <col min="7" max="7" width="21.125" style="90" customWidth="1"/>
    <col min="8" max="8" width="22.625" style="90" customWidth="1"/>
    <col min="9" max="9" width="14.125" style="90" customWidth="1"/>
    <col min="10" max="10" width="21" style="90" customWidth="1"/>
    <col min="11" max="11" width="20" style="90" customWidth="1"/>
    <col min="12" max="14" width="23.875" style="507" customWidth="1"/>
    <col min="15" max="15" width="28.125" style="507" customWidth="1"/>
    <col min="16" max="16" width="15.375" style="507" hidden="1" customWidth="1"/>
    <col min="17" max="17" width="12" style="79" customWidth="1"/>
    <col min="18" max="18" width="9" style="225"/>
    <col min="19" max="20" width="17.625" style="225" customWidth="1"/>
    <col min="21" max="23" width="9" style="225"/>
    <col min="24" max="16384" width="9" style="79"/>
  </cols>
  <sheetData>
    <row r="1" spans="1:20" ht="18" customHeight="1">
      <c r="A1" s="81" t="str">
        <f>Cover!B3</f>
        <v xml:space="preserve">Specification No.: WRTCC/CS/20-21/AMC-LMC/B1 </v>
      </c>
      <c r="B1" s="82"/>
      <c r="C1" s="82"/>
      <c r="D1" s="83"/>
      <c r="E1" s="83"/>
      <c r="F1" s="83"/>
      <c r="G1" s="83"/>
      <c r="H1" s="83"/>
      <c r="I1" s="83"/>
      <c r="J1" s="83"/>
      <c r="K1" s="83"/>
      <c r="L1" s="551"/>
      <c r="M1" s="551"/>
      <c r="N1" s="551"/>
      <c r="O1" s="551"/>
      <c r="P1" s="551"/>
    </row>
    <row r="2" spans="1:20" ht="18" customHeight="1">
      <c r="A2" s="67"/>
      <c r="B2" s="87"/>
      <c r="C2" s="87"/>
      <c r="D2" s="88"/>
      <c r="E2" s="88"/>
      <c r="F2" s="88"/>
      <c r="G2" s="88"/>
      <c r="H2" s="88"/>
      <c r="I2" s="88"/>
      <c r="J2" s="88"/>
      <c r="K2" s="88"/>
    </row>
    <row r="3" spans="1:20" ht="55.5" customHeight="1">
      <c r="A3" s="785" t="str">
        <f>Cover!$B$2</f>
        <v>AMC (including Preventive Maintenance) of Underground/ Overhead OFC Links of Vadodara Intracity including route up to Getco Asoj S/s (Halol Road) and Up to MS-116 on NH-48, Vadodara-Ahmedabad Highway up to Vasad (T-223) and Vadodara-Ahmedabad Expway from MS-42.4 to MS-95 including LMC for various cities of Gujarat i.e. Vadodara, Anand, Dahod, Gandhar, Bharuch, Surat, Navsari, Vapi, Tapi, Vyara, Dang, Chhota Udaipur &amp; all other cities of south Gujarat and UT of Daman and DNH, Silvassa for a period of three years under PKG-B1 in Western Region</v>
      </c>
      <c r="B3" s="785"/>
      <c r="C3" s="785"/>
      <c r="D3" s="785"/>
      <c r="E3" s="785"/>
      <c r="F3" s="785"/>
      <c r="G3" s="785"/>
      <c r="H3" s="785"/>
      <c r="I3" s="785"/>
      <c r="J3" s="785"/>
      <c r="K3" s="785"/>
      <c r="L3" s="785"/>
      <c r="M3" s="785"/>
      <c r="N3" s="785"/>
      <c r="O3" s="785"/>
      <c r="P3" s="215"/>
      <c r="R3" s="233"/>
      <c r="T3" s="234"/>
    </row>
    <row r="4" spans="1:20" ht="22.15" customHeight="1">
      <c r="A4" s="741" t="s">
        <v>538</v>
      </c>
      <c r="B4" s="741"/>
      <c r="C4" s="741"/>
      <c r="D4" s="741"/>
      <c r="E4" s="741"/>
      <c r="F4" s="741"/>
      <c r="G4" s="741"/>
      <c r="H4" s="741"/>
      <c r="I4" s="741"/>
      <c r="J4" s="741"/>
      <c r="K4" s="741"/>
      <c r="L4" s="741"/>
      <c r="M4" s="741"/>
      <c r="N4" s="741"/>
      <c r="O4" s="741"/>
      <c r="P4" s="638"/>
      <c r="R4" s="233"/>
      <c r="T4" s="235"/>
    </row>
    <row r="5" spans="1:20" ht="18" customHeight="1">
      <c r="R5" s="233"/>
      <c r="T5" s="235"/>
    </row>
    <row r="6" spans="1:20" ht="28.15" customHeight="1">
      <c r="A6" s="29" t="str">
        <f>'Sch-1'!A6</f>
        <v>Bidder's Name And Address</v>
      </c>
      <c r="B6" s="30"/>
      <c r="C6" s="30"/>
      <c r="D6" s="30"/>
      <c r="H6" s="63"/>
      <c r="I6" s="63"/>
      <c r="J6" s="63"/>
      <c r="K6" s="63"/>
      <c r="L6" s="63" t="s">
        <v>198</v>
      </c>
      <c r="M6" s="63"/>
      <c r="N6" s="63"/>
      <c r="O6" s="63"/>
      <c r="P6" s="63"/>
      <c r="R6" s="233"/>
      <c r="T6" s="235"/>
    </row>
    <row r="7" spans="1:20" ht="24.6" customHeight="1">
      <c r="A7" s="238" t="str">
        <f>'Sch-1'!A7</f>
        <v>Bidder as Individual Bidder</v>
      </c>
      <c r="H7" s="506"/>
      <c r="I7" s="506"/>
      <c r="J7" s="506"/>
      <c r="K7" s="506"/>
      <c r="L7" s="842" t="str">
        <f>'Sch-1'!L7</f>
        <v xml:space="preserve">Sr. DGM (Tel-CS &amp; Wi-Fi) 
Power Grid Corporation of India Limited,
Western Region Telecom Control Center, 
1st Floor, Samruddhi Venture Park,
 MIDC Area, Marol, Andheri(East),
Mumbai-400093
</v>
      </c>
      <c r="M7" s="842"/>
      <c r="N7" s="842"/>
      <c r="O7" s="639"/>
      <c r="P7" s="640"/>
      <c r="R7" s="233"/>
      <c r="T7" s="235"/>
    </row>
    <row r="8" spans="1:20" ht="24.6" customHeight="1">
      <c r="A8" s="68" t="s">
        <v>199</v>
      </c>
      <c r="B8" s="516">
        <f>'Names of Bidder'!D8</f>
        <v>0</v>
      </c>
      <c r="C8" s="516"/>
      <c r="D8" s="516"/>
      <c r="H8" s="506"/>
      <c r="I8" s="506"/>
      <c r="J8" s="506"/>
      <c r="K8" s="506"/>
      <c r="L8" s="842"/>
      <c r="M8" s="842"/>
      <c r="N8" s="842"/>
      <c r="O8" s="639"/>
      <c r="P8" s="640"/>
      <c r="R8" s="233"/>
      <c r="T8" s="235"/>
    </row>
    <row r="9" spans="1:20" ht="24.6" customHeight="1">
      <c r="A9" s="68" t="s">
        <v>201</v>
      </c>
      <c r="B9" s="516">
        <f>'Names of Bidder'!D9</f>
        <v>0</v>
      </c>
      <c r="C9" s="516"/>
      <c r="D9" s="516"/>
      <c r="H9" s="506"/>
      <c r="I9" s="506"/>
      <c r="J9" s="506"/>
      <c r="K9" s="506"/>
      <c r="L9" s="842"/>
      <c r="M9" s="842"/>
      <c r="N9" s="842"/>
      <c r="O9" s="639"/>
      <c r="P9" s="640"/>
      <c r="R9" s="233"/>
      <c r="T9" s="234"/>
    </row>
    <row r="10" spans="1:20" ht="31.5" customHeight="1">
      <c r="A10" s="70"/>
      <c r="B10" s="516">
        <f>'Names of Bidder'!D10</f>
        <v>0</v>
      </c>
      <c r="C10" s="516"/>
      <c r="D10" s="516"/>
      <c r="H10" s="506"/>
      <c r="I10" s="506"/>
      <c r="J10" s="506"/>
      <c r="K10" s="506"/>
      <c r="L10" s="842"/>
      <c r="M10" s="842"/>
      <c r="N10" s="842"/>
      <c r="O10" s="639"/>
      <c r="P10" s="640"/>
    </row>
    <row r="11" spans="1:20" ht="24.6" customHeight="1">
      <c r="A11" s="70"/>
      <c r="B11" s="516">
        <f>'Names of Bidder'!D11</f>
        <v>0</v>
      </c>
      <c r="C11" s="516"/>
      <c r="D11" s="516"/>
      <c r="H11" s="506"/>
      <c r="I11" s="506"/>
      <c r="J11" s="506"/>
      <c r="K11" s="506"/>
      <c r="L11" s="640"/>
      <c r="M11" s="640"/>
      <c r="N11" s="639"/>
      <c r="O11" s="639"/>
      <c r="P11" s="640"/>
    </row>
    <row r="12" spans="1:20" ht="18.600000000000001" customHeight="1">
      <c r="A12" s="70"/>
      <c r="B12" s="99"/>
      <c r="C12" s="99"/>
      <c r="D12" s="99"/>
      <c r="E12" s="99"/>
      <c r="F12" s="99"/>
      <c r="G12" s="99"/>
      <c r="H12" s="99"/>
      <c r="I12" s="99"/>
      <c r="J12" s="99"/>
      <c r="K12" s="99"/>
    </row>
    <row r="13" spans="1:20" s="681" customFormat="1" ht="18" customHeight="1">
      <c r="A13" s="782" t="s">
        <v>509</v>
      </c>
      <c r="B13" s="782"/>
      <c r="C13" s="782"/>
      <c r="D13" s="782"/>
      <c r="E13" s="782"/>
      <c r="F13" s="782"/>
      <c r="G13" s="782"/>
      <c r="H13" s="782"/>
      <c r="I13" s="782"/>
      <c r="J13" s="782"/>
      <c r="K13" s="782"/>
      <c r="L13" s="782"/>
      <c r="M13" s="782"/>
      <c r="N13" s="782"/>
      <c r="O13" s="782"/>
      <c r="P13" s="644"/>
    </row>
    <row r="14" spans="1:20" s="681" customFormat="1" thickBot="1">
      <c r="A14" s="786" t="s">
        <v>455</v>
      </c>
      <c r="B14" s="786"/>
      <c r="C14" s="786"/>
      <c r="D14" s="786"/>
      <c r="E14" s="786"/>
      <c r="F14" s="786"/>
      <c r="G14" s="786"/>
      <c r="H14" s="786"/>
      <c r="I14" s="786"/>
      <c r="J14" s="786"/>
      <c r="K14" s="786"/>
      <c r="L14" s="786"/>
      <c r="M14" s="786"/>
      <c r="N14" s="786"/>
      <c r="O14" s="786"/>
      <c r="P14" s="645"/>
    </row>
    <row r="15" spans="1:20" s="681" customFormat="1" ht="41.65" customHeight="1">
      <c r="A15" s="830" t="s">
        <v>554</v>
      </c>
      <c r="B15" s="831"/>
      <c r="C15" s="831"/>
      <c r="D15" s="831"/>
      <c r="E15" s="831"/>
      <c r="F15" s="831"/>
      <c r="G15" s="831"/>
      <c r="H15" s="831"/>
      <c r="I15" s="831"/>
      <c r="J15" s="831"/>
      <c r="K15" s="831"/>
      <c r="L15" s="831"/>
      <c r="M15" s="831"/>
      <c r="N15" s="831"/>
      <c r="O15" s="831"/>
      <c r="P15" s="646"/>
    </row>
    <row r="16" spans="1:20" s="681" customFormat="1" ht="99">
      <c r="A16" s="666" t="s">
        <v>176</v>
      </c>
      <c r="B16" s="836" t="s">
        <v>180</v>
      </c>
      <c r="C16" s="836"/>
      <c r="D16" s="658" t="s">
        <v>174</v>
      </c>
      <c r="E16" s="658" t="s">
        <v>548</v>
      </c>
      <c r="F16" s="658" t="s">
        <v>474</v>
      </c>
      <c r="G16" s="667" t="s">
        <v>475</v>
      </c>
      <c r="H16" s="667" t="s">
        <v>476</v>
      </c>
      <c r="I16" s="667" t="s">
        <v>477</v>
      </c>
      <c r="J16" s="667" t="s">
        <v>478</v>
      </c>
      <c r="K16" s="667" t="s">
        <v>479</v>
      </c>
      <c r="L16" s="658" t="s">
        <v>552</v>
      </c>
      <c r="M16" s="658" t="s">
        <v>550</v>
      </c>
      <c r="N16" s="658" t="s">
        <v>551</v>
      </c>
      <c r="O16" s="658" t="s">
        <v>556</v>
      </c>
      <c r="P16" s="647" t="s">
        <v>481</v>
      </c>
    </row>
    <row r="17" spans="1:17" s="681" customFormat="1">
      <c r="A17" s="666">
        <v>1</v>
      </c>
      <c r="B17" s="836">
        <v>2</v>
      </c>
      <c r="C17" s="836"/>
      <c r="D17" s="658">
        <v>3</v>
      </c>
      <c r="E17" s="658">
        <v>4</v>
      </c>
      <c r="F17" s="658">
        <v>5</v>
      </c>
      <c r="G17" s="658">
        <v>6</v>
      </c>
      <c r="H17" s="658">
        <v>7</v>
      </c>
      <c r="I17" s="658">
        <v>8</v>
      </c>
      <c r="J17" s="658">
        <v>9</v>
      </c>
      <c r="K17" s="658">
        <v>10</v>
      </c>
      <c r="L17" s="658">
        <v>11</v>
      </c>
      <c r="M17" s="658" t="s">
        <v>549</v>
      </c>
      <c r="N17" s="658" t="s">
        <v>553</v>
      </c>
      <c r="O17" s="658">
        <v>14</v>
      </c>
      <c r="P17" s="647">
        <v>15</v>
      </c>
    </row>
    <row r="18" spans="1:17" s="681" customFormat="1" ht="93" customHeight="1">
      <c r="A18" s="666" t="s">
        <v>456</v>
      </c>
      <c r="B18" s="840" t="s">
        <v>642</v>
      </c>
      <c r="C18" s="841"/>
      <c r="D18" s="658"/>
      <c r="E18" s="682"/>
      <c r="F18" s="657"/>
      <c r="G18" s="657"/>
      <c r="H18" s="657"/>
      <c r="I18" s="657"/>
      <c r="J18" s="657"/>
      <c r="K18" s="657"/>
      <c r="L18" s="657"/>
      <c r="M18" s="657"/>
      <c r="N18" s="668"/>
      <c r="O18" s="668"/>
      <c r="P18" s="647"/>
    </row>
    <row r="19" spans="1:17" s="681" customFormat="1" ht="31.5">
      <c r="A19" s="669" t="s">
        <v>565</v>
      </c>
      <c r="B19" s="828" t="s">
        <v>653</v>
      </c>
      <c r="C19" s="828"/>
      <c r="D19" s="682" t="s">
        <v>568</v>
      </c>
      <c r="E19" s="683">
        <v>86</v>
      </c>
      <c r="F19" s="657">
        <v>998716</v>
      </c>
      <c r="G19" s="684" t="str">
        <f>IF(H19=0,"Confirmed",(IF(H19=F19,"Confirmed","Not Confirmed")))</f>
        <v>Confirmed</v>
      </c>
      <c r="H19" s="660"/>
      <c r="I19" s="659">
        <v>0.18</v>
      </c>
      <c r="J19" s="684" t="str">
        <f>IF(K19=0,"Confirmed",(IF(K19=I19,"Confirmed","Not Confirmed")))</f>
        <v>Confirmed</v>
      </c>
      <c r="K19" s="661"/>
      <c r="L19" s="679">
        <v>1</v>
      </c>
      <c r="M19" s="670">
        <f>(E19*L19)</f>
        <v>86</v>
      </c>
      <c r="N19" s="670">
        <f>(M19*12)</f>
        <v>1032</v>
      </c>
      <c r="O19" s="670">
        <f>N19*3</f>
        <v>3096</v>
      </c>
      <c r="P19" s="643">
        <f>IF(K19="",E19*I19*L19*36,(IF(K19=0,E19*K19*L19*36,E19*K19*L19*36)))</f>
        <v>557.28</v>
      </c>
      <c r="Q19" s="685"/>
    </row>
    <row r="20" spans="1:17" s="681" customFormat="1" ht="31.5">
      <c r="A20" s="669" t="s">
        <v>565</v>
      </c>
      <c r="B20" s="828" t="s">
        <v>654</v>
      </c>
      <c r="C20" s="828"/>
      <c r="D20" s="682" t="s">
        <v>568</v>
      </c>
      <c r="E20" s="683">
        <v>52.6</v>
      </c>
      <c r="F20" s="657">
        <v>998716</v>
      </c>
      <c r="G20" s="684" t="str">
        <f>IF(H20=0,"Confirmed",(IF(H20=F20,"Confirmed","Not Confirmed")))</f>
        <v>Confirmed</v>
      </c>
      <c r="H20" s="660"/>
      <c r="I20" s="659">
        <v>0.18</v>
      </c>
      <c r="J20" s="684" t="str">
        <f>IF(K20=0,"Confirmed",(IF(K20=I20,"Confirmed","Not Confirmed")))</f>
        <v>Confirmed</v>
      </c>
      <c r="K20" s="661"/>
      <c r="L20" s="679">
        <v>1</v>
      </c>
      <c r="M20" s="670">
        <f>(E20*L20)</f>
        <v>52.6</v>
      </c>
      <c r="N20" s="670">
        <f>(M20*12)</f>
        <v>631.20000000000005</v>
      </c>
      <c r="O20" s="670">
        <f>N20*3</f>
        <v>1893.6000000000001</v>
      </c>
      <c r="P20" s="643">
        <f>IF(K20="",E20*I20*L20*36,(IF(K20=0,E20*K20*L20*36,E20*K20*L20*36)))</f>
        <v>340.84800000000001</v>
      </c>
      <c r="Q20" s="685"/>
    </row>
    <row r="21" spans="1:17" s="681" customFormat="1" ht="55.5" customHeight="1">
      <c r="A21" s="669" t="s">
        <v>530</v>
      </c>
      <c r="B21" s="829" t="s">
        <v>649</v>
      </c>
      <c r="C21" s="829"/>
      <c r="D21" s="682" t="s">
        <v>572</v>
      </c>
      <c r="E21" s="683">
        <v>1</v>
      </c>
      <c r="F21" s="657">
        <v>998716</v>
      </c>
      <c r="G21" s="684" t="str">
        <f>IF(H21=0,"Confirmed",(IF(H21=F21,"Confirmed","Not Confirmed")))</f>
        <v>Confirmed</v>
      </c>
      <c r="H21" s="660"/>
      <c r="I21" s="659">
        <v>0.18</v>
      </c>
      <c r="J21" s="684" t="str">
        <f>IF(K21="","Confirmed",(IF(K21=I21,"Confirmed","Not Confirmed")))</f>
        <v>Confirmed</v>
      </c>
      <c r="K21" s="661"/>
      <c r="L21" s="679">
        <v>1</v>
      </c>
      <c r="M21" s="670">
        <f>(E21*L21)</f>
        <v>1</v>
      </c>
      <c r="N21" s="670">
        <f>(M21*12)</f>
        <v>12</v>
      </c>
      <c r="O21" s="670">
        <f>N21*3</f>
        <v>36</v>
      </c>
      <c r="P21" s="643">
        <f>IF(K21="",E21*I21*L21*36,(IF(K21=0,E21*K21*L21*36,E21*K21*L21*36)))</f>
        <v>6.4799999999999995</v>
      </c>
      <c r="Q21" s="685"/>
    </row>
    <row r="22" spans="1:17" s="681" customFormat="1" ht="17.25" thickBot="1">
      <c r="A22" s="834" t="s">
        <v>557</v>
      </c>
      <c r="B22" s="835"/>
      <c r="C22" s="835"/>
      <c r="D22" s="835"/>
      <c r="E22" s="835"/>
      <c r="F22" s="835"/>
      <c r="G22" s="835"/>
      <c r="H22" s="835"/>
      <c r="I22" s="835"/>
      <c r="J22" s="835"/>
      <c r="K22" s="835"/>
      <c r="L22" s="835"/>
      <c r="M22" s="671"/>
      <c r="N22" s="671"/>
      <c r="O22" s="670">
        <f>SUM(O19:O21)</f>
        <v>5025.6000000000004</v>
      </c>
      <c r="P22" s="648">
        <f>SUM(P19:P21)</f>
        <v>904.60799999999995</v>
      </c>
    </row>
    <row r="23" spans="1:17" s="681" customFormat="1">
      <c r="A23" s="664"/>
      <c r="B23" s="664"/>
      <c r="C23" s="664"/>
      <c r="D23" s="664"/>
      <c r="E23" s="664"/>
      <c r="F23" s="664"/>
      <c r="G23" s="664"/>
      <c r="H23" s="664"/>
      <c r="I23" s="664"/>
      <c r="J23" s="664"/>
      <c r="K23" s="664"/>
      <c r="L23" s="664"/>
      <c r="M23" s="664"/>
      <c r="N23" s="664"/>
      <c r="O23" s="664"/>
    </row>
    <row r="24" spans="1:17" s="681" customFormat="1" ht="21" thickBot="1">
      <c r="A24" s="832" t="s">
        <v>555</v>
      </c>
      <c r="B24" s="832"/>
      <c r="C24" s="832"/>
      <c r="D24" s="832"/>
      <c r="E24" s="832"/>
      <c r="F24" s="832"/>
      <c r="G24" s="832"/>
      <c r="H24" s="832"/>
      <c r="I24" s="832"/>
      <c r="J24" s="832"/>
      <c r="K24" s="832"/>
      <c r="L24" s="832"/>
      <c r="M24" s="832"/>
      <c r="N24" s="832"/>
      <c r="O24" s="832"/>
      <c r="P24" s="641"/>
    </row>
    <row r="25" spans="1:17" s="681" customFormat="1" ht="99.75" thickBot="1">
      <c r="A25" s="649" t="s">
        <v>176</v>
      </c>
      <c r="B25" s="833" t="s">
        <v>180</v>
      </c>
      <c r="C25" s="833"/>
      <c r="D25" s="650" t="s">
        <v>174</v>
      </c>
      <c r="E25" s="650" t="s">
        <v>548</v>
      </c>
      <c r="F25" s="650" t="s">
        <v>474</v>
      </c>
      <c r="G25" s="651" t="s">
        <v>475</v>
      </c>
      <c r="H25" s="651" t="s">
        <v>476</v>
      </c>
      <c r="I25" s="651" t="s">
        <v>477</v>
      </c>
      <c r="J25" s="651" t="s">
        <v>478</v>
      </c>
      <c r="K25" s="651" t="s">
        <v>479</v>
      </c>
      <c r="L25" s="650" t="s">
        <v>552</v>
      </c>
      <c r="M25" s="723" t="s">
        <v>561</v>
      </c>
      <c r="N25" s="726"/>
      <c r="O25" s="672"/>
      <c r="P25" s="642" t="s">
        <v>481</v>
      </c>
    </row>
    <row r="26" spans="1:17" s="681" customFormat="1">
      <c r="A26" s="686">
        <v>1</v>
      </c>
      <c r="B26" s="827" t="s">
        <v>575</v>
      </c>
      <c r="C26" s="827"/>
      <c r="D26" s="687" t="s">
        <v>636</v>
      </c>
      <c r="E26" s="736">
        <v>21100</v>
      </c>
      <c r="F26" s="652">
        <v>998716</v>
      </c>
      <c r="G26" s="688" t="str">
        <f>IF(H26=0,"Confirmed",(IF(H26=F26,"Confirmed","Not Confirmed")))</f>
        <v>Confirmed</v>
      </c>
      <c r="H26" s="653"/>
      <c r="I26" s="654">
        <v>0.18</v>
      </c>
      <c r="J26" s="688" t="str">
        <f>IF(K26=0,"Confirmed",(IF(K26=I26,"Confirmed","Not Confirmed")))</f>
        <v>Confirmed</v>
      </c>
      <c r="K26" s="655"/>
      <c r="L26" s="678">
        <v>1</v>
      </c>
      <c r="M26" s="724">
        <f>(E26*L26)</f>
        <v>21100</v>
      </c>
      <c r="N26" s="727"/>
      <c r="O26" s="673"/>
      <c r="P26" s="643">
        <f>IF(K26="",E26*I26*L26,(IF(K26=0,E26*K26*L26,E26*K26*L26)))</f>
        <v>3798</v>
      </c>
      <c r="Q26" s="685"/>
    </row>
    <row r="27" spans="1:17" s="681" customFormat="1">
      <c r="A27" s="686" t="s">
        <v>630</v>
      </c>
      <c r="B27" s="827" t="s">
        <v>571</v>
      </c>
      <c r="C27" s="827"/>
      <c r="D27" s="689"/>
      <c r="E27" s="736"/>
      <c r="F27" s="657"/>
      <c r="G27" s="684"/>
      <c r="H27" s="658"/>
      <c r="I27" s="659"/>
      <c r="J27" s="684"/>
      <c r="K27" s="658"/>
      <c r="L27" s="728"/>
      <c r="M27" s="725"/>
      <c r="N27" s="727"/>
      <c r="O27" s="673"/>
      <c r="P27" s="643"/>
      <c r="Q27" s="685"/>
    </row>
    <row r="28" spans="1:17" s="681" customFormat="1">
      <c r="A28" s="686" t="s">
        <v>565</v>
      </c>
      <c r="B28" s="827" t="s">
        <v>562</v>
      </c>
      <c r="C28" s="827"/>
      <c r="D28" s="690" t="s">
        <v>636</v>
      </c>
      <c r="E28" s="736">
        <v>5000</v>
      </c>
      <c r="F28" s="657">
        <v>998716</v>
      </c>
      <c r="G28" s="684" t="str">
        <f t="shared" ref="G28:G76" si="0">IF(H28=0,"Confirmed",(IF(H28=F28,"Confirmed","Not Confirmed")))</f>
        <v>Confirmed</v>
      </c>
      <c r="H28" s="660"/>
      <c r="I28" s="659">
        <v>0.18</v>
      </c>
      <c r="J28" s="684" t="str">
        <f t="shared" ref="J28:J76" si="1">IF(K28=0,"Confirmed",(IF(K28=I28,"Confirmed","Not Confirmed")))</f>
        <v>Confirmed</v>
      </c>
      <c r="K28" s="661"/>
      <c r="L28" s="679">
        <v>1</v>
      </c>
      <c r="M28" s="724">
        <f t="shared" ref="M28:M75" si="2">(E28*L28)</f>
        <v>5000</v>
      </c>
      <c r="N28" s="727"/>
      <c r="O28" s="672"/>
      <c r="P28" s="643">
        <f t="shared" ref="P28:P75" si="3">IF(K28="",E28*I28*L28,(IF(K28=0,E28*K28*L28,E28*K28*L28)))</f>
        <v>900</v>
      </c>
    </row>
    <row r="29" spans="1:17" s="681" customFormat="1">
      <c r="A29" s="686" t="s">
        <v>566</v>
      </c>
      <c r="B29" s="827" t="s">
        <v>576</v>
      </c>
      <c r="C29" s="827"/>
      <c r="D29" s="691" t="s">
        <v>636</v>
      </c>
      <c r="E29" s="736">
        <v>2000</v>
      </c>
      <c r="F29" s="657">
        <v>998716</v>
      </c>
      <c r="G29" s="684" t="str">
        <f t="shared" si="0"/>
        <v>Confirmed</v>
      </c>
      <c r="H29" s="660"/>
      <c r="I29" s="659">
        <v>0.18</v>
      </c>
      <c r="J29" s="684" t="str">
        <f t="shared" si="1"/>
        <v>Confirmed</v>
      </c>
      <c r="K29" s="661"/>
      <c r="L29" s="679">
        <v>1</v>
      </c>
      <c r="M29" s="724">
        <f t="shared" si="2"/>
        <v>2000</v>
      </c>
      <c r="N29" s="727"/>
      <c r="O29" s="672"/>
      <c r="P29" s="643">
        <f t="shared" si="3"/>
        <v>360</v>
      </c>
    </row>
    <row r="30" spans="1:17" s="681" customFormat="1">
      <c r="A30" s="686" t="s">
        <v>631</v>
      </c>
      <c r="B30" s="827" t="s">
        <v>577</v>
      </c>
      <c r="C30" s="827"/>
      <c r="D30" s="687" t="s">
        <v>636</v>
      </c>
      <c r="E30" s="736">
        <v>250</v>
      </c>
      <c r="F30" s="657">
        <v>998716</v>
      </c>
      <c r="G30" s="684" t="str">
        <f t="shared" si="0"/>
        <v>Confirmed</v>
      </c>
      <c r="H30" s="660"/>
      <c r="I30" s="659">
        <v>0.18</v>
      </c>
      <c r="J30" s="684" t="str">
        <f t="shared" si="1"/>
        <v>Confirmed</v>
      </c>
      <c r="K30" s="661"/>
      <c r="L30" s="679">
        <v>1</v>
      </c>
      <c r="M30" s="724">
        <f t="shared" si="2"/>
        <v>250</v>
      </c>
      <c r="N30" s="727"/>
      <c r="O30" s="673"/>
      <c r="P30" s="643">
        <f t="shared" si="3"/>
        <v>45</v>
      </c>
      <c r="Q30" s="685"/>
    </row>
    <row r="31" spans="1:17" s="681" customFormat="1">
      <c r="A31" s="686">
        <v>3</v>
      </c>
      <c r="B31" s="827" t="s">
        <v>578</v>
      </c>
      <c r="C31" s="827"/>
      <c r="D31" s="692"/>
      <c r="E31" s="736"/>
      <c r="F31" s="657"/>
      <c r="G31" s="684"/>
      <c r="H31" s="658"/>
      <c r="I31" s="659"/>
      <c r="J31" s="684"/>
      <c r="K31" s="658"/>
      <c r="L31" s="728"/>
      <c r="M31" s="724"/>
      <c r="N31" s="727"/>
      <c r="O31" s="673"/>
      <c r="P31" s="643"/>
      <c r="Q31" s="685"/>
    </row>
    <row r="32" spans="1:17" s="681" customFormat="1">
      <c r="A32" s="686" t="s">
        <v>565</v>
      </c>
      <c r="B32" s="827" t="s">
        <v>562</v>
      </c>
      <c r="C32" s="827"/>
      <c r="D32" s="693" t="s">
        <v>636</v>
      </c>
      <c r="E32" s="736">
        <v>5000</v>
      </c>
      <c r="F32" s="657">
        <v>998716</v>
      </c>
      <c r="G32" s="684" t="str">
        <f t="shared" si="0"/>
        <v>Confirmed</v>
      </c>
      <c r="H32" s="660"/>
      <c r="I32" s="659">
        <v>0.18</v>
      </c>
      <c r="J32" s="684" t="str">
        <f t="shared" si="1"/>
        <v>Confirmed</v>
      </c>
      <c r="K32" s="661"/>
      <c r="L32" s="679">
        <v>1</v>
      </c>
      <c r="M32" s="724">
        <f t="shared" si="2"/>
        <v>5000</v>
      </c>
      <c r="N32" s="727"/>
      <c r="O32" s="673"/>
      <c r="P32" s="643">
        <f t="shared" si="3"/>
        <v>900</v>
      </c>
      <c r="Q32" s="685"/>
    </row>
    <row r="33" spans="1:17" s="681" customFormat="1">
      <c r="A33" s="686" t="s">
        <v>566</v>
      </c>
      <c r="B33" s="827" t="s">
        <v>576</v>
      </c>
      <c r="C33" s="827"/>
      <c r="D33" s="693" t="s">
        <v>636</v>
      </c>
      <c r="E33" s="736">
        <v>2250</v>
      </c>
      <c r="F33" s="657">
        <v>998716</v>
      </c>
      <c r="G33" s="684" t="str">
        <f t="shared" si="0"/>
        <v>Confirmed</v>
      </c>
      <c r="H33" s="660"/>
      <c r="I33" s="659">
        <v>0.18</v>
      </c>
      <c r="J33" s="684" t="str">
        <f t="shared" si="1"/>
        <v>Confirmed</v>
      </c>
      <c r="K33" s="661"/>
      <c r="L33" s="679">
        <v>1</v>
      </c>
      <c r="M33" s="724">
        <f t="shared" si="2"/>
        <v>2250</v>
      </c>
      <c r="N33" s="727"/>
      <c r="O33" s="673"/>
      <c r="P33" s="643">
        <f t="shared" si="3"/>
        <v>405</v>
      </c>
      <c r="Q33" s="685"/>
    </row>
    <row r="34" spans="1:17" s="681" customFormat="1">
      <c r="A34" s="686">
        <v>4</v>
      </c>
      <c r="B34" s="827" t="s">
        <v>579</v>
      </c>
      <c r="C34" s="827"/>
      <c r="D34" s="687"/>
      <c r="E34" s="736"/>
      <c r="F34" s="657"/>
      <c r="G34" s="684"/>
      <c r="H34" s="684"/>
      <c r="I34" s="659"/>
      <c r="J34" s="684"/>
      <c r="K34" s="684"/>
      <c r="L34" s="729"/>
      <c r="M34" s="724">
        <f t="shared" si="2"/>
        <v>0</v>
      </c>
      <c r="N34" s="727"/>
      <c r="O34" s="672"/>
      <c r="P34" s="643"/>
    </row>
    <row r="35" spans="1:17" s="681" customFormat="1">
      <c r="A35" s="686" t="s">
        <v>565</v>
      </c>
      <c r="B35" s="827" t="s">
        <v>643</v>
      </c>
      <c r="C35" s="827"/>
      <c r="D35" s="694" t="s">
        <v>637</v>
      </c>
      <c r="E35" s="736">
        <v>200</v>
      </c>
      <c r="F35" s="657">
        <v>998716</v>
      </c>
      <c r="G35" s="684" t="str">
        <f t="shared" si="0"/>
        <v>Confirmed</v>
      </c>
      <c r="H35" s="660"/>
      <c r="I35" s="659">
        <v>0.18</v>
      </c>
      <c r="J35" s="684" t="str">
        <f t="shared" si="1"/>
        <v>Confirmed</v>
      </c>
      <c r="K35" s="661"/>
      <c r="L35" s="679">
        <v>1</v>
      </c>
      <c r="M35" s="724">
        <f t="shared" si="2"/>
        <v>200</v>
      </c>
      <c r="N35" s="727"/>
      <c r="O35" s="673"/>
      <c r="P35" s="643">
        <f t="shared" si="3"/>
        <v>36</v>
      </c>
      <c r="Q35" s="685"/>
    </row>
    <row r="36" spans="1:17" s="681" customFormat="1">
      <c r="A36" s="686">
        <v>5</v>
      </c>
      <c r="B36" s="827" t="s">
        <v>581</v>
      </c>
      <c r="C36" s="827"/>
      <c r="D36" s="687"/>
      <c r="E36" s="737"/>
      <c r="F36" s="657"/>
      <c r="G36" s="684"/>
      <c r="H36" s="684"/>
      <c r="I36" s="659"/>
      <c r="J36" s="684"/>
      <c r="K36" s="684"/>
      <c r="L36" s="729"/>
      <c r="M36" s="724"/>
      <c r="N36" s="727"/>
      <c r="O36" s="673"/>
      <c r="P36" s="643"/>
      <c r="Q36" s="685"/>
    </row>
    <row r="37" spans="1:17" s="681" customFormat="1">
      <c r="A37" s="686" t="s">
        <v>332</v>
      </c>
      <c r="B37" s="827" t="s">
        <v>562</v>
      </c>
      <c r="C37" s="827"/>
      <c r="D37" s="695"/>
      <c r="E37" s="737"/>
      <c r="F37" s="657"/>
      <c r="G37" s="684"/>
      <c r="H37" s="684"/>
      <c r="I37" s="659"/>
      <c r="J37" s="684"/>
      <c r="K37" s="684"/>
      <c r="L37" s="729"/>
      <c r="M37" s="724"/>
      <c r="N37" s="727"/>
      <c r="O37" s="673"/>
      <c r="P37" s="643"/>
      <c r="Q37" s="685"/>
    </row>
    <row r="38" spans="1:17" s="681" customFormat="1">
      <c r="A38" s="686" t="s">
        <v>565</v>
      </c>
      <c r="B38" s="827" t="s">
        <v>582</v>
      </c>
      <c r="C38" s="827"/>
      <c r="D38" s="696" t="s">
        <v>636</v>
      </c>
      <c r="E38" s="736">
        <v>200</v>
      </c>
      <c r="F38" s="657">
        <v>998716</v>
      </c>
      <c r="G38" s="684" t="str">
        <f t="shared" si="0"/>
        <v>Confirmed</v>
      </c>
      <c r="H38" s="660"/>
      <c r="I38" s="659">
        <v>0.18</v>
      </c>
      <c r="J38" s="684" t="str">
        <f t="shared" si="1"/>
        <v>Confirmed</v>
      </c>
      <c r="K38" s="661"/>
      <c r="L38" s="679">
        <v>1</v>
      </c>
      <c r="M38" s="724">
        <f t="shared" si="2"/>
        <v>200</v>
      </c>
      <c r="N38" s="727"/>
      <c r="O38" s="672"/>
      <c r="P38" s="643">
        <f t="shared" si="3"/>
        <v>36</v>
      </c>
    </row>
    <row r="39" spans="1:17" s="681" customFormat="1">
      <c r="A39" s="686" t="s">
        <v>566</v>
      </c>
      <c r="B39" s="827" t="s">
        <v>583</v>
      </c>
      <c r="C39" s="827"/>
      <c r="D39" s="696" t="s">
        <v>636</v>
      </c>
      <c r="E39" s="736">
        <v>250</v>
      </c>
      <c r="F39" s="657">
        <v>998716</v>
      </c>
      <c r="G39" s="684" t="str">
        <f t="shared" si="0"/>
        <v>Confirmed</v>
      </c>
      <c r="H39" s="660"/>
      <c r="I39" s="659">
        <v>0.18</v>
      </c>
      <c r="J39" s="684" t="str">
        <f t="shared" si="1"/>
        <v>Confirmed</v>
      </c>
      <c r="K39" s="661"/>
      <c r="L39" s="679">
        <v>1</v>
      </c>
      <c r="M39" s="724">
        <f t="shared" si="2"/>
        <v>250</v>
      </c>
      <c r="N39" s="727"/>
      <c r="O39" s="672"/>
      <c r="P39" s="643">
        <f t="shared" si="3"/>
        <v>45</v>
      </c>
    </row>
    <row r="40" spans="1:17" s="681" customFormat="1">
      <c r="A40" s="686" t="s">
        <v>632</v>
      </c>
      <c r="B40" s="827" t="s">
        <v>584</v>
      </c>
      <c r="C40" s="827"/>
      <c r="D40" s="696" t="s">
        <v>636</v>
      </c>
      <c r="E40" s="736">
        <v>12000</v>
      </c>
      <c r="F40" s="657">
        <v>998716</v>
      </c>
      <c r="G40" s="684" t="str">
        <f t="shared" si="0"/>
        <v>Confirmed</v>
      </c>
      <c r="H40" s="660"/>
      <c r="I40" s="659">
        <v>0.18</v>
      </c>
      <c r="J40" s="684" t="str">
        <f t="shared" si="1"/>
        <v>Confirmed</v>
      </c>
      <c r="K40" s="661"/>
      <c r="L40" s="679">
        <v>1</v>
      </c>
      <c r="M40" s="724">
        <f t="shared" si="2"/>
        <v>12000</v>
      </c>
      <c r="N40" s="727"/>
      <c r="O40" s="673"/>
      <c r="P40" s="643">
        <f t="shared" si="3"/>
        <v>2160</v>
      </c>
      <c r="Q40" s="685"/>
    </row>
    <row r="41" spans="1:17" s="681" customFormat="1">
      <c r="A41" s="686" t="s">
        <v>633</v>
      </c>
      <c r="B41" s="827" t="s">
        <v>585</v>
      </c>
      <c r="C41" s="827"/>
      <c r="D41" s="696" t="s">
        <v>636</v>
      </c>
      <c r="E41" s="736">
        <v>100</v>
      </c>
      <c r="F41" s="657">
        <v>998716</v>
      </c>
      <c r="G41" s="684" t="str">
        <f t="shared" si="0"/>
        <v>Confirmed</v>
      </c>
      <c r="H41" s="660"/>
      <c r="I41" s="659">
        <v>0.18</v>
      </c>
      <c r="J41" s="684" t="str">
        <f t="shared" si="1"/>
        <v>Confirmed</v>
      </c>
      <c r="K41" s="661"/>
      <c r="L41" s="679">
        <v>1</v>
      </c>
      <c r="M41" s="724">
        <f t="shared" si="2"/>
        <v>100</v>
      </c>
      <c r="N41" s="727"/>
      <c r="O41" s="673"/>
      <c r="P41" s="643">
        <f t="shared" si="3"/>
        <v>18</v>
      </c>
      <c r="Q41" s="685"/>
    </row>
    <row r="42" spans="1:17" s="681" customFormat="1">
      <c r="A42" s="686" t="s">
        <v>634</v>
      </c>
      <c r="B42" s="827" t="s">
        <v>586</v>
      </c>
      <c r="C42" s="827"/>
      <c r="D42" s="696"/>
      <c r="E42" s="736"/>
      <c r="F42" s="657"/>
      <c r="G42" s="684"/>
      <c r="H42" s="684"/>
      <c r="I42" s="659"/>
      <c r="J42" s="684"/>
      <c r="K42" s="684"/>
      <c r="L42" s="729"/>
      <c r="M42" s="724"/>
      <c r="N42" s="727"/>
      <c r="O42" s="673"/>
      <c r="P42" s="643"/>
      <c r="Q42" s="685"/>
    </row>
    <row r="43" spans="1:17" s="681" customFormat="1">
      <c r="A43" s="686" t="s">
        <v>635</v>
      </c>
      <c r="B43" s="827" t="s">
        <v>582</v>
      </c>
      <c r="C43" s="827"/>
      <c r="D43" s="696" t="s">
        <v>636</v>
      </c>
      <c r="E43" s="736">
        <v>100</v>
      </c>
      <c r="F43" s="657">
        <v>998716</v>
      </c>
      <c r="G43" s="684" t="str">
        <f t="shared" si="0"/>
        <v>Confirmed</v>
      </c>
      <c r="H43" s="660"/>
      <c r="I43" s="659">
        <v>0.18</v>
      </c>
      <c r="J43" s="684" t="str">
        <f t="shared" si="1"/>
        <v>Confirmed</v>
      </c>
      <c r="K43" s="661"/>
      <c r="L43" s="679">
        <v>1</v>
      </c>
      <c r="M43" s="724">
        <f t="shared" si="2"/>
        <v>100</v>
      </c>
      <c r="N43" s="727"/>
      <c r="O43" s="672"/>
      <c r="P43" s="643">
        <f t="shared" si="3"/>
        <v>18</v>
      </c>
    </row>
    <row r="44" spans="1:17" s="681" customFormat="1">
      <c r="A44" s="686" t="s">
        <v>566</v>
      </c>
      <c r="B44" s="827" t="s">
        <v>583</v>
      </c>
      <c r="C44" s="827"/>
      <c r="D44" s="696" t="s">
        <v>636</v>
      </c>
      <c r="E44" s="736">
        <v>100</v>
      </c>
      <c r="F44" s="657">
        <v>998716</v>
      </c>
      <c r="G44" s="684" t="str">
        <f t="shared" si="0"/>
        <v>Confirmed</v>
      </c>
      <c r="H44" s="660"/>
      <c r="I44" s="659">
        <v>0.18</v>
      </c>
      <c r="J44" s="684" t="str">
        <f t="shared" si="1"/>
        <v>Confirmed</v>
      </c>
      <c r="K44" s="661"/>
      <c r="L44" s="679">
        <v>1</v>
      </c>
      <c r="M44" s="724">
        <f t="shared" si="2"/>
        <v>100</v>
      </c>
      <c r="N44" s="727"/>
      <c r="O44" s="673"/>
      <c r="P44" s="643">
        <f t="shared" si="3"/>
        <v>18</v>
      </c>
      <c r="Q44" s="685"/>
    </row>
    <row r="45" spans="1:17" s="681" customFormat="1">
      <c r="A45" s="686" t="s">
        <v>632</v>
      </c>
      <c r="B45" s="827" t="s">
        <v>584</v>
      </c>
      <c r="C45" s="827"/>
      <c r="D45" s="696" t="s">
        <v>636</v>
      </c>
      <c r="E45" s="736">
        <v>1000</v>
      </c>
      <c r="F45" s="657">
        <v>998716</v>
      </c>
      <c r="G45" s="684" t="str">
        <f t="shared" si="0"/>
        <v>Confirmed</v>
      </c>
      <c r="H45" s="660"/>
      <c r="I45" s="659">
        <v>0.18</v>
      </c>
      <c r="J45" s="684" t="str">
        <f t="shared" si="1"/>
        <v>Confirmed</v>
      </c>
      <c r="K45" s="661"/>
      <c r="L45" s="679">
        <v>1</v>
      </c>
      <c r="M45" s="724">
        <f t="shared" si="2"/>
        <v>1000</v>
      </c>
      <c r="N45" s="727"/>
      <c r="O45" s="673"/>
      <c r="P45" s="643">
        <f t="shared" si="3"/>
        <v>180</v>
      </c>
      <c r="Q45" s="685"/>
    </row>
    <row r="46" spans="1:17" s="681" customFormat="1">
      <c r="A46" s="686" t="s">
        <v>633</v>
      </c>
      <c r="B46" s="827" t="s">
        <v>585</v>
      </c>
      <c r="C46" s="827"/>
      <c r="D46" s="696" t="s">
        <v>636</v>
      </c>
      <c r="E46" s="736">
        <v>100</v>
      </c>
      <c r="F46" s="657">
        <v>998716</v>
      </c>
      <c r="G46" s="684" t="str">
        <f t="shared" si="0"/>
        <v>Confirmed</v>
      </c>
      <c r="H46" s="660"/>
      <c r="I46" s="659">
        <v>0.18</v>
      </c>
      <c r="J46" s="684" t="str">
        <f t="shared" si="1"/>
        <v>Confirmed</v>
      </c>
      <c r="K46" s="661"/>
      <c r="L46" s="679">
        <v>1</v>
      </c>
      <c r="M46" s="724">
        <f t="shared" si="2"/>
        <v>100</v>
      </c>
      <c r="N46" s="727"/>
      <c r="O46" s="673"/>
      <c r="P46" s="643">
        <f t="shared" si="3"/>
        <v>18</v>
      </c>
      <c r="Q46" s="685"/>
    </row>
    <row r="47" spans="1:17" s="681" customFormat="1">
      <c r="A47" s="686">
        <v>6</v>
      </c>
      <c r="B47" s="827" t="s">
        <v>559</v>
      </c>
      <c r="C47" s="827"/>
      <c r="D47" s="696"/>
      <c r="E47" s="737"/>
      <c r="F47" s="657"/>
      <c r="G47" s="684"/>
      <c r="H47" s="684"/>
      <c r="I47" s="659"/>
      <c r="J47" s="684"/>
      <c r="K47" s="684"/>
      <c r="L47" s="729"/>
      <c r="M47" s="724"/>
      <c r="N47" s="727"/>
      <c r="O47" s="672"/>
      <c r="P47" s="643"/>
    </row>
    <row r="48" spans="1:17" s="681" customFormat="1">
      <c r="A48" s="686" t="s">
        <v>565</v>
      </c>
      <c r="B48" s="827" t="s">
        <v>580</v>
      </c>
      <c r="C48" s="827"/>
      <c r="D48" s="687" t="s">
        <v>636</v>
      </c>
      <c r="E48" s="736">
        <v>1000</v>
      </c>
      <c r="F48" s="657">
        <v>998716</v>
      </c>
      <c r="G48" s="684" t="str">
        <f t="shared" si="0"/>
        <v>Confirmed</v>
      </c>
      <c r="H48" s="660"/>
      <c r="I48" s="659">
        <v>0.18</v>
      </c>
      <c r="J48" s="684" t="str">
        <f t="shared" si="1"/>
        <v>Confirmed</v>
      </c>
      <c r="K48" s="661"/>
      <c r="L48" s="679">
        <v>1</v>
      </c>
      <c r="M48" s="724">
        <f t="shared" si="2"/>
        <v>1000</v>
      </c>
      <c r="N48" s="727"/>
      <c r="O48" s="672"/>
      <c r="P48" s="643">
        <f t="shared" si="3"/>
        <v>180</v>
      </c>
    </row>
    <row r="49" spans="1:17" s="681" customFormat="1">
      <c r="A49" s="686" t="s">
        <v>566</v>
      </c>
      <c r="B49" s="827" t="s">
        <v>644</v>
      </c>
      <c r="C49" s="827"/>
      <c r="D49" s="690" t="s">
        <v>636</v>
      </c>
      <c r="E49" s="736">
        <v>1000</v>
      </c>
      <c r="F49" s="657">
        <v>998716</v>
      </c>
      <c r="G49" s="684" t="str">
        <f t="shared" si="0"/>
        <v>Confirmed</v>
      </c>
      <c r="H49" s="660"/>
      <c r="I49" s="659">
        <v>0.18</v>
      </c>
      <c r="J49" s="684" t="str">
        <f t="shared" si="1"/>
        <v>Confirmed</v>
      </c>
      <c r="K49" s="661"/>
      <c r="L49" s="679">
        <v>1</v>
      </c>
      <c r="M49" s="724">
        <f t="shared" si="2"/>
        <v>1000</v>
      </c>
      <c r="N49" s="727"/>
      <c r="O49" s="673"/>
      <c r="P49" s="643">
        <f t="shared" si="3"/>
        <v>180</v>
      </c>
      <c r="Q49" s="685"/>
    </row>
    <row r="50" spans="1:17" s="681" customFormat="1">
      <c r="A50" s="686">
        <v>7</v>
      </c>
      <c r="B50" s="827" t="s">
        <v>587</v>
      </c>
      <c r="C50" s="827"/>
      <c r="D50" s="690"/>
      <c r="E50" s="737"/>
      <c r="F50" s="657"/>
      <c r="G50" s="684"/>
      <c r="H50" s="684"/>
      <c r="I50" s="659"/>
      <c r="J50" s="684"/>
      <c r="K50" s="684"/>
      <c r="L50" s="729"/>
      <c r="M50" s="724"/>
      <c r="N50" s="727"/>
      <c r="O50" s="673"/>
      <c r="P50" s="643"/>
      <c r="Q50" s="685"/>
    </row>
    <row r="51" spans="1:17" s="681" customFormat="1">
      <c r="A51" s="686" t="s">
        <v>332</v>
      </c>
      <c r="B51" s="827" t="s">
        <v>588</v>
      </c>
      <c r="C51" s="827"/>
      <c r="D51" s="687"/>
      <c r="E51" s="737"/>
      <c r="F51" s="657"/>
      <c r="G51" s="684"/>
      <c r="H51" s="684"/>
      <c r="I51" s="659"/>
      <c r="J51" s="684"/>
      <c r="K51" s="684"/>
      <c r="L51" s="729"/>
      <c r="M51" s="724"/>
      <c r="N51" s="727"/>
      <c r="O51" s="672"/>
      <c r="P51" s="643"/>
    </row>
    <row r="52" spans="1:17" s="681" customFormat="1">
      <c r="A52" s="686" t="s">
        <v>565</v>
      </c>
      <c r="B52" s="827" t="s">
        <v>644</v>
      </c>
      <c r="C52" s="827"/>
      <c r="D52" s="687" t="s">
        <v>636</v>
      </c>
      <c r="E52" s="737">
        <v>50</v>
      </c>
      <c r="F52" s="657">
        <v>998716</v>
      </c>
      <c r="G52" s="684" t="str">
        <f t="shared" si="0"/>
        <v>Confirmed</v>
      </c>
      <c r="H52" s="660"/>
      <c r="I52" s="659">
        <v>0.18</v>
      </c>
      <c r="J52" s="684" t="str">
        <f t="shared" si="1"/>
        <v>Confirmed</v>
      </c>
      <c r="K52" s="661"/>
      <c r="L52" s="679">
        <v>1</v>
      </c>
      <c r="M52" s="724">
        <f t="shared" si="2"/>
        <v>50</v>
      </c>
      <c r="N52" s="727"/>
      <c r="O52" s="673"/>
      <c r="P52" s="643">
        <f t="shared" si="3"/>
        <v>9</v>
      </c>
      <c r="Q52" s="685"/>
    </row>
    <row r="53" spans="1:17" s="681" customFormat="1">
      <c r="A53" s="686" t="s">
        <v>634</v>
      </c>
      <c r="B53" s="827" t="s">
        <v>589</v>
      </c>
      <c r="C53" s="827"/>
      <c r="D53" s="687"/>
      <c r="E53" s="737"/>
      <c r="F53" s="657"/>
      <c r="G53" s="684"/>
      <c r="H53" s="684"/>
      <c r="I53" s="659"/>
      <c r="J53" s="684"/>
      <c r="K53" s="684"/>
      <c r="L53" s="729"/>
      <c r="M53" s="724"/>
      <c r="N53" s="727"/>
      <c r="O53" s="673"/>
      <c r="P53" s="643"/>
      <c r="Q53" s="685"/>
    </row>
    <row r="54" spans="1:17" s="681" customFormat="1">
      <c r="A54" s="686" t="s">
        <v>565</v>
      </c>
      <c r="B54" s="827" t="s">
        <v>644</v>
      </c>
      <c r="C54" s="827"/>
      <c r="D54" s="687" t="s">
        <v>636</v>
      </c>
      <c r="E54" s="737">
        <v>50</v>
      </c>
      <c r="F54" s="657">
        <v>998716</v>
      </c>
      <c r="G54" s="684" t="str">
        <f t="shared" si="0"/>
        <v>Confirmed</v>
      </c>
      <c r="H54" s="660"/>
      <c r="I54" s="659">
        <v>0.18</v>
      </c>
      <c r="J54" s="684" t="str">
        <f t="shared" si="1"/>
        <v>Confirmed</v>
      </c>
      <c r="K54" s="661"/>
      <c r="L54" s="679">
        <v>1</v>
      </c>
      <c r="M54" s="724">
        <f t="shared" si="2"/>
        <v>50</v>
      </c>
      <c r="N54" s="727"/>
      <c r="O54" s="673"/>
      <c r="P54" s="643">
        <f t="shared" si="3"/>
        <v>9</v>
      </c>
      <c r="Q54" s="685"/>
    </row>
    <row r="55" spans="1:17" s="681" customFormat="1">
      <c r="A55" s="686">
        <v>8</v>
      </c>
      <c r="B55" s="827" t="s">
        <v>590</v>
      </c>
      <c r="C55" s="827"/>
      <c r="D55" s="687"/>
      <c r="E55" s="737"/>
      <c r="F55" s="657"/>
      <c r="G55" s="684"/>
      <c r="H55" s="684"/>
      <c r="I55" s="659"/>
      <c r="J55" s="684"/>
      <c r="K55" s="684"/>
      <c r="L55" s="729"/>
      <c r="M55" s="724"/>
      <c r="N55" s="727"/>
      <c r="O55" s="673"/>
      <c r="P55" s="643"/>
      <c r="Q55" s="685"/>
    </row>
    <row r="56" spans="1:17" s="681" customFormat="1">
      <c r="A56" s="686" t="s">
        <v>332</v>
      </c>
      <c r="B56" s="827" t="s">
        <v>591</v>
      </c>
      <c r="C56" s="827"/>
      <c r="D56" s="687"/>
      <c r="E56" s="737"/>
      <c r="F56" s="657"/>
      <c r="G56" s="684"/>
      <c r="H56" s="684"/>
      <c r="I56" s="659"/>
      <c r="J56" s="684"/>
      <c r="K56" s="684"/>
      <c r="L56" s="729"/>
      <c r="M56" s="724"/>
      <c r="N56" s="727"/>
      <c r="O56" s="673"/>
      <c r="P56" s="643"/>
      <c r="Q56" s="685"/>
    </row>
    <row r="57" spans="1:17" s="681" customFormat="1">
      <c r="A57" s="686" t="s">
        <v>565</v>
      </c>
      <c r="B57" s="827" t="s">
        <v>644</v>
      </c>
      <c r="C57" s="827"/>
      <c r="D57" s="687" t="s">
        <v>636</v>
      </c>
      <c r="E57" s="737">
        <v>50</v>
      </c>
      <c r="F57" s="657">
        <v>998716</v>
      </c>
      <c r="G57" s="684" t="str">
        <f t="shared" si="0"/>
        <v>Confirmed</v>
      </c>
      <c r="H57" s="660"/>
      <c r="I57" s="659">
        <v>0.18</v>
      </c>
      <c r="J57" s="684" t="str">
        <f t="shared" si="1"/>
        <v>Confirmed</v>
      </c>
      <c r="K57" s="661"/>
      <c r="L57" s="679">
        <v>1</v>
      </c>
      <c r="M57" s="724">
        <f t="shared" si="2"/>
        <v>50</v>
      </c>
      <c r="N57" s="727"/>
      <c r="O57" s="673"/>
      <c r="P57" s="643">
        <f t="shared" si="3"/>
        <v>9</v>
      </c>
      <c r="Q57" s="685"/>
    </row>
    <row r="58" spans="1:17" s="681" customFormat="1">
      <c r="A58" s="686" t="s">
        <v>335</v>
      </c>
      <c r="B58" s="827" t="s">
        <v>592</v>
      </c>
      <c r="C58" s="827"/>
      <c r="D58" s="687"/>
      <c r="E58" s="737"/>
      <c r="F58" s="657"/>
      <c r="G58" s="684"/>
      <c r="H58" s="684"/>
      <c r="I58" s="659"/>
      <c r="J58" s="684"/>
      <c r="K58" s="684"/>
      <c r="L58" s="729"/>
      <c r="M58" s="724"/>
      <c r="N58" s="727"/>
      <c r="O58" s="673"/>
      <c r="P58" s="643"/>
      <c r="Q58" s="685"/>
    </row>
    <row r="59" spans="1:17" s="681" customFormat="1">
      <c r="A59" s="686" t="s">
        <v>565</v>
      </c>
      <c r="B59" s="827" t="s">
        <v>644</v>
      </c>
      <c r="C59" s="827"/>
      <c r="D59" s="687" t="s">
        <v>636</v>
      </c>
      <c r="E59" s="737">
        <v>50</v>
      </c>
      <c r="F59" s="657">
        <v>998716</v>
      </c>
      <c r="G59" s="684" t="str">
        <f t="shared" si="0"/>
        <v>Confirmed</v>
      </c>
      <c r="H59" s="660"/>
      <c r="I59" s="659">
        <v>0.18</v>
      </c>
      <c r="J59" s="684" t="str">
        <f t="shared" si="1"/>
        <v>Confirmed</v>
      </c>
      <c r="K59" s="660"/>
      <c r="L59" s="680">
        <v>1</v>
      </c>
      <c r="M59" s="724">
        <f t="shared" si="2"/>
        <v>50</v>
      </c>
      <c r="N59" s="727"/>
      <c r="O59" s="673"/>
      <c r="P59" s="643">
        <f t="shared" si="3"/>
        <v>9</v>
      </c>
      <c r="Q59" s="685"/>
    </row>
    <row r="60" spans="1:17" s="681" customFormat="1">
      <c r="A60" s="686">
        <v>9</v>
      </c>
      <c r="B60" s="827" t="s">
        <v>593</v>
      </c>
      <c r="C60" s="827"/>
      <c r="D60" s="687"/>
      <c r="E60" s="737"/>
      <c r="F60" s="657"/>
      <c r="G60" s="684"/>
      <c r="H60" s="684"/>
      <c r="I60" s="659"/>
      <c r="J60" s="684"/>
      <c r="K60" s="684"/>
      <c r="L60" s="729"/>
      <c r="M60" s="724"/>
      <c r="N60" s="727"/>
      <c r="O60" s="673"/>
      <c r="P60" s="643"/>
      <c r="Q60" s="685"/>
    </row>
    <row r="61" spans="1:17" s="681" customFormat="1">
      <c r="A61" s="686" t="s">
        <v>565</v>
      </c>
      <c r="B61" s="827" t="s">
        <v>644</v>
      </c>
      <c r="C61" s="827"/>
      <c r="D61" s="687" t="s">
        <v>637</v>
      </c>
      <c r="E61" s="737">
        <v>1000</v>
      </c>
      <c r="F61" s="657">
        <v>998716</v>
      </c>
      <c r="G61" s="684" t="str">
        <f t="shared" si="0"/>
        <v>Confirmed</v>
      </c>
      <c r="H61" s="660"/>
      <c r="I61" s="659">
        <v>0.18</v>
      </c>
      <c r="J61" s="684" t="str">
        <f t="shared" si="1"/>
        <v>Confirmed</v>
      </c>
      <c r="K61" s="660"/>
      <c r="L61" s="680">
        <v>1</v>
      </c>
      <c r="M61" s="724">
        <f t="shared" si="2"/>
        <v>1000</v>
      </c>
      <c r="N61" s="727"/>
      <c r="O61" s="673"/>
      <c r="P61" s="643">
        <f t="shared" si="3"/>
        <v>180</v>
      </c>
      <c r="Q61" s="685"/>
    </row>
    <row r="62" spans="1:17" s="681" customFormat="1">
      <c r="A62" s="686">
        <v>10</v>
      </c>
      <c r="B62" s="827" t="s">
        <v>563</v>
      </c>
      <c r="C62" s="827"/>
      <c r="D62" s="687"/>
      <c r="E62" s="737"/>
      <c r="F62" s="657"/>
      <c r="G62" s="684"/>
      <c r="H62" s="684"/>
      <c r="I62" s="659"/>
      <c r="J62" s="684"/>
      <c r="K62" s="684"/>
      <c r="L62" s="729"/>
      <c r="M62" s="724"/>
      <c r="N62" s="727"/>
      <c r="O62" s="673"/>
      <c r="P62" s="643"/>
      <c r="Q62" s="685"/>
    </row>
    <row r="63" spans="1:17" s="681" customFormat="1">
      <c r="A63" s="686" t="s">
        <v>565</v>
      </c>
      <c r="B63" s="827" t="s">
        <v>644</v>
      </c>
      <c r="C63" s="827"/>
      <c r="D63" s="687" t="s">
        <v>637</v>
      </c>
      <c r="E63" s="737">
        <v>1000</v>
      </c>
      <c r="F63" s="657">
        <v>998716</v>
      </c>
      <c r="G63" s="684" t="str">
        <f t="shared" si="0"/>
        <v>Confirmed</v>
      </c>
      <c r="H63" s="660"/>
      <c r="I63" s="659">
        <v>0.18</v>
      </c>
      <c r="J63" s="684" t="str">
        <f t="shared" si="1"/>
        <v>Confirmed</v>
      </c>
      <c r="K63" s="660"/>
      <c r="L63" s="680">
        <v>1</v>
      </c>
      <c r="M63" s="724">
        <f t="shared" si="2"/>
        <v>1000</v>
      </c>
      <c r="N63" s="727"/>
      <c r="O63" s="673"/>
      <c r="P63" s="643">
        <f t="shared" si="3"/>
        <v>180</v>
      </c>
      <c r="Q63" s="685"/>
    </row>
    <row r="64" spans="1:17" s="681" customFormat="1">
      <c r="A64" s="686">
        <v>11</v>
      </c>
      <c r="B64" s="827" t="s">
        <v>594</v>
      </c>
      <c r="C64" s="827"/>
      <c r="D64" s="687"/>
      <c r="E64" s="737"/>
      <c r="F64" s="657"/>
      <c r="G64" s="684"/>
      <c r="H64" s="684"/>
      <c r="I64" s="659"/>
      <c r="J64" s="684"/>
      <c r="K64" s="684"/>
      <c r="L64" s="729"/>
      <c r="M64" s="724"/>
      <c r="N64" s="727"/>
      <c r="O64" s="672"/>
      <c r="P64" s="643"/>
    </row>
    <row r="65" spans="1:17" s="681" customFormat="1">
      <c r="A65" s="686" t="s">
        <v>332</v>
      </c>
      <c r="B65" s="827" t="s">
        <v>595</v>
      </c>
      <c r="C65" s="827"/>
      <c r="D65" s="687"/>
      <c r="E65" s="737"/>
      <c r="F65" s="657"/>
      <c r="G65" s="684"/>
      <c r="H65" s="684"/>
      <c r="I65" s="659"/>
      <c r="J65" s="684"/>
      <c r="K65" s="684"/>
      <c r="L65" s="729"/>
      <c r="M65" s="724"/>
      <c r="N65" s="727"/>
      <c r="O65" s="673"/>
      <c r="P65" s="643"/>
      <c r="Q65" s="685"/>
    </row>
    <row r="66" spans="1:17" s="681" customFormat="1">
      <c r="A66" s="686" t="s">
        <v>565</v>
      </c>
      <c r="B66" s="827" t="s">
        <v>644</v>
      </c>
      <c r="C66" s="827"/>
      <c r="D66" s="687" t="s">
        <v>636</v>
      </c>
      <c r="E66" s="737">
        <v>50</v>
      </c>
      <c r="F66" s="657">
        <v>998716</v>
      </c>
      <c r="G66" s="684" t="str">
        <f t="shared" si="0"/>
        <v>Confirmed</v>
      </c>
      <c r="H66" s="660"/>
      <c r="I66" s="659">
        <v>0.18</v>
      </c>
      <c r="J66" s="684" t="str">
        <f t="shared" si="1"/>
        <v>Confirmed</v>
      </c>
      <c r="K66" s="660"/>
      <c r="L66" s="680">
        <v>1</v>
      </c>
      <c r="M66" s="724">
        <f t="shared" si="2"/>
        <v>50</v>
      </c>
      <c r="N66" s="727"/>
      <c r="O66" s="673"/>
      <c r="P66" s="643">
        <f t="shared" si="3"/>
        <v>9</v>
      </c>
      <c r="Q66" s="685"/>
    </row>
    <row r="67" spans="1:17" s="681" customFormat="1">
      <c r="A67" s="686" t="s">
        <v>335</v>
      </c>
      <c r="B67" s="827" t="s">
        <v>564</v>
      </c>
      <c r="C67" s="827"/>
      <c r="D67" s="687"/>
      <c r="E67" s="737"/>
      <c r="F67" s="657"/>
      <c r="G67" s="684"/>
      <c r="H67" s="684"/>
      <c r="I67" s="659"/>
      <c r="J67" s="684"/>
      <c r="K67" s="684"/>
      <c r="L67" s="729"/>
      <c r="M67" s="724"/>
      <c r="N67" s="727"/>
      <c r="O67" s="672"/>
      <c r="P67" s="643"/>
    </row>
    <row r="68" spans="1:17" s="681" customFormat="1">
      <c r="A68" s="686" t="s">
        <v>565</v>
      </c>
      <c r="B68" s="827" t="s">
        <v>644</v>
      </c>
      <c r="C68" s="827"/>
      <c r="D68" s="687" t="s">
        <v>636</v>
      </c>
      <c r="E68" s="737">
        <v>50</v>
      </c>
      <c r="F68" s="657">
        <v>998716</v>
      </c>
      <c r="G68" s="684" t="str">
        <f t="shared" si="0"/>
        <v>Confirmed</v>
      </c>
      <c r="H68" s="660"/>
      <c r="I68" s="659">
        <v>0.18</v>
      </c>
      <c r="J68" s="684" t="str">
        <f t="shared" si="1"/>
        <v>Confirmed</v>
      </c>
      <c r="K68" s="660"/>
      <c r="L68" s="680">
        <v>1</v>
      </c>
      <c r="M68" s="724">
        <f t="shared" si="2"/>
        <v>50</v>
      </c>
      <c r="N68" s="727"/>
      <c r="O68" s="673"/>
      <c r="P68" s="643">
        <f t="shared" si="3"/>
        <v>9</v>
      </c>
      <c r="Q68" s="685"/>
    </row>
    <row r="69" spans="1:17" s="681" customFormat="1">
      <c r="A69" s="686">
        <v>12</v>
      </c>
      <c r="B69" s="827" t="s">
        <v>596</v>
      </c>
      <c r="C69" s="827"/>
      <c r="D69" s="687"/>
      <c r="E69" s="737"/>
      <c r="F69" s="657"/>
      <c r="G69" s="684"/>
      <c r="H69" s="684"/>
      <c r="I69" s="659"/>
      <c r="J69" s="684"/>
      <c r="K69" s="684"/>
      <c r="L69" s="729"/>
      <c r="M69" s="724"/>
      <c r="N69" s="727"/>
      <c r="O69" s="672"/>
      <c r="P69" s="643"/>
    </row>
    <row r="70" spans="1:17" s="681" customFormat="1">
      <c r="A70" s="686" t="s">
        <v>332</v>
      </c>
      <c r="B70" s="827" t="s">
        <v>597</v>
      </c>
      <c r="C70" s="827"/>
      <c r="D70" s="687" t="s">
        <v>636</v>
      </c>
      <c r="E70" s="737">
        <v>20000</v>
      </c>
      <c r="F70" s="657">
        <v>998716</v>
      </c>
      <c r="G70" s="684" t="str">
        <f t="shared" si="0"/>
        <v>Confirmed</v>
      </c>
      <c r="H70" s="660"/>
      <c r="I70" s="659">
        <v>0.18</v>
      </c>
      <c r="J70" s="684" t="str">
        <f t="shared" si="1"/>
        <v>Confirmed</v>
      </c>
      <c r="K70" s="660"/>
      <c r="L70" s="680">
        <v>1</v>
      </c>
      <c r="M70" s="724">
        <f t="shared" si="2"/>
        <v>20000</v>
      </c>
      <c r="N70" s="727"/>
      <c r="O70" s="673"/>
      <c r="P70" s="643">
        <f t="shared" si="3"/>
        <v>3600</v>
      </c>
      <c r="Q70" s="685"/>
    </row>
    <row r="71" spans="1:17" s="681" customFormat="1">
      <c r="A71" s="686" t="s">
        <v>335</v>
      </c>
      <c r="B71" s="827" t="s">
        <v>598</v>
      </c>
      <c r="C71" s="827"/>
      <c r="D71" s="687" t="s">
        <v>636</v>
      </c>
      <c r="E71" s="737">
        <v>5000</v>
      </c>
      <c r="F71" s="657">
        <v>998716</v>
      </c>
      <c r="G71" s="684" t="str">
        <f t="shared" si="0"/>
        <v>Confirmed</v>
      </c>
      <c r="H71" s="660"/>
      <c r="I71" s="659">
        <v>0.18</v>
      </c>
      <c r="J71" s="684" t="str">
        <f t="shared" si="1"/>
        <v>Confirmed</v>
      </c>
      <c r="K71" s="660"/>
      <c r="L71" s="680">
        <v>1</v>
      </c>
      <c r="M71" s="724">
        <f t="shared" si="2"/>
        <v>5000</v>
      </c>
      <c r="N71" s="727"/>
      <c r="O71" s="672"/>
      <c r="P71" s="643">
        <f t="shared" si="3"/>
        <v>900</v>
      </c>
    </row>
    <row r="72" spans="1:17" s="681" customFormat="1">
      <c r="A72" s="686">
        <v>13</v>
      </c>
      <c r="B72" s="827" t="s">
        <v>599</v>
      </c>
      <c r="C72" s="827"/>
      <c r="D72" s="687"/>
      <c r="E72" s="737"/>
      <c r="F72" s="657"/>
      <c r="G72" s="684"/>
      <c r="H72" s="684"/>
      <c r="I72" s="659"/>
      <c r="J72" s="684"/>
      <c r="K72" s="684"/>
      <c r="L72" s="729"/>
      <c r="M72" s="724"/>
      <c r="N72" s="727"/>
      <c r="O72" s="672"/>
      <c r="P72" s="643"/>
    </row>
    <row r="73" spans="1:17" s="681" customFormat="1">
      <c r="A73" s="686" t="s">
        <v>332</v>
      </c>
      <c r="B73" s="827" t="s">
        <v>600</v>
      </c>
      <c r="C73" s="827"/>
      <c r="D73" s="694" t="s">
        <v>637</v>
      </c>
      <c r="E73" s="737">
        <v>5</v>
      </c>
      <c r="F73" s="657">
        <v>998716</v>
      </c>
      <c r="G73" s="684" t="str">
        <f t="shared" si="0"/>
        <v>Confirmed</v>
      </c>
      <c r="H73" s="660"/>
      <c r="I73" s="659">
        <v>0.18</v>
      </c>
      <c r="J73" s="684" t="str">
        <f t="shared" si="1"/>
        <v>Confirmed</v>
      </c>
      <c r="K73" s="660"/>
      <c r="L73" s="680">
        <v>1</v>
      </c>
      <c r="M73" s="724">
        <f t="shared" si="2"/>
        <v>5</v>
      </c>
      <c r="N73" s="727"/>
      <c r="O73" s="673"/>
      <c r="P73" s="643">
        <f t="shared" si="3"/>
        <v>0.89999999999999991</v>
      </c>
      <c r="Q73" s="685"/>
    </row>
    <row r="74" spans="1:17" s="681" customFormat="1">
      <c r="A74" s="686" t="s">
        <v>335</v>
      </c>
      <c r="B74" s="827" t="s">
        <v>601</v>
      </c>
      <c r="C74" s="827"/>
      <c r="D74" s="694" t="s">
        <v>637</v>
      </c>
      <c r="E74" s="737">
        <v>5</v>
      </c>
      <c r="F74" s="657">
        <v>998716</v>
      </c>
      <c r="G74" s="684" t="str">
        <f t="shared" si="0"/>
        <v>Confirmed</v>
      </c>
      <c r="H74" s="660"/>
      <c r="I74" s="659">
        <v>0.18</v>
      </c>
      <c r="J74" s="684" t="str">
        <f t="shared" si="1"/>
        <v>Confirmed</v>
      </c>
      <c r="K74" s="660"/>
      <c r="L74" s="680">
        <v>1</v>
      </c>
      <c r="M74" s="724">
        <f t="shared" si="2"/>
        <v>5</v>
      </c>
      <c r="N74" s="727"/>
      <c r="O74" s="673"/>
      <c r="P74" s="643">
        <f t="shared" si="3"/>
        <v>0.89999999999999991</v>
      </c>
      <c r="Q74" s="685"/>
    </row>
    <row r="75" spans="1:17" s="681" customFormat="1">
      <c r="A75" s="686" t="s">
        <v>337</v>
      </c>
      <c r="B75" s="827" t="s">
        <v>602</v>
      </c>
      <c r="C75" s="827"/>
      <c r="D75" s="694" t="s">
        <v>637</v>
      </c>
      <c r="E75" s="737">
        <v>25</v>
      </c>
      <c r="F75" s="657">
        <v>998716</v>
      </c>
      <c r="G75" s="684" t="str">
        <f t="shared" si="0"/>
        <v>Confirmed</v>
      </c>
      <c r="H75" s="660"/>
      <c r="I75" s="659">
        <v>0.18</v>
      </c>
      <c r="J75" s="684" t="str">
        <f t="shared" si="1"/>
        <v>Confirmed</v>
      </c>
      <c r="K75" s="660"/>
      <c r="L75" s="680">
        <v>1</v>
      </c>
      <c r="M75" s="724">
        <f t="shared" si="2"/>
        <v>25</v>
      </c>
      <c r="N75" s="727"/>
      <c r="O75" s="672"/>
      <c r="P75" s="643">
        <f t="shared" si="3"/>
        <v>4.5</v>
      </c>
    </row>
    <row r="76" spans="1:17" s="681" customFormat="1">
      <c r="A76" s="686" t="s">
        <v>338</v>
      </c>
      <c r="B76" s="827" t="s">
        <v>603</v>
      </c>
      <c r="C76" s="827"/>
      <c r="D76" s="694" t="s">
        <v>637</v>
      </c>
      <c r="E76" s="737">
        <v>10</v>
      </c>
      <c r="F76" s="657">
        <v>998716</v>
      </c>
      <c r="G76" s="684" t="str">
        <f t="shared" si="0"/>
        <v>Confirmed</v>
      </c>
      <c r="H76" s="660"/>
      <c r="I76" s="659">
        <v>0.18</v>
      </c>
      <c r="J76" s="684" t="str">
        <f t="shared" si="1"/>
        <v>Confirmed</v>
      </c>
      <c r="K76" s="660"/>
      <c r="L76" s="680">
        <v>1</v>
      </c>
      <c r="M76" s="724">
        <f>(E76*L76)</f>
        <v>10</v>
      </c>
      <c r="N76" s="727"/>
      <c r="O76" s="673"/>
      <c r="P76" s="643">
        <f>IF(K76="",E76*I76*L76,(IF(K76=0,E76*K76*L76,E76*K76*L76)))</f>
        <v>1.7999999999999998</v>
      </c>
      <c r="Q76" s="685"/>
    </row>
    <row r="77" spans="1:17" s="681" customFormat="1" ht="31.5" customHeight="1">
      <c r="A77" s="686">
        <v>14</v>
      </c>
      <c r="B77" s="827" t="s">
        <v>657</v>
      </c>
      <c r="C77" s="827"/>
      <c r="D77" s="687"/>
      <c r="E77" s="737"/>
      <c r="F77" s="657"/>
      <c r="G77" s="684"/>
      <c r="H77" s="733"/>
      <c r="I77" s="659"/>
      <c r="J77" s="732"/>
      <c r="K77" s="733"/>
      <c r="L77" s="734"/>
      <c r="M77" s="724"/>
      <c r="N77" s="727"/>
      <c r="O77" s="673"/>
      <c r="P77" s="643"/>
      <c r="Q77" s="685"/>
    </row>
    <row r="78" spans="1:17" s="681" customFormat="1">
      <c r="A78" s="686" t="s">
        <v>332</v>
      </c>
      <c r="B78" s="827" t="s">
        <v>600</v>
      </c>
      <c r="C78" s="827"/>
      <c r="D78" s="694" t="s">
        <v>637</v>
      </c>
      <c r="E78" s="737">
        <v>5</v>
      </c>
      <c r="F78" s="657">
        <v>998716</v>
      </c>
      <c r="G78" s="684" t="str">
        <f>IF(H78=0,"Confirmed",(IF(H78=F78,"Confirmed","Not Confirmed")))</f>
        <v>Confirmed</v>
      </c>
      <c r="H78" s="660"/>
      <c r="I78" s="659">
        <v>0.18</v>
      </c>
      <c r="J78" s="684" t="str">
        <f>IF(K78=0,"Confirmed",(IF(K78=I78,"Confirmed","Not Confirmed")))</f>
        <v>Confirmed</v>
      </c>
      <c r="K78" s="660"/>
      <c r="L78" s="680">
        <v>1</v>
      </c>
      <c r="M78" s="724">
        <f>(E78*L78)</f>
        <v>5</v>
      </c>
      <c r="N78" s="727"/>
      <c r="O78" s="673"/>
      <c r="P78" s="643">
        <f>IF(K78="",E78*I78*L78,(IF(K78=0,E78*K78*L78,E78*K78*L78)))</f>
        <v>0.89999999999999991</v>
      </c>
      <c r="Q78" s="685"/>
    </row>
    <row r="79" spans="1:17" s="681" customFormat="1">
      <c r="A79" s="686" t="s">
        <v>335</v>
      </c>
      <c r="B79" s="827" t="s">
        <v>601</v>
      </c>
      <c r="C79" s="827"/>
      <c r="D79" s="694" t="s">
        <v>637</v>
      </c>
      <c r="E79" s="737">
        <v>5</v>
      </c>
      <c r="F79" s="657">
        <v>998716</v>
      </c>
      <c r="G79" s="684" t="str">
        <f>IF(H79=0,"Confirmed",(IF(H79=F79,"Confirmed","Not Confirmed")))</f>
        <v>Confirmed</v>
      </c>
      <c r="H79" s="660"/>
      <c r="I79" s="659">
        <v>0.18</v>
      </c>
      <c r="J79" s="684" t="str">
        <f>IF(K79=0,"Confirmed",(IF(K79=I79,"Confirmed","Not Confirmed")))</f>
        <v>Confirmed</v>
      </c>
      <c r="K79" s="660"/>
      <c r="L79" s="680">
        <v>1</v>
      </c>
      <c r="M79" s="724">
        <f>(E79*L79)</f>
        <v>5</v>
      </c>
      <c r="N79" s="727"/>
      <c r="O79" s="673"/>
      <c r="P79" s="643">
        <f>IF(K79="",E79*I79*L79,(IF(K79=0,E79*K79*L79,E79*K79*L79)))</f>
        <v>0.89999999999999991</v>
      </c>
      <c r="Q79" s="685"/>
    </row>
    <row r="80" spans="1:17" s="681" customFormat="1">
      <c r="A80" s="686" t="s">
        <v>337</v>
      </c>
      <c r="B80" s="827" t="s">
        <v>602</v>
      </c>
      <c r="C80" s="827"/>
      <c r="D80" s="694" t="s">
        <v>637</v>
      </c>
      <c r="E80" s="737">
        <v>25</v>
      </c>
      <c r="F80" s="657">
        <v>998716</v>
      </c>
      <c r="G80" s="684" t="str">
        <f>IF(H80=0,"Confirmed",(IF(H80=F80,"Confirmed","Not Confirmed")))</f>
        <v>Confirmed</v>
      </c>
      <c r="H80" s="660"/>
      <c r="I80" s="659">
        <v>0.18</v>
      </c>
      <c r="J80" s="684" t="str">
        <f>IF(K80=0,"Confirmed",(IF(K80=I80,"Confirmed","Not Confirmed")))</f>
        <v>Confirmed</v>
      </c>
      <c r="K80" s="660"/>
      <c r="L80" s="680">
        <v>1</v>
      </c>
      <c r="M80" s="724">
        <f>(E80*L80)</f>
        <v>25</v>
      </c>
      <c r="N80" s="727"/>
      <c r="O80" s="673"/>
      <c r="P80" s="643">
        <f>IF(K80="",E80*I80*L80,(IF(K80=0,E80*K80*L80,E80*K80*L80)))</f>
        <v>4.5</v>
      </c>
      <c r="Q80" s="685"/>
    </row>
    <row r="81" spans="1:18" s="681" customFormat="1">
      <c r="A81" s="686" t="s">
        <v>338</v>
      </c>
      <c r="B81" s="827" t="s">
        <v>603</v>
      </c>
      <c r="C81" s="827"/>
      <c r="D81" s="694" t="s">
        <v>637</v>
      </c>
      <c r="E81" s="737">
        <v>10</v>
      </c>
      <c r="F81" s="657">
        <v>998716</v>
      </c>
      <c r="G81" s="684" t="str">
        <f>IF(H81=0,"Confirmed",(IF(H81=F81,"Confirmed","Not Confirmed")))</f>
        <v>Confirmed</v>
      </c>
      <c r="H81" s="660"/>
      <c r="I81" s="659">
        <v>0.18</v>
      </c>
      <c r="J81" s="684" t="str">
        <f>IF(K81=0,"Confirmed",(IF(K81=I81,"Confirmed","Not Confirmed")))</f>
        <v>Confirmed</v>
      </c>
      <c r="K81" s="660"/>
      <c r="L81" s="680">
        <v>1</v>
      </c>
      <c r="M81" s="724">
        <f>(E81*L81)</f>
        <v>10</v>
      </c>
      <c r="N81" s="727"/>
      <c r="O81" s="673"/>
      <c r="P81" s="643">
        <f>IF(K81="",E81*I81*L81,(IF(K81=0,E81*K81*L81,E81*K81*L81)))</f>
        <v>1.7999999999999998</v>
      </c>
      <c r="Q81" s="685"/>
    </row>
    <row r="82" spans="1:18" s="681" customFormat="1">
      <c r="A82" s="686" t="s">
        <v>655</v>
      </c>
      <c r="B82" s="827" t="s">
        <v>604</v>
      </c>
      <c r="C82" s="827"/>
      <c r="D82" s="692"/>
      <c r="E82" s="737"/>
      <c r="F82" s="657"/>
      <c r="G82" s="684"/>
      <c r="H82" s="684"/>
      <c r="I82" s="659"/>
      <c r="J82" s="684"/>
      <c r="K82" s="684"/>
      <c r="L82" s="729"/>
      <c r="M82" s="724"/>
      <c r="N82" s="730"/>
      <c r="O82" s="673"/>
      <c r="P82" s="643"/>
      <c r="Q82" s="685"/>
    </row>
    <row r="83" spans="1:18" s="681" customFormat="1">
      <c r="A83" s="686" t="s">
        <v>332</v>
      </c>
      <c r="B83" s="827" t="s">
        <v>605</v>
      </c>
      <c r="C83" s="827"/>
      <c r="D83" s="694" t="s">
        <v>637</v>
      </c>
      <c r="E83" s="737">
        <v>5</v>
      </c>
      <c r="F83" s="657">
        <v>998716</v>
      </c>
      <c r="G83" s="684" t="str">
        <f t="shared" ref="G83:G117" si="4">IF(H83=0,"Confirmed",(IF(H83=F83,"Confirmed","Not Confirmed")))</f>
        <v>Confirmed</v>
      </c>
      <c r="H83" s="660"/>
      <c r="I83" s="659">
        <v>0.18</v>
      </c>
      <c r="J83" s="684" t="str">
        <f>IF(K83=0,"Confirmed",(IF(K83=I83,"Confirmed","Not Confirmed")))</f>
        <v>Confirmed</v>
      </c>
      <c r="K83" s="660"/>
      <c r="L83" s="680">
        <v>1</v>
      </c>
      <c r="M83" s="724">
        <f t="shared" ref="M83:M117" si="5">(E83*L83)</f>
        <v>5</v>
      </c>
      <c r="N83" s="727"/>
      <c r="O83" s="697"/>
      <c r="P83" s="643">
        <f t="shared" ref="P83:P117" si="6">IF(K83="",E83*I83*L83,(IF(K83=0,E83*K83*L83,E83*K83*L83)))</f>
        <v>0.89999999999999991</v>
      </c>
    </row>
    <row r="84" spans="1:18" s="681" customFormat="1">
      <c r="A84" s="686" t="s">
        <v>634</v>
      </c>
      <c r="B84" s="827" t="s">
        <v>606</v>
      </c>
      <c r="C84" s="827"/>
      <c r="D84" s="694" t="s">
        <v>637</v>
      </c>
      <c r="E84" s="737">
        <v>10</v>
      </c>
      <c r="F84" s="657">
        <v>998716</v>
      </c>
      <c r="G84" s="684" t="str">
        <f t="shared" si="4"/>
        <v>Confirmed</v>
      </c>
      <c r="H84" s="660"/>
      <c r="I84" s="659">
        <v>0.18</v>
      </c>
      <c r="J84" s="684" t="str">
        <f>IF(K84=0,"Confirmed",(IF(K84=I84,"Confirmed","Not Confirmed")))</f>
        <v>Confirmed</v>
      </c>
      <c r="K84" s="660"/>
      <c r="L84" s="680">
        <v>1</v>
      </c>
      <c r="M84" s="724">
        <f t="shared" si="5"/>
        <v>10</v>
      </c>
      <c r="N84" s="727"/>
      <c r="O84" s="697"/>
      <c r="P84" s="643">
        <f t="shared" si="6"/>
        <v>1.7999999999999998</v>
      </c>
    </row>
    <row r="85" spans="1:18" s="681" customFormat="1">
      <c r="A85" s="686" t="s">
        <v>337</v>
      </c>
      <c r="B85" s="827" t="s">
        <v>607</v>
      </c>
      <c r="C85" s="827"/>
      <c r="D85" s="694" t="s">
        <v>637</v>
      </c>
      <c r="E85" s="737">
        <v>10</v>
      </c>
      <c r="F85" s="657">
        <v>998716</v>
      </c>
      <c r="G85" s="684" t="str">
        <f t="shared" si="4"/>
        <v>Confirmed</v>
      </c>
      <c r="H85" s="660"/>
      <c r="I85" s="659">
        <v>0.18</v>
      </c>
      <c r="J85" s="684" t="str">
        <f>IF(K85=0,"Confirmed",(IF(K85=I85,"Confirmed","Not Confirmed")))</f>
        <v>Confirmed</v>
      </c>
      <c r="K85" s="660"/>
      <c r="L85" s="680">
        <v>1</v>
      </c>
      <c r="M85" s="724">
        <f t="shared" si="5"/>
        <v>10</v>
      </c>
      <c r="N85" s="727"/>
      <c r="O85" s="697"/>
      <c r="P85" s="643">
        <f t="shared" si="6"/>
        <v>1.7999999999999998</v>
      </c>
    </row>
    <row r="86" spans="1:18" s="681" customFormat="1">
      <c r="A86" s="686" t="s">
        <v>338</v>
      </c>
      <c r="B86" s="827" t="s">
        <v>608</v>
      </c>
      <c r="C86" s="827"/>
      <c r="D86" s="694" t="s">
        <v>637</v>
      </c>
      <c r="E86" s="737">
        <v>5</v>
      </c>
      <c r="F86" s="657">
        <v>998716</v>
      </c>
      <c r="G86" s="684" t="str">
        <f t="shared" si="4"/>
        <v>Confirmed</v>
      </c>
      <c r="H86" s="660"/>
      <c r="I86" s="659">
        <v>0.18</v>
      </c>
      <c r="J86" s="684" t="str">
        <f>IF(K86=0,"Confirmed",(IF(K86=I86,"Confirmed","Not Confirmed")))</f>
        <v>Confirmed</v>
      </c>
      <c r="K86" s="660"/>
      <c r="L86" s="680">
        <v>1</v>
      </c>
      <c r="M86" s="724">
        <f t="shared" si="5"/>
        <v>5</v>
      </c>
      <c r="N86" s="727"/>
      <c r="O86" s="697"/>
      <c r="P86" s="643">
        <f t="shared" si="6"/>
        <v>0.89999999999999991</v>
      </c>
    </row>
    <row r="87" spans="1:18" s="681" customFormat="1">
      <c r="A87" s="686" t="s">
        <v>340</v>
      </c>
      <c r="B87" s="827" t="s">
        <v>645</v>
      </c>
      <c r="C87" s="827"/>
      <c r="D87" s="694" t="s">
        <v>637</v>
      </c>
      <c r="E87" s="737">
        <v>2</v>
      </c>
      <c r="F87" s="657">
        <v>998716</v>
      </c>
      <c r="G87" s="684" t="str">
        <f>IF(H87=0,"Confirmed",(IF(H87=F87,"Confirmed","Not Confirmed")))</f>
        <v>Confirmed</v>
      </c>
      <c r="H87" s="660"/>
      <c r="I87" s="659">
        <v>0.18</v>
      </c>
      <c r="J87" s="684" t="str">
        <f>IF(K87=0,"Confirmed",(IF(K87=I87,"Confirmed","Not Confirmed")))</f>
        <v>Confirmed</v>
      </c>
      <c r="K87" s="660"/>
      <c r="L87" s="680">
        <v>1</v>
      </c>
      <c r="M87" s="724">
        <f t="shared" si="5"/>
        <v>2</v>
      </c>
      <c r="N87" s="727"/>
      <c r="O87" s="697"/>
      <c r="P87" s="643">
        <f t="shared" si="6"/>
        <v>0.36</v>
      </c>
    </row>
    <row r="88" spans="1:18" s="681" customFormat="1">
      <c r="A88" s="686" t="s">
        <v>656</v>
      </c>
      <c r="B88" s="827" t="s">
        <v>646</v>
      </c>
      <c r="C88" s="827"/>
      <c r="D88" s="698"/>
      <c r="E88" s="737"/>
      <c r="F88" s="657"/>
      <c r="G88" s="684"/>
      <c r="H88" s="684"/>
      <c r="I88" s="659"/>
      <c r="J88" s="684"/>
      <c r="K88" s="684"/>
      <c r="L88" s="729"/>
      <c r="M88" s="724"/>
      <c r="N88" s="730"/>
      <c r="O88" s="697"/>
      <c r="P88" s="643"/>
    </row>
    <row r="89" spans="1:18" s="681" customFormat="1">
      <c r="A89" s="686" t="s">
        <v>332</v>
      </c>
      <c r="B89" s="827" t="s">
        <v>605</v>
      </c>
      <c r="C89" s="827"/>
      <c r="D89" s="694" t="s">
        <v>637</v>
      </c>
      <c r="E89" s="737">
        <v>5</v>
      </c>
      <c r="F89" s="657">
        <v>998716</v>
      </c>
      <c r="G89" s="684" t="str">
        <f t="shared" si="4"/>
        <v>Confirmed</v>
      </c>
      <c r="H89" s="660"/>
      <c r="I89" s="659">
        <v>0.18</v>
      </c>
      <c r="J89" s="684" t="str">
        <f>IF(K89=0,"Confirmed",(IF(K89=I89,"Confirmed","Not Confirmed")))</f>
        <v>Confirmed</v>
      </c>
      <c r="K89" s="660"/>
      <c r="L89" s="680">
        <v>1</v>
      </c>
      <c r="M89" s="724">
        <f t="shared" si="5"/>
        <v>5</v>
      </c>
      <c r="N89" s="727"/>
      <c r="O89" s="697"/>
      <c r="P89" s="643">
        <f t="shared" si="6"/>
        <v>0.89999999999999991</v>
      </c>
    </row>
    <row r="90" spans="1:18" s="681" customFormat="1">
      <c r="A90" s="686" t="s">
        <v>634</v>
      </c>
      <c r="B90" s="827" t="s">
        <v>606</v>
      </c>
      <c r="C90" s="827"/>
      <c r="D90" s="694" t="s">
        <v>637</v>
      </c>
      <c r="E90" s="737">
        <v>10</v>
      </c>
      <c r="F90" s="657">
        <v>998716</v>
      </c>
      <c r="G90" s="684" t="str">
        <f t="shared" si="4"/>
        <v>Confirmed</v>
      </c>
      <c r="H90" s="660"/>
      <c r="I90" s="659">
        <v>0.18</v>
      </c>
      <c r="J90" s="684" t="str">
        <f>IF(K90=0,"Confirmed",(IF(K90=I90,"Confirmed","Not Confirmed")))</f>
        <v>Confirmed</v>
      </c>
      <c r="K90" s="660"/>
      <c r="L90" s="680">
        <v>1</v>
      </c>
      <c r="M90" s="724">
        <f t="shared" si="5"/>
        <v>10</v>
      </c>
      <c r="N90" s="727"/>
      <c r="O90" s="697"/>
      <c r="P90" s="643">
        <f t="shared" si="6"/>
        <v>1.7999999999999998</v>
      </c>
      <c r="Q90" s="699"/>
      <c r="R90" s="699"/>
    </row>
    <row r="91" spans="1:18" s="681" customFormat="1">
      <c r="A91" s="686" t="s">
        <v>337</v>
      </c>
      <c r="B91" s="827" t="s">
        <v>607</v>
      </c>
      <c r="C91" s="827"/>
      <c r="D91" s="694" t="s">
        <v>637</v>
      </c>
      <c r="E91" s="737">
        <v>10</v>
      </c>
      <c r="F91" s="657">
        <v>998716</v>
      </c>
      <c r="G91" s="684" t="str">
        <f t="shared" si="4"/>
        <v>Confirmed</v>
      </c>
      <c r="H91" s="660"/>
      <c r="I91" s="659">
        <v>0.18</v>
      </c>
      <c r="J91" s="684" t="str">
        <f>IF(K91=0,"Confirmed",(IF(K91=I91,"Confirmed","Not Confirmed")))</f>
        <v>Confirmed</v>
      </c>
      <c r="K91" s="660"/>
      <c r="L91" s="680">
        <v>1</v>
      </c>
      <c r="M91" s="724">
        <f t="shared" si="5"/>
        <v>10</v>
      </c>
      <c r="N91" s="727"/>
      <c r="O91" s="697"/>
      <c r="P91" s="643">
        <f t="shared" si="6"/>
        <v>1.7999999999999998</v>
      </c>
    </row>
    <row r="92" spans="1:18">
      <c r="A92" s="686" t="s">
        <v>338</v>
      </c>
      <c r="B92" s="827" t="s">
        <v>608</v>
      </c>
      <c r="C92" s="827"/>
      <c r="D92" s="694" t="s">
        <v>637</v>
      </c>
      <c r="E92" s="737">
        <v>5</v>
      </c>
      <c r="F92" s="657">
        <v>998716</v>
      </c>
      <c r="G92" s="684" t="str">
        <f t="shared" si="4"/>
        <v>Confirmed</v>
      </c>
      <c r="H92" s="660"/>
      <c r="I92" s="659">
        <v>0.18</v>
      </c>
      <c r="J92" s="684" t="str">
        <f>IF(K92=0,"Confirmed",(IF(K92=I92,"Confirmed","Not Confirmed")))</f>
        <v>Confirmed</v>
      </c>
      <c r="K92" s="660"/>
      <c r="L92" s="680">
        <v>1</v>
      </c>
      <c r="M92" s="724">
        <f>(E92*L92)</f>
        <v>5</v>
      </c>
      <c r="N92" s="727"/>
      <c r="O92" s="674"/>
      <c r="P92" s="643">
        <f t="shared" si="6"/>
        <v>0.89999999999999991</v>
      </c>
    </row>
    <row r="93" spans="1:18">
      <c r="A93" s="686" t="s">
        <v>340</v>
      </c>
      <c r="B93" s="827" t="s">
        <v>645</v>
      </c>
      <c r="C93" s="827"/>
      <c r="D93" s="694" t="s">
        <v>637</v>
      </c>
      <c r="E93" s="737">
        <v>2</v>
      </c>
      <c r="F93" s="657">
        <v>998716</v>
      </c>
      <c r="G93" s="684" t="str">
        <f>IF(H93=0,"Confirmed",(IF(H93=F93,"Confirmed","Not Confirmed")))</f>
        <v>Confirmed</v>
      </c>
      <c r="H93" s="660"/>
      <c r="I93" s="659">
        <v>0.18</v>
      </c>
      <c r="J93" s="684" t="str">
        <f>IF(K93=0,"Confirmed",(IF(K93=I93,"Confirmed","Not Confirmed")))</f>
        <v>Confirmed</v>
      </c>
      <c r="K93" s="660"/>
      <c r="L93" s="680">
        <v>1</v>
      </c>
      <c r="M93" s="724">
        <f>(E93*L93)</f>
        <v>2</v>
      </c>
      <c r="N93" s="727"/>
      <c r="O93" s="674"/>
      <c r="P93" s="643">
        <f t="shared" si="6"/>
        <v>0.36</v>
      </c>
    </row>
    <row r="94" spans="1:18">
      <c r="A94" s="686">
        <v>16</v>
      </c>
      <c r="B94" s="827" t="s">
        <v>609</v>
      </c>
      <c r="C94" s="827"/>
      <c r="D94" s="698"/>
      <c r="E94" s="737"/>
      <c r="F94" s="657"/>
      <c r="G94" s="684"/>
      <c r="H94" s="684"/>
      <c r="I94" s="659"/>
      <c r="J94" s="684"/>
      <c r="K94" s="684"/>
      <c r="L94" s="729"/>
      <c r="M94" s="724"/>
      <c r="N94" s="727"/>
      <c r="O94" s="674"/>
      <c r="P94" s="643"/>
    </row>
    <row r="95" spans="1:18">
      <c r="A95" s="686" t="s">
        <v>332</v>
      </c>
      <c r="B95" s="827" t="s">
        <v>610</v>
      </c>
      <c r="C95" s="827"/>
      <c r="D95" s="694" t="s">
        <v>637</v>
      </c>
      <c r="E95" s="737">
        <v>25</v>
      </c>
      <c r="F95" s="657">
        <v>998716</v>
      </c>
      <c r="G95" s="684" t="str">
        <f t="shared" si="4"/>
        <v>Confirmed</v>
      </c>
      <c r="H95" s="660"/>
      <c r="I95" s="659">
        <v>0.18</v>
      </c>
      <c r="J95" s="684" t="str">
        <f>IF(K95=0,"Confirmed",(IF(K95=I95,"Confirmed","Not Confirmed")))</f>
        <v>Confirmed</v>
      </c>
      <c r="K95" s="660"/>
      <c r="L95" s="680">
        <v>1</v>
      </c>
      <c r="M95" s="724">
        <f t="shared" si="5"/>
        <v>25</v>
      </c>
      <c r="N95" s="727"/>
      <c r="O95" s="674"/>
      <c r="P95" s="643">
        <f t="shared" si="6"/>
        <v>4.5</v>
      </c>
    </row>
    <row r="96" spans="1:18">
      <c r="A96" s="686" t="s">
        <v>634</v>
      </c>
      <c r="B96" s="827" t="s">
        <v>611</v>
      </c>
      <c r="C96" s="827"/>
      <c r="D96" s="694" t="s">
        <v>637</v>
      </c>
      <c r="E96" s="737">
        <v>25</v>
      </c>
      <c r="F96" s="657">
        <v>998716</v>
      </c>
      <c r="G96" s="684" t="str">
        <f t="shared" si="4"/>
        <v>Confirmed</v>
      </c>
      <c r="H96" s="660"/>
      <c r="I96" s="659">
        <v>0.18</v>
      </c>
      <c r="J96" s="684" t="str">
        <f>IF(K96=0,"Confirmed",(IF(K96=I96,"Confirmed","Not Confirmed")))</f>
        <v>Confirmed</v>
      </c>
      <c r="K96" s="660"/>
      <c r="L96" s="680">
        <v>1</v>
      </c>
      <c r="M96" s="724">
        <f t="shared" si="5"/>
        <v>25</v>
      </c>
      <c r="N96" s="727"/>
      <c r="O96" s="478"/>
      <c r="P96" s="643">
        <f t="shared" si="6"/>
        <v>4.5</v>
      </c>
    </row>
    <row r="97" spans="1:16">
      <c r="A97" s="686">
        <v>17</v>
      </c>
      <c r="B97" s="827" t="s">
        <v>612</v>
      </c>
      <c r="C97" s="827"/>
      <c r="D97" s="698"/>
      <c r="E97" s="737"/>
      <c r="F97" s="657"/>
      <c r="G97" s="684"/>
      <c r="H97" s="684"/>
      <c r="I97" s="659"/>
      <c r="J97" s="684"/>
      <c r="K97" s="684"/>
      <c r="L97" s="729"/>
      <c r="M97" s="724"/>
      <c r="N97" s="727"/>
      <c r="O97" s="674"/>
      <c r="P97" s="643"/>
    </row>
    <row r="98" spans="1:16">
      <c r="A98" s="686" t="s">
        <v>332</v>
      </c>
      <c r="B98" s="827" t="s">
        <v>610</v>
      </c>
      <c r="C98" s="827"/>
      <c r="D98" s="694" t="s">
        <v>637</v>
      </c>
      <c r="E98" s="737">
        <v>5</v>
      </c>
      <c r="F98" s="657">
        <v>998716</v>
      </c>
      <c r="G98" s="684" t="str">
        <f t="shared" si="4"/>
        <v>Confirmed</v>
      </c>
      <c r="H98" s="660"/>
      <c r="I98" s="659">
        <v>0.18</v>
      </c>
      <c r="J98" s="684" t="str">
        <f>IF(K98=0,"Confirmed",(IF(K98=I98,"Confirmed","Not Confirmed")))</f>
        <v>Confirmed</v>
      </c>
      <c r="K98" s="660"/>
      <c r="L98" s="680">
        <v>1</v>
      </c>
      <c r="M98" s="724">
        <f t="shared" si="5"/>
        <v>5</v>
      </c>
      <c r="N98" s="727"/>
      <c r="O98" s="674"/>
      <c r="P98" s="643">
        <f t="shared" si="6"/>
        <v>0.89999999999999991</v>
      </c>
    </row>
    <row r="99" spans="1:16">
      <c r="A99" s="686" t="s">
        <v>335</v>
      </c>
      <c r="B99" s="827" t="s">
        <v>611</v>
      </c>
      <c r="C99" s="827"/>
      <c r="D99" s="694" t="s">
        <v>637</v>
      </c>
      <c r="E99" s="737">
        <v>5</v>
      </c>
      <c r="F99" s="657">
        <v>998716</v>
      </c>
      <c r="G99" s="684" t="str">
        <f t="shared" si="4"/>
        <v>Confirmed</v>
      </c>
      <c r="H99" s="660"/>
      <c r="I99" s="659">
        <v>0.18</v>
      </c>
      <c r="J99" s="684" t="str">
        <f>IF(K99=0,"Confirmed",(IF(K99=I99,"Confirmed","Not Confirmed")))</f>
        <v>Confirmed</v>
      </c>
      <c r="K99" s="660"/>
      <c r="L99" s="680">
        <v>1</v>
      </c>
      <c r="M99" s="724">
        <f t="shared" si="5"/>
        <v>5</v>
      </c>
      <c r="N99" s="727"/>
      <c r="O99" s="674"/>
      <c r="P99" s="643">
        <f t="shared" si="6"/>
        <v>0.89999999999999991</v>
      </c>
    </row>
    <row r="100" spans="1:16">
      <c r="A100" s="686">
        <v>18</v>
      </c>
      <c r="B100" s="827" t="s">
        <v>613</v>
      </c>
      <c r="C100" s="827"/>
      <c r="D100" s="698"/>
      <c r="E100" s="737"/>
      <c r="F100" s="657"/>
      <c r="G100" s="684"/>
      <c r="H100" s="684"/>
      <c r="I100" s="659"/>
      <c r="J100" s="684"/>
      <c r="K100" s="684"/>
      <c r="L100" s="729"/>
      <c r="M100" s="724"/>
      <c r="N100" s="727"/>
      <c r="O100" s="674"/>
      <c r="P100" s="643"/>
    </row>
    <row r="101" spans="1:16">
      <c r="A101" s="686" t="s">
        <v>332</v>
      </c>
      <c r="B101" s="827" t="s">
        <v>610</v>
      </c>
      <c r="C101" s="827"/>
      <c r="D101" s="694" t="s">
        <v>637</v>
      </c>
      <c r="E101" s="737">
        <v>10</v>
      </c>
      <c r="F101" s="657">
        <v>998716</v>
      </c>
      <c r="G101" s="684" t="str">
        <f t="shared" si="4"/>
        <v>Confirmed</v>
      </c>
      <c r="H101" s="660"/>
      <c r="I101" s="659">
        <v>0.18</v>
      </c>
      <c r="J101" s="684" t="str">
        <f t="shared" ref="J101:J107" si="7">IF(K101=0,"Confirmed",(IF(K101=I101,"Confirmed","Not Confirmed")))</f>
        <v>Confirmed</v>
      </c>
      <c r="K101" s="660"/>
      <c r="L101" s="680">
        <v>1</v>
      </c>
      <c r="M101" s="724">
        <f t="shared" si="5"/>
        <v>10</v>
      </c>
      <c r="N101" s="727"/>
      <c r="O101" s="674"/>
      <c r="P101" s="643">
        <f t="shared" si="6"/>
        <v>1.7999999999999998</v>
      </c>
    </row>
    <row r="102" spans="1:16">
      <c r="A102" s="686" t="s">
        <v>335</v>
      </c>
      <c r="B102" s="827" t="s">
        <v>611</v>
      </c>
      <c r="C102" s="827"/>
      <c r="D102" s="694" t="s">
        <v>637</v>
      </c>
      <c r="E102" s="737">
        <v>10</v>
      </c>
      <c r="F102" s="657">
        <v>998716</v>
      </c>
      <c r="G102" s="684" t="str">
        <f t="shared" si="4"/>
        <v>Confirmed</v>
      </c>
      <c r="H102" s="660"/>
      <c r="I102" s="659">
        <v>0.18</v>
      </c>
      <c r="J102" s="684" t="str">
        <f t="shared" si="7"/>
        <v>Confirmed</v>
      </c>
      <c r="K102" s="660"/>
      <c r="L102" s="680">
        <v>1</v>
      </c>
      <c r="M102" s="724">
        <f t="shared" si="5"/>
        <v>10</v>
      </c>
      <c r="N102" s="727"/>
      <c r="O102" s="674"/>
      <c r="P102" s="643">
        <f t="shared" si="6"/>
        <v>1.7999999999999998</v>
      </c>
    </row>
    <row r="103" spans="1:16">
      <c r="A103" s="686">
        <v>19</v>
      </c>
      <c r="B103" s="827" t="s">
        <v>647</v>
      </c>
      <c r="C103" s="827"/>
      <c r="D103" s="690" t="s">
        <v>638</v>
      </c>
      <c r="E103" s="737">
        <v>80</v>
      </c>
      <c r="F103" s="657">
        <v>998716</v>
      </c>
      <c r="G103" s="684" t="str">
        <f t="shared" si="4"/>
        <v>Confirmed</v>
      </c>
      <c r="H103" s="660"/>
      <c r="I103" s="659">
        <v>0.18</v>
      </c>
      <c r="J103" s="684" t="str">
        <f t="shared" si="7"/>
        <v>Confirmed</v>
      </c>
      <c r="K103" s="660"/>
      <c r="L103" s="680">
        <v>1</v>
      </c>
      <c r="M103" s="724">
        <f t="shared" si="5"/>
        <v>80</v>
      </c>
      <c r="N103" s="727"/>
      <c r="O103" s="674"/>
      <c r="P103" s="643">
        <f t="shared" si="6"/>
        <v>14.399999999999999</v>
      </c>
    </row>
    <row r="104" spans="1:16">
      <c r="A104" s="686">
        <v>20</v>
      </c>
      <c r="B104" s="827" t="s">
        <v>614</v>
      </c>
      <c r="C104" s="827"/>
      <c r="D104" s="700" t="s">
        <v>636</v>
      </c>
      <c r="E104" s="736">
        <v>500</v>
      </c>
      <c r="F104" s="657">
        <v>998716</v>
      </c>
      <c r="G104" s="684" t="str">
        <f t="shared" si="4"/>
        <v>Confirmed</v>
      </c>
      <c r="H104" s="660"/>
      <c r="I104" s="659">
        <v>0.18</v>
      </c>
      <c r="J104" s="684" t="str">
        <f t="shared" si="7"/>
        <v>Confirmed</v>
      </c>
      <c r="K104" s="660"/>
      <c r="L104" s="680">
        <v>1</v>
      </c>
      <c r="M104" s="724">
        <f t="shared" si="5"/>
        <v>500</v>
      </c>
      <c r="N104" s="727"/>
      <c r="O104" s="674"/>
      <c r="P104" s="643">
        <f t="shared" si="6"/>
        <v>90</v>
      </c>
    </row>
    <row r="105" spans="1:16">
      <c r="A105" s="686">
        <v>21</v>
      </c>
      <c r="B105" s="827" t="s">
        <v>615</v>
      </c>
      <c r="C105" s="827"/>
      <c r="D105" s="692" t="s">
        <v>636</v>
      </c>
      <c r="E105" s="737">
        <v>500</v>
      </c>
      <c r="F105" s="657">
        <v>998716</v>
      </c>
      <c r="G105" s="684" t="str">
        <f t="shared" si="4"/>
        <v>Confirmed</v>
      </c>
      <c r="H105" s="660"/>
      <c r="I105" s="659">
        <v>0.18</v>
      </c>
      <c r="J105" s="684" t="str">
        <f t="shared" si="7"/>
        <v>Confirmed</v>
      </c>
      <c r="K105" s="660"/>
      <c r="L105" s="680">
        <v>1</v>
      </c>
      <c r="M105" s="724">
        <f t="shared" si="5"/>
        <v>500</v>
      </c>
      <c r="N105" s="727"/>
      <c r="O105" s="674"/>
      <c r="P105" s="643">
        <f t="shared" si="6"/>
        <v>90</v>
      </c>
    </row>
    <row r="106" spans="1:16">
      <c r="A106" s="686">
        <v>22</v>
      </c>
      <c r="B106" s="827" t="s">
        <v>616</v>
      </c>
      <c r="C106" s="827"/>
      <c r="D106" s="690" t="s">
        <v>636</v>
      </c>
      <c r="E106" s="737">
        <v>500</v>
      </c>
      <c r="F106" s="657">
        <v>998716</v>
      </c>
      <c r="G106" s="684" t="str">
        <f t="shared" si="4"/>
        <v>Confirmed</v>
      </c>
      <c r="H106" s="660"/>
      <c r="I106" s="659">
        <v>0.18</v>
      </c>
      <c r="J106" s="684" t="str">
        <f t="shared" si="7"/>
        <v>Confirmed</v>
      </c>
      <c r="K106" s="660"/>
      <c r="L106" s="680">
        <v>1</v>
      </c>
      <c r="M106" s="724">
        <f t="shared" si="5"/>
        <v>500</v>
      </c>
      <c r="N106" s="727"/>
      <c r="O106" s="674"/>
      <c r="P106" s="643">
        <f t="shared" si="6"/>
        <v>90</v>
      </c>
    </row>
    <row r="107" spans="1:16">
      <c r="A107" s="686">
        <v>23</v>
      </c>
      <c r="B107" s="827" t="s">
        <v>617</v>
      </c>
      <c r="C107" s="827"/>
      <c r="D107" s="694" t="s">
        <v>637</v>
      </c>
      <c r="E107" s="737">
        <v>10</v>
      </c>
      <c r="F107" s="657">
        <v>998716</v>
      </c>
      <c r="G107" s="684" t="str">
        <f t="shared" si="4"/>
        <v>Confirmed</v>
      </c>
      <c r="H107" s="660"/>
      <c r="I107" s="659">
        <v>0.18</v>
      </c>
      <c r="J107" s="684" t="str">
        <f t="shared" si="7"/>
        <v>Confirmed</v>
      </c>
      <c r="K107" s="660"/>
      <c r="L107" s="680">
        <v>1</v>
      </c>
      <c r="M107" s="724">
        <f t="shared" si="5"/>
        <v>10</v>
      </c>
      <c r="N107" s="727"/>
      <c r="O107" s="674"/>
      <c r="P107" s="643">
        <f t="shared" si="6"/>
        <v>1.7999999999999998</v>
      </c>
    </row>
    <row r="108" spans="1:16">
      <c r="A108" s="686">
        <v>24</v>
      </c>
      <c r="B108" s="827" t="s">
        <v>618</v>
      </c>
      <c r="C108" s="827"/>
      <c r="D108" s="687"/>
      <c r="E108" s="737"/>
      <c r="F108" s="657"/>
      <c r="G108" s="684"/>
      <c r="H108" s="684"/>
      <c r="I108" s="659"/>
      <c r="J108" s="684"/>
      <c r="K108" s="684"/>
      <c r="L108" s="729"/>
      <c r="M108" s="724"/>
      <c r="N108" s="727"/>
      <c r="O108" s="674"/>
      <c r="P108" s="643"/>
    </row>
    <row r="109" spans="1:16">
      <c r="A109" s="686" t="s">
        <v>565</v>
      </c>
      <c r="B109" s="827" t="s">
        <v>619</v>
      </c>
      <c r="C109" s="827"/>
      <c r="D109" s="687" t="s">
        <v>636</v>
      </c>
      <c r="E109" s="737">
        <v>2000</v>
      </c>
      <c r="F109" s="657">
        <v>998716</v>
      </c>
      <c r="G109" s="684" t="str">
        <f t="shared" si="4"/>
        <v>Confirmed</v>
      </c>
      <c r="H109" s="660"/>
      <c r="I109" s="659">
        <v>0.18</v>
      </c>
      <c r="J109" s="684" t="str">
        <f>IF(K109=0,"Confirmed",(IF(K109=I109,"Confirmed","Not Confirmed")))</f>
        <v>Confirmed</v>
      </c>
      <c r="K109" s="660"/>
      <c r="L109" s="680">
        <v>1</v>
      </c>
      <c r="M109" s="724">
        <f t="shared" si="5"/>
        <v>2000</v>
      </c>
      <c r="N109" s="727"/>
      <c r="O109" s="674"/>
      <c r="P109" s="643">
        <f t="shared" si="6"/>
        <v>360</v>
      </c>
    </row>
    <row r="110" spans="1:16">
      <c r="A110" s="686" t="s">
        <v>566</v>
      </c>
      <c r="B110" s="827" t="s">
        <v>620</v>
      </c>
      <c r="C110" s="827"/>
      <c r="D110" s="687" t="s">
        <v>636</v>
      </c>
      <c r="E110" s="737">
        <v>2000</v>
      </c>
      <c r="F110" s="657">
        <v>998716</v>
      </c>
      <c r="G110" s="684" t="str">
        <f t="shared" si="4"/>
        <v>Confirmed</v>
      </c>
      <c r="H110" s="660"/>
      <c r="I110" s="659">
        <v>0.18</v>
      </c>
      <c r="J110" s="684" t="str">
        <f>IF(K110=0,"Confirmed",(IF(K110=I110,"Confirmed","Not Confirmed")))</f>
        <v>Confirmed</v>
      </c>
      <c r="K110" s="660"/>
      <c r="L110" s="680">
        <v>1</v>
      </c>
      <c r="M110" s="724">
        <f t="shared" si="5"/>
        <v>2000</v>
      </c>
      <c r="N110" s="727"/>
      <c r="O110" s="674"/>
      <c r="P110" s="643">
        <f t="shared" si="6"/>
        <v>360</v>
      </c>
    </row>
    <row r="111" spans="1:16">
      <c r="A111" s="686">
        <v>25</v>
      </c>
      <c r="B111" s="827" t="s">
        <v>621</v>
      </c>
      <c r="C111" s="827"/>
      <c r="D111" s="687"/>
      <c r="E111" s="737"/>
      <c r="F111" s="657"/>
      <c r="G111" s="684"/>
      <c r="H111" s="684"/>
      <c r="I111" s="659"/>
      <c r="J111" s="684"/>
      <c r="K111" s="684"/>
      <c r="L111" s="729"/>
      <c r="M111" s="724"/>
      <c r="N111" s="727"/>
      <c r="O111" s="674"/>
      <c r="P111" s="643"/>
    </row>
    <row r="112" spans="1:16">
      <c r="A112" s="686" t="s">
        <v>565</v>
      </c>
      <c r="B112" s="827" t="s">
        <v>622</v>
      </c>
      <c r="C112" s="827"/>
      <c r="D112" s="687" t="s">
        <v>636</v>
      </c>
      <c r="E112" s="737">
        <v>3000</v>
      </c>
      <c r="F112" s="657">
        <v>998716</v>
      </c>
      <c r="G112" s="684" t="str">
        <f t="shared" si="4"/>
        <v>Confirmed</v>
      </c>
      <c r="H112" s="660"/>
      <c r="I112" s="659">
        <v>0.18</v>
      </c>
      <c r="J112" s="684" t="str">
        <f>IF(K112=0,"Confirmed",(IF(K112=I112,"Confirmed","Not Confirmed")))</f>
        <v>Confirmed</v>
      </c>
      <c r="K112" s="660"/>
      <c r="L112" s="680">
        <v>1</v>
      </c>
      <c r="M112" s="724">
        <f t="shared" si="5"/>
        <v>3000</v>
      </c>
      <c r="N112" s="727"/>
      <c r="O112" s="674"/>
      <c r="P112" s="643">
        <f t="shared" si="6"/>
        <v>540</v>
      </c>
    </row>
    <row r="113" spans="1:16">
      <c r="A113" s="686" t="s">
        <v>566</v>
      </c>
      <c r="B113" s="827" t="s">
        <v>648</v>
      </c>
      <c r="C113" s="827"/>
      <c r="D113" s="687" t="s">
        <v>636</v>
      </c>
      <c r="E113" s="737">
        <v>2500</v>
      </c>
      <c r="F113" s="657">
        <v>998716</v>
      </c>
      <c r="G113" s="684" t="str">
        <f t="shared" si="4"/>
        <v>Confirmed</v>
      </c>
      <c r="H113" s="660"/>
      <c r="I113" s="659">
        <v>0.18</v>
      </c>
      <c r="J113" s="684" t="str">
        <f>IF(K113=0,"Confirmed",(IF(K113=I113,"Confirmed","Not Confirmed")))</f>
        <v>Confirmed</v>
      </c>
      <c r="K113" s="660"/>
      <c r="L113" s="680">
        <v>1</v>
      </c>
      <c r="M113" s="724">
        <f t="shared" si="5"/>
        <v>2500</v>
      </c>
      <c r="N113" s="727"/>
      <c r="O113" s="674"/>
      <c r="P113" s="643">
        <f t="shared" si="6"/>
        <v>450</v>
      </c>
    </row>
    <row r="114" spans="1:16">
      <c r="A114" s="686">
        <v>26</v>
      </c>
      <c r="B114" s="827" t="s">
        <v>623</v>
      </c>
      <c r="C114" s="827"/>
      <c r="D114" s="687" t="s">
        <v>640</v>
      </c>
      <c r="E114" s="737">
        <v>250</v>
      </c>
      <c r="F114" s="657">
        <v>998716</v>
      </c>
      <c r="G114" s="684" t="str">
        <f t="shared" si="4"/>
        <v>Confirmed</v>
      </c>
      <c r="H114" s="660"/>
      <c r="I114" s="659">
        <v>0.18</v>
      </c>
      <c r="J114" s="684" t="str">
        <f>IF(K114=0,"Confirmed",(IF(K114=I114,"Confirmed","Not Confirmed")))</f>
        <v>Confirmed</v>
      </c>
      <c r="K114" s="660"/>
      <c r="L114" s="680">
        <v>1</v>
      </c>
      <c r="M114" s="724">
        <f t="shared" si="5"/>
        <v>250</v>
      </c>
      <c r="N114" s="727"/>
      <c r="O114" s="674"/>
      <c r="P114" s="643">
        <f t="shared" si="6"/>
        <v>45</v>
      </c>
    </row>
    <row r="115" spans="1:16">
      <c r="A115" s="686">
        <v>27</v>
      </c>
      <c r="B115" s="827" t="s">
        <v>624</v>
      </c>
      <c r="C115" s="827"/>
      <c r="D115" s="698" t="s">
        <v>638</v>
      </c>
      <c r="E115" s="737">
        <v>10</v>
      </c>
      <c r="F115" s="657">
        <v>998716</v>
      </c>
      <c r="G115" s="684" t="str">
        <f t="shared" si="4"/>
        <v>Confirmed</v>
      </c>
      <c r="H115" s="660"/>
      <c r="I115" s="659">
        <v>0.18</v>
      </c>
      <c r="J115" s="684" t="str">
        <f>IF(K115=0,"Confirmed",(IF(K115=I115,"Confirmed","Not Confirmed")))</f>
        <v>Confirmed</v>
      </c>
      <c r="K115" s="660"/>
      <c r="L115" s="680">
        <v>1</v>
      </c>
      <c r="M115" s="724">
        <f t="shared" si="5"/>
        <v>10</v>
      </c>
      <c r="N115" s="731"/>
      <c r="O115" s="674"/>
      <c r="P115" s="643">
        <f t="shared" si="6"/>
        <v>1.7999999999999998</v>
      </c>
    </row>
    <row r="116" spans="1:16">
      <c r="A116" s="686">
        <v>28</v>
      </c>
      <c r="B116" s="827" t="s">
        <v>558</v>
      </c>
      <c r="C116" s="827"/>
      <c r="D116" s="687"/>
      <c r="E116" s="737"/>
      <c r="F116" s="657"/>
      <c r="G116" s="684"/>
      <c r="H116" s="684"/>
      <c r="I116" s="659"/>
      <c r="J116" s="684"/>
      <c r="K116" s="684"/>
      <c r="L116" s="729"/>
      <c r="M116" s="724"/>
      <c r="N116" s="730"/>
      <c r="O116" s="674"/>
      <c r="P116" s="643"/>
    </row>
    <row r="117" spans="1:16">
      <c r="A117" s="686" t="s">
        <v>332</v>
      </c>
      <c r="B117" s="827" t="s">
        <v>644</v>
      </c>
      <c r="C117" s="827"/>
      <c r="D117" s="690" t="s">
        <v>636</v>
      </c>
      <c r="E117" s="737">
        <v>1000</v>
      </c>
      <c r="F117" s="657">
        <v>998716</v>
      </c>
      <c r="G117" s="684" t="str">
        <f t="shared" si="4"/>
        <v>Confirmed</v>
      </c>
      <c r="H117" s="660"/>
      <c r="I117" s="659">
        <v>0.18</v>
      </c>
      <c r="J117" s="684" t="str">
        <f>IF(K117=0,"Confirmed",(IF(K117=I117,"Confirmed","Not Confirmed")))</f>
        <v>Confirmed</v>
      </c>
      <c r="K117" s="660"/>
      <c r="L117" s="680">
        <v>1</v>
      </c>
      <c r="M117" s="724">
        <f t="shared" si="5"/>
        <v>1000</v>
      </c>
      <c r="N117" s="731"/>
      <c r="O117" s="674"/>
      <c r="P117" s="643">
        <f t="shared" si="6"/>
        <v>180</v>
      </c>
    </row>
    <row r="118" spans="1:16">
      <c r="A118" s="686">
        <v>29</v>
      </c>
      <c r="B118" s="827" t="s">
        <v>560</v>
      </c>
      <c r="C118" s="827"/>
      <c r="D118" s="700"/>
      <c r="E118" s="737"/>
      <c r="F118" s="657"/>
      <c r="G118" s="684"/>
      <c r="H118" s="684"/>
      <c r="I118" s="659"/>
      <c r="J118" s="684"/>
      <c r="K118" s="684"/>
      <c r="L118" s="729"/>
      <c r="M118" s="724"/>
      <c r="N118" s="730"/>
      <c r="O118" s="674"/>
      <c r="P118" s="643"/>
    </row>
    <row r="119" spans="1:16">
      <c r="A119" s="686" t="s">
        <v>332</v>
      </c>
      <c r="B119" s="827" t="s">
        <v>625</v>
      </c>
      <c r="C119" s="827"/>
      <c r="D119" s="694" t="s">
        <v>637</v>
      </c>
      <c r="E119" s="737">
        <v>25</v>
      </c>
      <c r="F119" s="657">
        <v>998716</v>
      </c>
      <c r="G119" s="684" t="str">
        <f>IF(H119=0,"Confirmed",(IF(H119=F119,"Confirmed","Not Confirmed")))</f>
        <v>Confirmed</v>
      </c>
      <c r="H119" s="660"/>
      <c r="I119" s="659">
        <v>0.18</v>
      </c>
      <c r="J119" s="684" t="str">
        <f>IF(K119=0,"Confirmed",(IF(K119=I119,"Confirmed","Not Confirmed")))</f>
        <v>Confirmed</v>
      </c>
      <c r="K119" s="660"/>
      <c r="L119" s="680">
        <v>1</v>
      </c>
      <c r="M119" s="724">
        <f>(E119*L119)</f>
        <v>25</v>
      </c>
      <c r="N119" s="730"/>
      <c r="O119" s="674"/>
      <c r="P119" s="643">
        <f>IF(K119="",E119*I119*L119,(IF(K119=0,E119*K119*L119,E119*K119*L119)))</f>
        <v>4.5</v>
      </c>
    </row>
    <row r="120" spans="1:16">
      <c r="A120" s="686" t="s">
        <v>335</v>
      </c>
      <c r="B120" s="827" t="s">
        <v>626</v>
      </c>
      <c r="C120" s="827"/>
      <c r="D120" s="694" t="s">
        <v>637</v>
      </c>
      <c r="E120" s="737">
        <v>25</v>
      </c>
      <c r="F120" s="657">
        <v>998716</v>
      </c>
      <c r="G120" s="684" t="str">
        <f>IF(H120=0,"Confirmed",(IF(H120=F120,"Confirmed","Not Confirmed")))</f>
        <v>Confirmed</v>
      </c>
      <c r="H120" s="660"/>
      <c r="I120" s="659">
        <v>0.18</v>
      </c>
      <c r="J120" s="684" t="str">
        <f>IF(K120=0,"Confirmed",(IF(K120=I120,"Confirmed","Not Confirmed")))</f>
        <v>Confirmed</v>
      </c>
      <c r="K120" s="660"/>
      <c r="L120" s="680">
        <v>1</v>
      </c>
      <c r="M120" s="724">
        <f>(E120*L120)</f>
        <v>25</v>
      </c>
      <c r="N120" s="730"/>
      <c r="O120" s="674"/>
      <c r="P120" s="643">
        <f>IF(K120="",E120*I120*L120,(IF(K120=0,E120*K120*L120,E120*K120*L120)))</f>
        <v>4.5</v>
      </c>
    </row>
    <row r="121" spans="1:16">
      <c r="A121" s="686">
        <v>30</v>
      </c>
      <c r="B121" s="827" t="s">
        <v>627</v>
      </c>
      <c r="C121" s="827"/>
      <c r="D121" s="694" t="s">
        <v>637</v>
      </c>
      <c r="E121" s="737">
        <v>12</v>
      </c>
      <c r="F121" s="657">
        <v>998716</v>
      </c>
      <c r="G121" s="684" t="str">
        <f>IF(H121=0,"Confirmed",(IF(H121=F121,"Confirmed","Not Confirmed")))</f>
        <v>Confirmed</v>
      </c>
      <c r="H121" s="660"/>
      <c r="I121" s="659">
        <v>0.18</v>
      </c>
      <c r="J121" s="684" t="str">
        <f>IF(K121=0,"Confirmed",(IF(K121=I121,"Confirmed","Not Confirmed")))</f>
        <v>Confirmed</v>
      </c>
      <c r="K121" s="660"/>
      <c r="L121" s="680">
        <v>1</v>
      </c>
      <c r="M121" s="724">
        <f>(E121*L121)</f>
        <v>12</v>
      </c>
      <c r="N121" s="730"/>
      <c r="O121" s="674"/>
      <c r="P121" s="643">
        <f>IF(K121="",E121*I121*L121,(IF(K121=0,E121*K121*L121,E121*K121*L121)))</f>
        <v>2.16</v>
      </c>
    </row>
    <row r="122" spans="1:16">
      <c r="A122" s="686">
        <v>31</v>
      </c>
      <c r="B122" s="827" t="s">
        <v>628</v>
      </c>
      <c r="C122" s="827"/>
      <c r="D122" s="687" t="s">
        <v>567</v>
      </c>
      <c r="E122" s="737">
        <v>15</v>
      </c>
      <c r="F122" s="657">
        <v>998716</v>
      </c>
      <c r="G122" s="684" t="str">
        <f>IF(H122=0,"Confirmed",(IF(H122=F122,"Confirmed","Not Confirmed")))</f>
        <v>Confirmed</v>
      </c>
      <c r="H122" s="660"/>
      <c r="I122" s="659">
        <v>0.18</v>
      </c>
      <c r="J122" s="684" t="str">
        <f>IF(K122=0,"Confirmed",(IF(K122=I122,"Confirmed","Not Confirmed")))</f>
        <v>Confirmed</v>
      </c>
      <c r="K122" s="660"/>
      <c r="L122" s="680">
        <v>1</v>
      </c>
      <c r="M122" s="724">
        <f>(E122*L122)</f>
        <v>15</v>
      </c>
      <c r="N122" s="730"/>
      <c r="O122" s="674"/>
      <c r="P122" s="643">
        <f>IF(K122="",E122*I122*L122,(IF(K122=0,E122*K122*L122,E122*K122*L122)))</f>
        <v>2.6999999999999997</v>
      </c>
    </row>
    <row r="123" spans="1:16">
      <c r="A123" s="701">
        <v>32</v>
      </c>
      <c r="B123" s="827" t="s">
        <v>629</v>
      </c>
      <c r="C123" s="827"/>
      <c r="D123" s="694" t="s">
        <v>639</v>
      </c>
      <c r="E123" s="737">
        <v>2000</v>
      </c>
      <c r="F123" s="657">
        <v>998716</v>
      </c>
      <c r="G123" s="684" t="str">
        <f>IF(H123=0,"Confirmed",(IF(H123=F123,"Confirmed","Not Confirmed")))</f>
        <v>Confirmed</v>
      </c>
      <c r="H123" s="660"/>
      <c r="I123" s="659">
        <v>0.18</v>
      </c>
      <c r="J123" s="684" t="str">
        <f>IF(K123=0,"Confirmed",(IF(K123=I123,"Confirmed","Not Confirmed")))</f>
        <v>Confirmed</v>
      </c>
      <c r="K123" s="660"/>
      <c r="L123" s="680">
        <v>1</v>
      </c>
      <c r="M123" s="656">
        <f>(E123*L123)</f>
        <v>2000</v>
      </c>
      <c r="N123" s="674"/>
      <c r="O123" s="675"/>
      <c r="P123" s="643">
        <f>IF(K123="",E123*I123*L123,(IF(K123=0,E123*K123*L123,E123*K123*L123)))</f>
        <v>360</v>
      </c>
    </row>
    <row r="124" spans="1:16" ht="17.25" thickBot="1">
      <c r="A124" s="844" t="s">
        <v>569</v>
      </c>
      <c r="B124" s="845"/>
      <c r="C124" s="845"/>
      <c r="D124" s="845"/>
      <c r="E124" s="845"/>
      <c r="F124" s="845"/>
      <c r="G124" s="845"/>
      <c r="H124" s="845"/>
      <c r="I124" s="845"/>
      <c r="J124" s="845"/>
      <c r="K124" s="845"/>
      <c r="L124" s="846"/>
      <c r="M124" s="662">
        <f>SUM(M26:M123)</f>
        <v>93611</v>
      </c>
      <c r="N124" s="665"/>
      <c r="O124" s="676"/>
      <c r="P124" s="643">
        <f>SUM(P26:P123)</f>
        <v>16849.979999999989</v>
      </c>
    </row>
    <row r="125" spans="1:16">
      <c r="A125" s="837" t="s">
        <v>570</v>
      </c>
      <c r="B125" s="838"/>
      <c r="C125" s="838"/>
      <c r="D125" s="838"/>
      <c r="E125" s="838"/>
      <c r="F125" s="838"/>
      <c r="G125" s="838"/>
      <c r="H125" s="838"/>
      <c r="I125" s="838"/>
      <c r="J125" s="838"/>
      <c r="K125" s="838"/>
      <c r="L125" s="839"/>
      <c r="M125" s="663">
        <f>SUM(M124+O22)</f>
        <v>98636.6</v>
      </c>
      <c r="N125" s="677"/>
      <c r="O125" s="676"/>
      <c r="P125" s="643">
        <f>(P124+P22)</f>
        <v>17754.587999999989</v>
      </c>
    </row>
    <row r="126" spans="1:16">
      <c r="A126" s="664"/>
      <c r="B126" s="664"/>
      <c r="C126" s="664"/>
      <c r="D126" s="664"/>
      <c r="E126" s="664"/>
      <c r="F126" s="664"/>
      <c r="G126" s="664"/>
      <c r="H126" s="664"/>
      <c r="I126" s="664"/>
      <c r="J126" s="664"/>
      <c r="K126" s="664"/>
      <c r="L126" s="664"/>
      <c r="M126" s="665"/>
      <c r="N126" s="677"/>
      <c r="O126" s="676"/>
      <c r="P126" s="643">
        <f>M125*1.18</f>
        <v>116391.18799999999</v>
      </c>
    </row>
    <row r="127" spans="1:16">
      <c r="A127" s="672"/>
      <c r="B127" s="672"/>
      <c r="C127" s="672"/>
      <c r="D127" s="672"/>
      <c r="E127" s="672"/>
      <c r="F127" s="672"/>
      <c r="G127" s="672"/>
      <c r="H127" s="672"/>
      <c r="I127" s="672"/>
      <c r="J127" s="672"/>
      <c r="K127" s="672"/>
      <c r="L127" s="672"/>
      <c r="M127" s="672"/>
      <c r="N127" s="672"/>
      <c r="O127" s="664"/>
      <c r="P127" s="643">
        <f>(P125+M125)</f>
        <v>116391.18799999999</v>
      </c>
    </row>
    <row r="128" spans="1:16">
      <c r="A128" s="672"/>
      <c r="B128" s="826"/>
      <c r="C128" s="826"/>
      <c r="D128" s="826"/>
      <c r="E128" s="826"/>
      <c r="F128" s="826"/>
      <c r="G128" s="826"/>
      <c r="H128" s="826"/>
      <c r="I128" s="826"/>
      <c r="J128" s="826"/>
      <c r="K128" s="826"/>
      <c r="L128" s="826"/>
      <c r="M128" s="826"/>
      <c r="N128" s="672"/>
      <c r="O128" s="664"/>
      <c r="P128" s="735"/>
    </row>
    <row r="129" spans="1:15">
      <c r="A129" s="702" t="s">
        <v>483</v>
      </c>
      <c r="B129" s="847" t="s">
        <v>484</v>
      </c>
      <c r="C129" s="847"/>
      <c r="D129" s="847"/>
      <c r="E129" s="847"/>
      <c r="F129" s="847"/>
      <c r="G129" s="847"/>
      <c r="H129" s="847"/>
      <c r="I129" s="847"/>
      <c r="J129" s="847"/>
      <c r="K129" s="847"/>
      <c r="L129" s="847"/>
      <c r="M129" s="847"/>
      <c r="N129" s="847"/>
      <c r="O129" s="847"/>
    </row>
    <row r="130" spans="1:15">
      <c r="A130" s="702" t="s">
        <v>485</v>
      </c>
      <c r="B130" s="847" t="s">
        <v>486</v>
      </c>
      <c r="C130" s="847"/>
      <c r="D130" s="847"/>
      <c r="E130" s="847"/>
      <c r="F130" s="847"/>
      <c r="G130" s="847"/>
      <c r="H130" s="847"/>
      <c r="I130" s="847"/>
      <c r="J130" s="847"/>
      <c r="K130" s="847"/>
      <c r="L130" s="847"/>
      <c r="M130" s="847"/>
      <c r="N130" s="847"/>
      <c r="O130" s="847"/>
    </row>
    <row r="131" spans="1:15">
      <c r="A131" s="702" t="s">
        <v>487</v>
      </c>
      <c r="B131" s="847" t="s">
        <v>488</v>
      </c>
      <c r="C131" s="847"/>
      <c r="D131" s="847"/>
      <c r="E131" s="847"/>
      <c r="F131" s="847"/>
      <c r="G131" s="847"/>
      <c r="H131" s="847"/>
      <c r="I131" s="847"/>
      <c r="J131" s="847"/>
      <c r="K131" s="847"/>
      <c r="L131" s="847"/>
      <c r="M131" s="847"/>
      <c r="N131" s="847"/>
      <c r="O131" s="847"/>
    </row>
    <row r="132" spans="1:15">
      <c r="A132" s="702" t="s">
        <v>489</v>
      </c>
      <c r="B132" s="843" t="s">
        <v>490</v>
      </c>
      <c r="C132" s="843"/>
      <c r="D132" s="843"/>
      <c r="E132" s="843"/>
      <c r="F132" s="843"/>
      <c r="G132" s="843"/>
      <c r="H132" s="843"/>
      <c r="I132" s="843"/>
      <c r="J132" s="843"/>
      <c r="K132" s="843"/>
      <c r="L132" s="843"/>
      <c r="M132" s="843"/>
      <c r="N132" s="843"/>
      <c r="O132" s="843"/>
    </row>
    <row r="133" spans="1:15">
      <c r="A133" s="702" t="s">
        <v>491</v>
      </c>
      <c r="B133" s="843" t="s">
        <v>492</v>
      </c>
      <c r="C133" s="843"/>
      <c r="D133" s="843"/>
      <c r="E133" s="843"/>
      <c r="F133" s="843"/>
      <c r="G133" s="843"/>
      <c r="H133" s="843"/>
      <c r="I133" s="843"/>
      <c r="J133" s="843"/>
      <c r="K133" s="843"/>
      <c r="L133" s="843"/>
      <c r="M133" s="843"/>
      <c r="N133" s="843"/>
      <c r="O133" s="843"/>
    </row>
    <row r="134" spans="1:15">
      <c r="A134" s="703" t="s">
        <v>493</v>
      </c>
      <c r="B134" s="777" t="s">
        <v>494</v>
      </c>
      <c r="C134" s="777"/>
      <c r="D134" s="777"/>
      <c r="E134" s="777"/>
      <c r="F134" s="777"/>
      <c r="G134" s="777"/>
      <c r="H134" s="777"/>
      <c r="I134" s="777"/>
      <c r="J134" s="777"/>
      <c r="K134" s="777"/>
      <c r="L134" s="777"/>
      <c r="M134" s="777"/>
      <c r="N134" s="777"/>
      <c r="O134" s="777"/>
    </row>
    <row r="135" spans="1:15">
      <c r="A135" s="704"/>
      <c r="B135" s="705"/>
      <c r="C135" s="705"/>
      <c r="D135" s="705"/>
      <c r="E135" s="705"/>
      <c r="F135" s="705"/>
      <c r="G135" s="705"/>
      <c r="H135" s="705"/>
      <c r="I135" s="705"/>
      <c r="J135" s="705"/>
      <c r="K135" s="705"/>
      <c r="L135" s="705"/>
      <c r="M135" s="705"/>
      <c r="N135" s="705"/>
      <c r="O135" s="705"/>
    </row>
    <row r="136" spans="1:15">
      <c r="A136" s="574" t="s">
        <v>408</v>
      </c>
      <c r="B136" s="124" t="str">
        <f>IF('Names of Bidder'!D20=0, "", 'Names of Bidder'!D20)</f>
        <v/>
      </c>
      <c r="C136" s="575"/>
      <c r="D136" s="576"/>
      <c r="E136" s="94" t="s">
        <v>211</v>
      </c>
      <c r="F136" s="94">
        <f>'Names of Bidder'!D17</f>
        <v>0</v>
      </c>
      <c r="G136" s="94"/>
      <c r="H136" s="94"/>
      <c r="I136" s="94"/>
      <c r="J136" s="94"/>
      <c r="K136" s="94"/>
      <c r="L136" s="552"/>
      <c r="M136" s="552"/>
      <c r="N136" s="552"/>
      <c r="O136" s="552"/>
    </row>
    <row r="137" spans="1:15">
      <c r="A137" s="574" t="s">
        <v>409</v>
      </c>
      <c r="B137" s="778" t="str">
        <f>IF('Names of Bidder'!D21=0, "", 'Names of Bidder'!D21)</f>
        <v/>
      </c>
      <c r="C137" s="778"/>
      <c r="D137" s="576"/>
      <c r="E137" s="94" t="s">
        <v>212</v>
      </c>
      <c r="F137" s="94">
        <f>'Names of Bidder'!D18</f>
        <v>0</v>
      </c>
      <c r="G137" s="94"/>
      <c r="H137" s="94"/>
      <c r="I137" s="94"/>
      <c r="J137" s="94"/>
      <c r="K137" s="94"/>
      <c r="L137" s="541"/>
      <c r="M137" s="541"/>
      <c r="N137" s="541"/>
      <c r="O137" s="541"/>
    </row>
    <row r="146" spans="1:15">
      <c r="A146" s="79"/>
      <c r="B146" s="79"/>
      <c r="C146" s="79"/>
      <c r="D146" s="79"/>
      <c r="E146" s="79"/>
      <c r="F146" s="79"/>
      <c r="G146" s="79"/>
      <c r="H146" s="79"/>
      <c r="I146" s="79"/>
      <c r="J146" s="79"/>
      <c r="K146" s="79"/>
      <c r="L146" s="79"/>
      <c r="M146" s="79"/>
      <c r="N146" s="79"/>
      <c r="O146" s="79"/>
    </row>
    <row r="147" spans="1:15">
      <c r="A147" s="79"/>
      <c r="B147" s="79"/>
      <c r="C147" s="79"/>
      <c r="D147" s="79"/>
      <c r="E147" s="79"/>
      <c r="F147" s="79"/>
      <c r="G147" s="79"/>
      <c r="H147" s="79"/>
      <c r="I147" s="79"/>
      <c r="J147" s="79"/>
      <c r="K147" s="79"/>
      <c r="L147" s="79"/>
      <c r="M147" s="79"/>
      <c r="N147" s="79"/>
      <c r="O147" s="79"/>
    </row>
    <row r="148" spans="1:15">
      <c r="A148" s="79"/>
      <c r="B148" s="79"/>
      <c r="C148" s="79"/>
      <c r="D148" s="79"/>
      <c r="E148" s="79"/>
      <c r="F148" s="79"/>
      <c r="G148" s="79"/>
      <c r="H148" s="79"/>
      <c r="I148" s="79"/>
      <c r="J148" s="79"/>
      <c r="K148" s="79"/>
      <c r="L148" s="79"/>
      <c r="M148" s="79"/>
      <c r="N148" s="79"/>
      <c r="O148" s="79"/>
    </row>
    <row r="149" spans="1:15">
      <c r="A149" s="79"/>
      <c r="B149" s="79"/>
      <c r="C149" s="79"/>
      <c r="D149" s="79"/>
      <c r="E149" s="79"/>
      <c r="F149" s="79"/>
      <c r="G149" s="79"/>
      <c r="H149" s="79"/>
      <c r="I149" s="79"/>
      <c r="J149" s="79"/>
      <c r="K149" s="79"/>
      <c r="L149" s="79"/>
      <c r="M149" s="79"/>
      <c r="N149" s="79"/>
      <c r="O149" s="79"/>
    </row>
    <row r="150" spans="1:15">
      <c r="A150" s="79"/>
      <c r="B150" s="79"/>
      <c r="C150" s="79"/>
      <c r="D150" s="79"/>
      <c r="E150" s="79"/>
      <c r="F150" s="79"/>
      <c r="G150" s="79"/>
      <c r="H150" s="79"/>
      <c r="I150" s="79"/>
      <c r="J150" s="79"/>
      <c r="K150" s="79"/>
      <c r="L150" s="79"/>
      <c r="M150" s="79"/>
      <c r="N150" s="79"/>
      <c r="O150" s="79"/>
    </row>
    <row r="151" spans="1:15">
      <c r="A151" s="79"/>
      <c r="B151" s="79"/>
      <c r="C151" s="79"/>
      <c r="D151" s="79"/>
      <c r="E151" s="79"/>
      <c r="F151" s="79"/>
      <c r="G151" s="79"/>
      <c r="H151" s="79"/>
      <c r="I151" s="79"/>
      <c r="J151" s="79"/>
      <c r="K151" s="79"/>
      <c r="L151" s="79"/>
      <c r="M151" s="79"/>
      <c r="N151" s="79"/>
      <c r="O151" s="79"/>
    </row>
    <row r="152" spans="1:15">
      <c r="A152" s="79"/>
      <c r="B152" s="79"/>
      <c r="C152" s="79"/>
      <c r="D152" s="79"/>
      <c r="E152" s="79"/>
      <c r="F152" s="79"/>
      <c r="G152" s="79"/>
      <c r="H152" s="79"/>
      <c r="I152" s="79"/>
      <c r="J152" s="79"/>
      <c r="K152" s="79"/>
      <c r="L152" s="79"/>
      <c r="M152" s="79"/>
      <c r="N152" s="79"/>
      <c r="O152" s="79"/>
    </row>
    <row r="153" spans="1:15">
      <c r="A153" s="79"/>
      <c r="B153" s="79"/>
      <c r="C153" s="79"/>
      <c r="D153" s="79"/>
      <c r="E153" s="79"/>
      <c r="F153" s="79"/>
      <c r="G153" s="79"/>
      <c r="H153" s="79"/>
      <c r="I153" s="79"/>
      <c r="J153" s="79"/>
      <c r="K153" s="79"/>
      <c r="L153" s="79"/>
      <c r="M153" s="79"/>
      <c r="N153" s="79"/>
      <c r="O153" s="79"/>
    </row>
    <row r="154" spans="1:15">
      <c r="A154" s="79"/>
      <c r="B154" s="79"/>
      <c r="C154" s="79"/>
      <c r="D154" s="79"/>
      <c r="E154" s="79"/>
      <c r="F154" s="79"/>
      <c r="G154" s="79"/>
      <c r="H154" s="79"/>
      <c r="I154" s="79"/>
      <c r="J154" s="79"/>
      <c r="K154" s="79"/>
      <c r="L154" s="79"/>
      <c r="M154" s="79"/>
      <c r="N154" s="79"/>
      <c r="O154" s="79"/>
    </row>
    <row r="155" spans="1:15">
      <c r="A155" s="79"/>
      <c r="B155" s="79"/>
      <c r="C155" s="79"/>
      <c r="D155" s="79"/>
      <c r="E155" s="79"/>
      <c r="F155" s="79"/>
      <c r="G155" s="79"/>
      <c r="H155" s="79"/>
      <c r="I155" s="79"/>
      <c r="J155" s="79"/>
      <c r="K155" s="79"/>
      <c r="L155" s="79"/>
      <c r="M155" s="79"/>
      <c r="N155" s="79"/>
      <c r="O155" s="79"/>
    </row>
    <row r="156" spans="1:15">
      <c r="A156" s="79"/>
      <c r="B156" s="79"/>
      <c r="C156" s="79"/>
      <c r="D156" s="79"/>
      <c r="E156" s="79"/>
      <c r="F156" s="79"/>
      <c r="G156" s="79"/>
      <c r="H156" s="79"/>
      <c r="I156" s="79"/>
      <c r="J156" s="79"/>
      <c r="K156" s="79"/>
      <c r="L156" s="79"/>
      <c r="M156" s="79"/>
      <c r="N156" s="79"/>
      <c r="O156" s="79"/>
    </row>
    <row r="157" spans="1:15">
      <c r="A157" s="79"/>
      <c r="B157" s="79"/>
      <c r="C157" s="79"/>
      <c r="D157" s="79"/>
      <c r="E157" s="79"/>
      <c r="F157" s="79"/>
      <c r="G157" s="79"/>
      <c r="H157" s="79"/>
      <c r="I157" s="79"/>
      <c r="J157" s="79"/>
      <c r="K157" s="79"/>
      <c r="L157" s="79"/>
      <c r="M157" s="79"/>
      <c r="N157" s="79"/>
      <c r="O157" s="79"/>
    </row>
  </sheetData>
  <sheetProtection password="CB12" sheet="1" formatColumns="0" formatRows="0" selectLockedCells="1"/>
  <mergeCells count="123">
    <mergeCell ref="B133:O133"/>
    <mergeCell ref="B134:O134"/>
    <mergeCell ref="A124:L124"/>
    <mergeCell ref="B137:C137"/>
    <mergeCell ref="B129:O129"/>
    <mergeCell ref="B130:O130"/>
    <mergeCell ref="B131:O131"/>
    <mergeCell ref="B132:O132"/>
    <mergeCell ref="B20:C20"/>
    <mergeCell ref="B73:C73"/>
    <mergeCell ref="B67:C67"/>
    <mergeCell ref="B68:C68"/>
    <mergeCell ref="B69:C69"/>
    <mergeCell ref="B70:C70"/>
    <mergeCell ref="B63:C63"/>
    <mergeCell ref="B64:C64"/>
    <mergeCell ref="B65:C65"/>
    <mergeCell ref="B66:C66"/>
    <mergeCell ref="A125:L125"/>
    <mergeCell ref="A3:O3"/>
    <mergeCell ref="A4:O4"/>
    <mergeCell ref="A13:O13"/>
    <mergeCell ref="A14:O14"/>
    <mergeCell ref="B16:C16"/>
    <mergeCell ref="B18:C18"/>
    <mergeCell ref="L7:N10"/>
    <mergeCell ref="B60:C60"/>
    <mergeCell ref="B61:C61"/>
    <mergeCell ref="B71:C71"/>
    <mergeCell ref="B72:C72"/>
    <mergeCell ref="B62:C62"/>
    <mergeCell ref="B21:C21"/>
    <mergeCell ref="A15:O15"/>
    <mergeCell ref="A24:O24"/>
    <mergeCell ref="B25:C25"/>
    <mergeCell ref="A22:L22"/>
    <mergeCell ref="B17:C17"/>
    <mergeCell ref="B54:C54"/>
    <mergeCell ref="B55:C55"/>
    <mergeCell ref="B56:C56"/>
    <mergeCell ref="B42:C42"/>
    <mergeCell ref="B43:C43"/>
    <mergeCell ref="B44:C44"/>
    <mergeCell ref="B45:C45"/>
    <mergeCell ref="B46:C46"/>
    <mergeCell ref="B47:C47"/>
    <mergeCell ref="B57:C57"/>
    <mergeCell ref="B58:C58"/>
    <mergeCell ref="B59:C59"/>
    <mergeCell ref="B48:C48"/>
    <mergeCell ref="B49:C49"/>
    <mergeCell ref="B50:C50"/>
    <mergeCell ref="B51:C51"/>
    <mergeCell ref="B52:C52"/>
    <mergeCell ref="B82:C82"/>
    <mergeCell ref="B87:C87"/>
    <mergeCell ref="B74:C74"/>
    <mergeCell ref="B75:C75"/>
    <mergeCell ref="B76:C76"/>
    <mergeCell ref="B78:C78"/>
    <mergeCell ref="B19:C19"/>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53:C53"/>
    <mergeCell ref="B95:C95"/>
    <mergeCell ref="B96:C96"/>
    <mergeCell ref="B89:C89"/>
    <mergeCell ref="B90:C90"/>
    <mergeCell ref="B91:C91"/>
    <mergeCell ref="B92:C92"/>
    <mergeCell ref="B94:C94"/>
    <mergeCell ref="B83:C83"/>
    <mergeCell ref="B84:C84"/>
    <mergeCell ref="B85:C85"/>
    <mergeCell ref="B86:C86"/>
    <mergeCell ref="B88:C88"/>
    <mergeCell ref="B105:C105"/>
    <mergeCell ref="B106:C106"/>
    <mergeCell ref="B103:C103"/>
    <mergeCell ref="B100:C100"/>
    <mergeCell ref="B101:C101"/>
    <mergeCell ref="B102:C102"/>
    <mergeCell ref="B99:C99"/>
    <mergeCell ref="B97:C97"/>
    <mergeCell ref="B98:C98"/>
    <mergeCell ref="B128:M128"/>
    <mergeCell ref="B79:C79"/>
    <mergeCell ref="B80:C80"/>
    <mergeCell ref="B81:C81"/>
    <mergeCell ref="B77:C77"/>
    <mergeCell ref="B93:C93"/>
    <mergeCell ref="B123:C123"/>
    <mergeCell ref="B120:C120"/>
    <mergeCell ref="B121:C121"/>
    <mergeCell ref="B122:C122"/>
    <mergeCell ref="B118:C118"/>
    <mergeCell ref="B119:C119"/>
    <mergeCell ref="B113:C113"/>
    <mergeCell ref="B114:C114"/>
    <mergeCell ref="B115:C115"/>
    <mergeCell ref="B116:C116"/>
    <mergeCell ref="B117:C117"/>
    <mergeCell ref="B111:C111"/>
    <mergeCell ref="B112:C112"/>
    <mergeCell ref="B107:C107"/>
    <mergeCell ref="B108:C108"/>
    <mergeCell ref="B109:C109"/>
    <mergeCell ref="B110:C110"/>
    <mergeCell ref="B104:C104"/>
  </mergeCells>
  <dataValidations count="2">
    <dataValidation type="whole" operator="greaterThan" allowBlank="1" showInputMessage="1" showErrorMessage="1" sqref="H21 H26:H123" xr:uid="{00000000-0002-0000-0800-000000000000}">
      <formula1>0</formula1>
    </dataValidation>
    <dataValidation type="decimal" operator="greaterThanOrEqual" allowBlank="1" showInputMessage="1" showErrorMessage="1" sqref="K18 L18:L21 L26:L123" xr:uid="{00000000-0002-0000-0800-000001000000}">
      <formula1>0</formula1>
    </dataValidation>
  </dataValidations>
  <printOptions horizontalCentered="1"/>
  <pageMargins left="0.511811023622047" right="0.27559055118110198" top="0.55118110236220497" bottom="0.511811023622047" header="0.27559055118110198" footer="0.31496062992126"/>
  <pageSetup paperSize="9" scale="26" orientation="landscape" r:id="rId1"/>
  <headerFooter alignWithMargins="0">
    <oddFooter>&amp;R&amp;"Book Antiqua,Bold"&amp;10Schedule-3/ Page &amp;P of &amp;N</oddFooter>
  </headerFooter>
  <rowBreaks count="2" manualBreakCount="2">
    <brk id="55" max="14" man="1"/>
    <brk id="10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34</vt:i4>
      </vt:variant>
    </vt:vector>
  </HeadingPairs>
  <TitlesOfParts>
    <vt:vector size="59" baseType="lpstr">
      <vt:lpstr>Basic Data</vt:lpstr>
      <vt:lpstr>Cover</vt:lpstr>
      <vt:lpstr>Instructions</vt:lpstr>
      <vt:lpstr>Names of Bidder</vt:lpstr>
      <vt:lpstr>Sch-1</vt:lpstr>
      <vt:lpstr>Sch-1 Dis</vt:lpstr>
      <vt:lpstr>Sch-2</vt:lpstr>
      <vt:lpstr>Sch-2 Dis</vt:lpstr>
      <vt:lpstr>sch-3</vt:lpstr>
      <vt:lpstr>Sch-4</vt:lpstr>
      <vt:lpstr>Sch-5</vt:lpstr>
      <vt:lpstr>Sch-4 Dis</vt:lpstr>
      <vt:lpstr>Sch-6</vt:lpstr>
      <vt:lpstr>Sch-7</vt:lpstr>
      <vt:lpstr>Bid Form 2nd Envelope</vt:lpstr>
      <vt:lpstr>Sch-6 Dis</vt:lpstr>
      <vt:lpstr>Sch-5 after discount</vt:lpstr>
      <vt:lpstr>Discount</vt:lpstr>
      <vt:lpstr>Octroi</vt:lpstr>
      <vt:lpstr>Entry Tax</vt:lpstr>
      <vt:lpstr>Other taxes &amp; duties</vt:lpstr>
      <vt:lpstr>Q &amp; C</vt:lpstr>
      <vt:lpstr>T &amp; D</vt:lpstr>
      <vt:lpstr>N to W</vt:lpstr>
      <vt:lpstr>Sheet1</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'Sch-1'!Print_Area</vt:lpstr>
      <vt:lpstr>'Sch-1 Dis'!Print_Area</vt:lpstr>
      <vt:lpstr>'Sch-2'!Print_Area</vt:lpstr>
      <vt:lpstr>'Sch-2 Dis'!Print_Area</vt:lpstr>
      <vt:lpstr>'sch-3'!Print_Area</vt:lpstr>
      <vt:lpstr>'Sch-4'!Print_Area</vt:lpstr>
      <vt:lpstr>'Sch-4 Dis'!Print_Area</vt:lpstr>
      <vt:lpstr>'Sch-5'!Print_Area</vt:lpstr>
      <vt:lpstr>'Sch-5 after discount'!Print_Area</vt:lpstr>
      <vt:lpstr>'Sch-6'!Print_Area</vt:lpstr>
      <vt:lpstr>'Sch-6 Dis'!Print_Area</vt:lpstr>
      <vt:lpstr>'Sch-7'!Print_Area</vt:lpstr>
      <vt:lpstr>'T &amp; D'!Print_Area</vt:lpstr>
      <vt:lpstr>'Sch-1'!Print_Titles</vt:lpstr>
      <vt:lpstr>'Sch-1 Dis'!Print_Titles</vt:lpstr>
      <vt:lpstr>'Sch-2'!Print_Titles</vt:lpstr>
      <vt:lpstr>'Sch-2 Dis'!Print_Titles</vt:lpstr>
      <vt:lpstr>'sch-3'!Print_Titles</vt:lpstr>
      <vt:lpstr>'Sch-4'!Print_Titles</vt:lpstr>
      <vt:lpstr>'Sch-4 Dis'!Print_Titles</vt:lpstr>
      <vt:lpstr>'Sch-5'!Print_Titles</vt:lpstr>
      <vt:lpstr>'Sch-5 after discount'!Print_Titles</vt:lpstr>
      <vt:lpstr>'Sch-6'!Print_Titles</vt:lpstr>
      <vt:lpstr>'Sch-6 Dis'!Print_Titles</vt:lpstr>
      <vt:lpstr>'Sch-7'!Print_Titles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Sanjay Kumar Verma {संजय कुमार वर्मा}</cp:lastModifiedBy>
  <cp:lastPrinted>2019-03-29T11:24:49Z</cp:lastPrinted>
  <dcterms:created xsi:type="dcterms:W3CDTF">2001-07-26T10:23:15Z</dcterms:created>
  <dcterms:modified xsi:type="dcterms:W3CDTF">2020-10-22T05:14:06Z</dcterms:modified>
</cp:coreProperties>
</file>