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codeName="ThisWorkbook" hidePivotFieldList="1" defaultThemeVersion="124226"/>
  <mc:AlternateContent xmlns:mc="http://schemas.openxmlformats.org/markup-compatibility/2006">
    <mc:Choice Requires="x15">
      <x15ac:absPath xmlns:x15ac="http://schemas.microsoft.com/office/spreadsheetml/2010/11/ac" url="X:\72_SS-86\03_Bidding Documents\BD For Uploading\"/>
    </mc:Choice>
  </mc:AlternateContent>
  <xr:revisionPtr revIDLastSave="0" documentId="13_ncr:1_{ACC84AD7-CBCB-4BF8-A1E7-F8E3DEDF1093}" xr6:coauthVersionLast="36" xr6:coauthVersionMax="36" xr10:uidLastSave="{00000000-0000-0000-0000-000000000000}"/>
  <workbookProtection workbookPassword="CC2F" revisionsPassword="CC17" lockStructure="1" lockRevision="1"/>
  <bookViews>
    <workbookView xWindow="0" yWindow="0" windowWidth="28800" windowHeight="12225"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'Sch-2'!$G$21:$J$212</definedName>
    <definedName name="_xlnm._FilterDatabase" localSheetId="7" hidden="1">'Sch-2 Dis'!$A$15:$F$56</definedName>
    <definedName name="_xlnm._FilterDatabase" localSheetId="8" hidden="1">'Sch-3 '!$A$20:$BB$205</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'Sch-1'!$A$1:$N$221</definedName>
    <definedName name="_xlnm.Print_Area" localSheetId="5">'Sch-1 dis'!$A$1:$G$84</definedName>
    <definedName name="_xlnm.Print_Area" localSheetId="6">'Sch-2'!$A$1:$J$221</definedName>
    <definedName name="_xlnm.Print_Area" localSheetId="7">'Sch-2 Dis'!$A$1:$F$62</definedName>
    <definedName name="_xlnm.Print_Area" localSheetId="8">'Sch-3 '!$A$1:$Q$213</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'Sch-1'!$A$1:$O$222</definedName>
    <definedName name="Z_01ACF2E1_8E61_4459_ABC1_B6C183DEED61_.wvu.PrintArea" localSheetId="5" hidden="1">'Sch-1 dis'!$A$1:$G$84</definedName>
    <definedName name="Z_01ACF2E1_8E61_4459_ABC1_B6C183DEED61_.wvu.PrintArea" localSheetId="6" hidden="1">'Sch-2'!$A$1:$J$211</definedName>
    <definedName name="Z_01ACF2E1_8E61_4459_ABC1_B6C183DEED61_.wvu.PrintArea" localSheetId="7" hidden="1">'Sch-2 Dis'!$A$1:$F$55</definedName>
    <definedName name="Z_01ACF2E1_8E61_4459_ABC1_B6C183DEED61_.wvu.PrintArea" localSheetId="8" hidden="1">'Sch-3 '!$A$1:$P$206</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'Sch-2'!$G$21:$J$212</definedName>
    <definedName name="Z_023E95C7_CD0A_46A1_945E_64751E02EBFE_.wvu.FilterData" localSheetId="7" hidden="1">'Sch-2 Dis'!$A$15:$F$56</definedName>
    <definedName name="Z_023E95C7_CD0A_46A1_945E_64751E02EBFE_.wvu.FilterData" localSheetId="8" hidden="1">'Sch-3 '!$A$20:$BB$205</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'Sch-1'!$A$1:$O$221</definedName>
    <definedName name="Z_023E95C7_CD0A_46A1_945E_64751E02EBFE_.wvu.PrintArea" localSheetId="5" hidden="1">'Sch-1 dis'!$A$1:$G$84</definedName>
    <definedName name="Z_023E95C7_CD0A_46A1_945E_64751E02EBFE_.wvu.PrintArea" localSheetId="6" hidden="1">'Sch-2'!$A$1:$J$221</definedName>
    <definedName name="Z_023E95C7_CD0A_46A1_945E_64751E02EBFE_.wvu.PrintArea" localSheetId="7" hidden="1">'Sch-2 Dis'!$A$1:$F$62</definedName>
    <definedName name="Z_023E95C7_CD0A_46A1_945E_64751E02EBFE_.wvu.PrintArea" localSheetId="8" hidden="1">'Sch-3 '!$A$1:$Q$213</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'Sch-1'!$18:$20,'Sch-1'!$214:$214</definedName>
    <definedName name="Z_023E95C7_CD0A_46A1_945E_64751E02EBFE_.wvu.Rows" localSheetId="6" hidden="1">'Sch-2'!$18:$20</definedName>
    <definedName name="Z_023E95C7_CD0A_46A1_945E_64751E02EBFE_.wvu.Rows" localSheetId="8" hidden="1">'Sch-3 '!$18:$18,'Sch-3 '!$208:$208</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'Sch-1'!$A$18:$O$216</definedName>
    <definedName name="Z_14D7F02E_BCCA_4517_ABC7_537FF4AEB67A_.wvu.FilterData" localSheetId="5" hidden="1">'Sch-1 dis'!$A$17:$G$79</definedName>
    <definedName name="Z_14D7F02E_BCCA_4517_ABC7_537FF4AEB67A_.wvu.FilterData" localSheetId="8" hidden="1">'Sch-3 '!$A$16:$P$207</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'Sch-1'!$A$1:$O$222</definedName>
    <definedName name="Z_14D7F02E_BCCA_4517_ABC7_537FF4AEB67A_.wvu.PrintArea" localSheetId="5" hidden="1">'Sch-1 dis'!$A$1:$G$84</definedName>
    <definedName name="Z_14D7F02E_BCCA_4517_ABC7_537FF4AEB67A_.wvu.PrintArea" localSheetId="6" hidden="1">'Sch-2'!$A$1:$J$220</definedName>
    <definedName name="Z_14D7F02E_BCCA_4517_ABC7_537FF4AEB67A_.wvu.PrintArea" localSheetId="7" hidden="1">'Sch-2 Dis'!$A$1:$F$62</definedName>
    <definedName name="Z_14D7F02E_BCCA_4517_ABC7_537FF4AEB67A_.wvu.PrintArea" localSheetId="8" hidden="1">'Sch-3 '!$A$1:$P$214</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'Sch-1'!$A$22:$AY$210</definedName>
    <definedName name="Z_1E0C44A1_9358_4FBD_8C2C_4DB661DA1476_.wvu.FilterData" localSheetId="5" hidden="1">'Sch-1 dis'!$A$16:$B$21</definedName>
    <definedName name="Z_1E0C44A1_9358_4FBD_8C2C_4DB661DA1476_.wvu.FilterData" localSheetId="6" hidden="1">'Sch-2'!$G$21:$J$212</definedName>
    <definedName name="Z_1E0C44A1_9358_4FBD_8C2C_4DB661DA1476_.wvu.FilterData" localSheetId="7" hidden="1">'Sch-2 Dis'!$A$15:$F$56</definedName>
    <definedName name="Z_1E0C44A1_9358_4FBD_8C2C_4DB661DA1476_.wvu.FilterData" localSheetId="8" hidden="1">'Sch-3 '!$A$20:$BB$205</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'Sch-1'!$A$1:$O$221</definedName>
    <definedName name="Z_1E0C44A1_9358_4FBD_8C2C_4DB661DA1476_.wvu.PrintArea" localSheetId="5" hidden="1">'Sch-1 dis'!$A$1:$G$84</definedName>
    <definedName name="Z_1E0C44A1_9358_4FBD_8C2C_4DB661DA1476_.wvu.PrintArea" localSheetId="6" hidden="1">'Sch-2'!$A$1:$J$221</definedName>
    <definedName name="Z_1E0C44A1_9358_4FBD_8C2C_4DB661DA1476_.wvu.PrintArea" localSheetId="7" hidden="1">'Sch-2 Dis'!$A$1:$F$62</definedName>
    <definedName name="Z_1E0C44A1_9358_4FBD_8C2C_4DB661DA1476_.wvu.PrintArea" localSheetId="8" hidden="1">'Sch-3 '!$A$1:$Q$213</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'Sch-1'!$A$18:$O$210</definedName>
    <definedName name="Z_223BC0FC_814D_40F0_9795_CE82A16FF3A5_.wvu.FilterData" localSheetId="5" hidden="1">'Sch-1 dis'!$A$16:$B$21</definedName>
    <definedName name="Z_223BC0FC_814D_40F0_9795_CE82A16FF3A5_.wvu.FilterData" localSheetId="6" hidden="1">'Sch-2'!$G$21:$J$212</definedName>
    <definedName name="Z_223BC0FC_814D_40F0_9795_CE82A16FF3A5_.wvu.FilterData" localSheetId="7" hidden="1">'Sch-2 Dis'!$A$15:$F$56</definedName>
    <definedName name="Z_223BC0FC_814D_40F0_9795_CE82A16FF3A5_.wvu.FilterData" localSheetId="8" hidden="1">'Sch-3 '!$A$19:$P$207</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'Sch-1'!$A$1:$O$221</definedName>
    <definedName name="Z_223BC0FC_814D_40F0_9795_CE82A16FF3A5_.wvu.PrintArea" localSheetId="5" hidden="1">'Sch-1 dis'!$A$1:$G$84</definedName>
    <definedName name="Z_223BC0FC_814D_40F0_9795_CE82A16FF3A5_.wvu.PrintArea" localSheetId="6" hidden="1">'Sch-2'!$A$1:$J$219</definedName>
    <definedName name="Z_223BC0FC_814D_40F0_9795_CE82A16FF3A5_.wvu.PrintArea" localSheetId="7" hidden="1">'Sch-2 Dis'!$A$1:$F$62</definedName>
    <definedName name="Z_223BC0FC_814D_40F0_9795_CE82A16FF3A5_.wvu.PrintArea" localSheetId="8" hidden="1">'Sch-3 '!$A$1:$P$213</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'Sch-1'!$A$18:$O$210</definedName>
    <definedName name="Z_27A45B7A_04F2_4516_B80B_5ED0825D4ED3_.wvu.FilterData" localSheetId="5" hidden="1">'Sch-1 dis'!$A$16:$B$21</definedName>
    <definedName name="Z_27A45B7A_04F2_4516_B80B_5ED0825D4ED3_.wvu.FilterData" localSheetId="6" hidden="1">'Sch-2'!$G$21:$J$212</definedName>
    <definedName name="Z_27A45B7A_04F2_4516_B80B_5ED0825D4ED3_.wvu.FilterData" localSheetId="7" hidden="1">'Sch-2 Dis'!$A$15:$F$56</definedName>
    <definedName name="Z_27A45B7A_04F2_4516_B80B_5ED0825D4ED3_.wvu.FilterData" localSheetId="8" hidden="1">'Sch-3 '!$A$19:$P$207</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'Sch-1'!$A$1:$O$222</definedName>
    <definedName name="Z_27A45B7A_04F2_4516_B80B_5ED0825D4ED3_.wvu.PrintArea" localSheetId="5" hidden="1">'Sch-1 dis'!$A$1:$G$84</definedName>
    <definedName name="Z_27A45B7A_04F2_4516_B80B_5ED0825D4ED3_.wvu.PrintArea" localSheetId="6" hidden="1">'Sch-2'!$A$1:$J$220</definedName>
    <definedName name="Z_27A45B7A_04F2_4516_B80B_5ED0825D4ED3_.wvu.PrintArea" localSheetId="7" hidden="1">'Sch-2 Dis'!$A$1:$F$62</definedName>
    <definedName name="Z_27A45B7A_04F2_4516_B80B_5ED0825D4ED3_.wvu.PrintArea" localSheetId="8" hidden="1">'Sch-3 '!$A$1:$P$214</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'Sch-1'!$A$22:$AY$210</definedName>
    <definedName name="Z_498493C3_769C_4143_9114_C68CD1D40B11_.wvu.FilterData" localSheetId="5" hidden="1">'Sch-1 dis'!$A$16:$B$21</definedName>
    <definedName name="Z_498493C3_769C_4143_9114_C68CD1D40B11_.wvu.FilterData" localSheetId="6" hidden="1">'Sch-2'!$G$21:$J$212</definedName>
    <definedName name="Z_498493C3_769C_4143_9114_C68CD1D40B11_.wvu.FilterData" localSheetId="7" hidden="1">'Sch-2 Dis'!$A$15:$F$56</definedName>
    <definedName name="Z_498493C3_769C_4143_9114_C68CD1D40B11_.wvu.FilterData" localSheetId="8" hidden="1">'Sch-3 '!$A$20:$BB$205</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'Sch-1'!$A$1:$O$221</definedName>
    <definedName name="Z_498493C3_769C_4143_9114_C68CD1D40B11_.wvu.PrintArea" localSheetId="5" hidden="1">'Sch-1 dis'!$A$1:$G$84</definedName>
    <definedName name="Z_498493C3_769C_4143_9114_C68CD1D40B11_.wvu.PrintArea" localSheetId="6" hidden="1">'Sch-2'!$A$1:$J$221</definedName>
    <definedName name="Z_498493C3_769C_4143_9114_C68CD1D40B11_.wvu.PrintArea" localSheetId="7" hidden="1">'Sch-2 Dis'!$A$1:$F$62</definedName>
    <definedName name="Z_498493C3_769C_4143_9114_C68CD1D40B11_.wvu.PrintArea" localSheetId="8" hidden="1">'Sch-3 '!$A$1:$Q$213</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'Sch-1'!$A$18:$O$210</definedName>
    <definedName name="Z_4AA1107B_A795_4744_B566_827168772C7A_.wvu.FilterData" localSheetId="5" hidden="1">'Sch-1 dis'!$A$16:$B$21</definedName>
    <definedName name="Z_4AA1107B_A795_4744_B566_827168772C7A_.wvu.FilterData" localSheetId="6" hidden="1">'Sch-2'!$G$21:$J$212</definedName>
    <definedName name="Z_4AA1107B_A795_4744_B566_827168772C7A_.wvu.FilterData" localSheetId="7" hidden="1">'Sch-2 Dis'!$A$15:$F$56</definedName>
    <definedName name="Z_4AA1107B_A795_4744_B566_827168772C7A_.wvu.FilterData" localSheetId="8" hidden="1">'Sch-3 '!$A$19:$P$207</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'Sch-1'!$A$1:$O$221</definedName>
    <definedName name="Z_4AA1107B_A795_4744_B566_827168772C7A_.wvu.PrintArea" localSheetId="5" hidden="1">'Sch-1 dis'!$A$1:$G$84</definedName>
    <definedName name="Z_4AA1107B_A795_4744_B566_827168772C7A_.wvu.PrintArea" localSheetId="6" hidden="1">'Sch-2'!$A$1:$J$219</definedName>
    <definedName name="Z_4AA1107B_A795_4744_B566_827168772C7A_.wvu.PrintArea" localSheetId="7" hidden="1">'Sch-2 Dis'!$A$1:$F$62</definedName>
    <definedName name="Z_4AA1107B_A795_4744_B566_827168772C7A_.wvu.PrintArea" localSheetId="8" hidden="1">'Sch-3 '!$A$1:$P$213</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'Sch-1'!$A$1:$O$222</definedName>
    <definedName name="Z_4F65FF32_EC61_4022_A399_2986D7B6B8B3_.wvu.PrintArea" localSheetId="5" hidden="1">'Sch-1 dis'!$A$1:$G$84</definedName>
    <definedName name="Z_4F65FF32_EC61_4022_A399_2986D7B6B8B3_.wvu.PrintArea" localSheetId="6" hidden="1">'Sch-2'!$A$1:$J$211</definedName>
    <definedName name="Z_4F65FF32_EC61_4022_A399_2986D7B6B8B3_.wvu.PrintArea" localSheetId="7" hidden="1">'Sch-2 Dis'!$A$1:$F$55</definedName>
    <definedName name="Z_4F65FF32_EC61_4022_A399_2986D7B6B8B3_.wvu.PrintArea" localSheetId="8" hidden="1">'Sch-3 '!$A$1:$P$206</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'Sch-1'!$247:$313</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'Sch-1'!$A$18:$O$210</definedName>
    <definedName name="Z_7487ED9F_BBED_4B2A_9631_22F1A430946B_.wvu.FilterData" localSheetId="5" hidden="1">'Sch-1 dis'!$A$16:$B$21</definedName>
    <definedName name="Z_7487ED9F_BBED_4B2A_9631_22F1A430946B_.wvu.FilterData" localSheetId="6" hidden="1">'Sch-2'!$G$21:$J$212</definedName>
    <definedName name="Z_7487ED9F_BBED_4B2A_9631_22F1A430946B_.wvu.FilterData" localSheetId="7" hidden="1">'Sch-2 Dis'!$A$15:$F$56</definedName>
    <definedName name="Z_7487ED9F_BBED_4B2A_9631_22F1A430946B_.wvu.FilterData" localSheetId="8" hidden="1">'Sch-3 '!$A$19:$P$207</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'Sch-1'!$A$1:$O$221</definedName>
    <definedName name="Z_7487ED9F_BBED_4B2A_9631_22F1A430946B_.wvu.PrintArea" localSheetId="5" hidden="1">'Sch-1 dis'!$A$1:$G$84</definedName>
    <definedName name="Z_7487ED9F_BBED_4B2A_9631_22F1A430946B_.wvu.PrintArea" localSheetId="6" hidden="1">'Sch-2'!$A$1:$J$219</definedName>
    <definedName name="Z_7487ED9F_BBED_4B2A_9631_22F1A430946B_.wvu.PrintArea" localSheetId="7" hidden="1">'Sch-2 Dis'!$A$1:$F$62</definedName>
    <definedName name="Z_7487ED9F_BBED_4B2A_9631_22F1A430946B_.wvu.PrintArea" localSheetId="8" hidden="1">'Sch-3 '!$A$1:$P$213</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'Sch-2'!$G$21:$J$212</definedName>
    <definedName name="Z_8909CFDD_4F29_4C72_886E_908773EE94A2_.wvu.FilterData" localSheetId="7" hidden="1">'Sch-2 Dis'!$A$15:$F$56</definedName>
    <definedName name="Z_8909CFDD_4F29_4C72_886E_908773EE94A2_.wvu.FilterData" localSheetId="8" hidden="1">'Sch-3 '!$A$20:$BB$205</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'Sch-1'!$A$1:$O$221</definedName>
    <definedName name="Z_8909CFDD_4F29_4C72_886E_908773EE94A2_.wvu.PrintArea" localSheetId="5" hidden="1">'Sch-1 dis'!$A$1:$G$84</definedName>
    <definedName name="Z_8909CFDD_4F29_4C72_886E_908773EE94A2_.wvu.PrintArea" localSheetId="6" hidden="1">'Sch-2'!$A$1:$J$221</definedName>
    <definedName name="Z_8909CFDD_4F29_4C72_886E_908773EE94A2_.wvu.PrintArea" localSheetId="7" hidden="1">'Sch-2 Dis'!$A$1:$F$62</definedName>
    <definedName name="Z_8909CFDD_4F29_4C72_886E_908773EE94A2_.wvu.PrintArea" localSheetId="8" hidden="1">'Sch-3 '!$A$1:$Q$213</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'Sch-2'!$G$21:$J$212</definedName>
    <definedName name="Z_987A3FAC_920D_4C0C_8129_D8F4AFD7E477_.wvu.FilterData" localSheetId="7" hidden="1">'Sch-2 Dis'!$A$15:$F$56</definedName>
    <definedName name="Z_987A3FAC_920D_4C0C_8129_D8F4AFD7E477_.wvu.FilterData" localSheetId="8" hidden="1">'Sch-3 '!$A$20:$BB$205</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'Sch-1'!$A$1:$N$221</definedName>
    <definedName name="Z_987A3FAC_920D_4C0C_8129_D8F4AFD7E477_.wvu.PrintArea" localSheetId="5" hidden="1">'Sch-1 dis'!$A$1:$G$84</definedName>
    <definedName name="Z_987A3FAC_920D_4C0C_8129_D8F4AFD7E477_.wvu.PrintArea" localSheetId="6" hidden="1">'Sch-2'!$A$1:$J$221</definedName>
    <definedName name="Z_987A3FAC_920D_4C0C_8129_D8F4AFD7E477_.wvu.PrintArea" localSheetId="7" hidden="1">'Sch-2 Dis'!$A$1:$F$62</definedName>
    <definedName name="Z_987A3FAC_920D_4C0C_8129_D8F4AFD7E477_.wvu.PrintArea" localSheetId="8" hidden="1">'Sch-3 '!$A$1:$Q$213</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'!$208:$208</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'Sch-1'!$A$22:$AY$210</definedName>
    <definedName name="Z_A34CC49F_E309_4C23_B4F6_1E3B307C10D1_.wvu.FilterData" localSheetId="5" hidden="1">'Sch-1 dis'!$A$16:$B$21</definedName>
    <definedName name="Z_A34CC49F_E309_4C23_B4F6_1E3B307C10D1_.wvu.FilterData" localSheetId="6" hidden="1">'Sch-2'!$G$21:$J$212</definedName>
    <definedName name="Z_A34CC49F_E309_4C23_B4F6_1E3B307C10D1_.wvu.FilterData" localSheetId="7" hidden="1">'Sch-2 Dis'!$A$15:$F$56</definedName>
    <definedName name="Z_A34CC49F_E309_4C23_B4F6_1E3B307C10D1_.wvu.FilterData" localSheetId="8" hidden="1">'Sch-3 '!$A$20:$BB$205</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'Sch-1'!$A$1:$O$221</definedName>
    <definedName name="Z_A34CC49F_E309_4C23_B4F6_1E3B307C10D1_.wvu.PrintArea" localSheetId="5" hidden="1">'Sch-1 dis'!$A$1:$G$84</definedName>
    <definedName name="Z_A34CC49F_E309_4C23_B4F6_1E3B307C10D1_.wvu.PrintArea" localSheetId="6" hidden="1">'Sch-2'!$A$1:$J$221</definedName>
    <definedName name="Z_A34CC49F_E309_4C23_B4F6_1E3B307C10D1_.wvu.PrintArea" localSheetId="7" hidden="1">'Sch-2 Dis'!$A$1:$F$62</definedName>
    <definedName name="Z_A34CC49F_E309_4C23_B4F6_1E3B307C10D1_.wvu.PrintArea" localSheetId="8" hidden="1">'Sch-3 '!$A$1:$Q$213</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'Sch-1'!$A$22:$AY$210</definedName>
    <definedName name="Z_A41EE4DE_0D82_4A56_8210_F78316511D11_.wvu.FilterData" localSheetId="5" hidden="1">'Sch-1 dis'!$A$16:$B$21</definedName>
    <definedName name="Z_A41EE4DE_0D82_4A56_8210_F78316511D11_.wvu.FilterData" localSheetId="6" hidden="1">'Sch-2'!$G$21:$J$212</definedName>
    <definedName name="Z_A41EE4DE_0D82_4A56_8210_F78316511D11_.wvu.FilterData" localSheetId="7" hidden="1">'Sch-2 Dis'!$A$15:$F$56</definedName>
    <definedName name="Z_A41EE4DE_0D82_4A56_8210_F78316511D11_.wvu.FilterData" localSheetId="8" hidden="1">'Sch-3 '!$A$20:$BB$205</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'Sch-1'!$A$1:$O$221</definedName>
    <definedName name="Z_A41EE4DE_0D82_4A56_8210_F78316511D11_.wvu.PrintArea" localSheetId="5" hidden="1">'Sch-1 dis'!$A$1:$G$84</definedName>
    <definedName name="Z_A41EE4DE_0D82_4A56_8210_F78316511D11_.wvu.PrintArea" localSheetId="6" hidden="1">'Sch-2'!$A$1:$J$221</definedName>
    <definedName name="Z_A41EE4DE_0D82_4A56_8210_F78316511D11_.wvu.PrintArea" localSheetId="7" hidden="1">'Sch-2 Dis'!$A$1:$F$62</definedName>
    <definedName name="Z_A41EE4DE_0D82_4A56_8210_F78316511D11_.wvu.PrintArea" localSheetId="8" hidden="1">'Sch-3 '!$A$1:$Q$213</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'Sch-1'!$A$18:$O$210</definedName>
    <definedName name="Z_A7DBDDEF_9245_44C6_9EBF_032DB6E1C0A2_.wvu.FilterData" localSheetId="5" hidden="1">'Sch-1 dis'!$A$16:$B$21</definedName>
    <definedName name="Z_A7DBDDEF_9245_44C6_9EBF_032DB6E1C0A2_.wvu.FilterData" localSheetId="6" hidden="1">'Sch-2'!$G$21:$J$212</definedName>
    <definedName name="Z_A7DBDDEF_9245_44C6_9EBF_032DB6E1C0A2_.wvu.FilterData" localSheetId="7" hidden="1">'Sch-2 Dis'!$A$15:$F$56</definedName>
    <definedName name="Z_A7DBDDEF_9245_44C6_9EBF_032DB6E1C0A2_.wvu.FilterData" localSheetId="8" hidden="1">'Sch-3 '!$A$19:$P$207</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'Sch-1'!$A$1:$O$221</definedName>
    <definedName name="Z_A7DBDDEF_9245_44C6_9EBF_032DB6E1C0A2_.wvu.PrintArea" localSheetId="5" hidden="1">'Sch-1 dis'!$A$1:$G$84</definedName>
    <definedName name="Z_A7DBDDEF_9245_44C6_9EBF_032DB6E1C0A2_.wvu.PrintArea" localSheetId="6" hidden="1">'Sch-2'!$A$1:$J$219</definedName>
    <definedName name="Z_A7DBDDEF_9245_44C6_9EBF_032DB6E1C0A2_.wvu.PrintArea" localSheetId="7" hidden="1">'Sch-2 Dis'!$A$1:$F$62</definedName>
    <definedName name="Z_A7DBDDEF_9245_44C6_9EBF_032DB6E1C0A2_.wvu.PrintArea" localSheetId="8" hidden="1">'Sch-3 '!$A$1:$P$213</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'Sch-1'!$A$18:$O$210</definedName>
    <definedName name="Z_B23AD343_29DA_4CE0_BD10_47BF44F3782F_.wvu.FilterData" localSheetId="5" hidden="1">'Sch-1 dis'!$A$16:$B$21</definedName>
    <definedName name="Z_B23AD343_29DA_4CE0_BD10_47BF44F3782F_.wvu.FilterData" localSheetId="6" hidden="1">'Sch-2'!$G$21:$J$212</definedName>
    <definedName name="Z_B23AD343_29DA_4CE0_BD10_47BF44F3782F_.wvu.FilterData" localSheetId="7" hidden="1">'Sch-2 Dis'!$A$15:$F$56</definedName>
    <definedName name="Z_B23AD343_29DA_4CE0_BD10_47BF44F3782F_.wvu.FilterData" localSheetId="8" hidden="1">'Sch-3 '!$A$19:$P$207</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'Sch-1'!$A$1:$O$221</definedName>
    <definedName name="Z_B23AD343_29DA_4CE0_BD10_47BF44F3782F_.wvu.PrintArea" localSheetId="5" hidden="1">'Sch-1 dis'!$A$1:$G$84</definedName>
    <definedName name="Z_B23AD343_29DA_4CE0_BD10_47BF44F3782F_.wvu.PrintArea" localSheetId="6" hidden="1">'Sch-2'!$A$1:$J$219</definedName>
    <definedName name="Z_B23AD343_29DA_4CE0_BD10_47BF44F3782F_.wvu.PrintArea" localSheetId="7" hidden="1">'Sch-2 Dis'!$A$1:$F$62</definedName>
    <definedName name="Z_B23AD343_29DA_4CE0_BD10_47BF44F3782F_.wvu.PrintArea" localSheetId="8" hidden="1">'Sch-3 '!$A$1:$P$213</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'Sch-1'!$A$18:$O$210</definedName>
    <definedName name="Z_B3CE7B10_A914_4559_A6DA_AED8C22AFD6D_.wvu.FilterData" localSheetId="5" hidden="1">'Sch-1 dis'!$A$16:$B$21</definedName>
    <definedName name="Z_B3CE7B10_A914_4559_A6DA_AED8C22AFD6D_.wvu.FilterData" localSheetId="6" hidden="1">'Sch-2'!$G$21:$J$212</definedName>
    <definedName name="Z_B3CE7B10_A914_4559_A6DA_AED8C22AFD6D_.wvu.FilterData" localSheetId="7" hidden="1">'Sch-2 Dis'!$A$15:$F$56</definedName>
    <definedName name="Z_B3CE7B10_A914_4559_A6DA_AED8C22AFD6D_.wvu.FilterData" localSheetId="8" hidden="1">'Sch-3 '!$A$19:$P$207</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'Sch-1'!$A$1:$O$221</definedName>
    <definedName name="Z_B3CE7B10_A914_4559_A6DA_AED8C22AFD6D_.wvu.PrintArea" localSheetId="5" hidden="1">'Sch-1 dis'!$A$1:$G$84</definedName>
    <definedName name="Z_B3CE7B10_A914_4559_A6DA_AED8C22AFD6D_.wvu.PrintArea" localSheetId="6" hidden="1">'Sch-2'!$A$1:$J$219</definedName>
    <definedName name="Z_B3CE7B10_A914_4559_A6DA_AED8C22AFD6D_.wvu.PrintArea" localSheetId="7" hidden="1">'Sch-2 Dis'!$A$1:$F$62</definedName>
    <definedName name="Z_B3CE7B10_A914_4559_A6DA_AED8C22AFD6D_.wvu.PrintArea" localSheetId="8" hidden="1">'Sch-3 '!$A$1:$P$213</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'Sch-1'!$A$22:$AZ$213</definedName>
    <definedName name="Z_B835C05C_B615_4DCB_982D_4519616B3CD8_.wvu.FilterData" localSheetId="5" hidden="1">'Sch-1 dis'!$A$16:$B$21</definedName>
    <definedName name="Z_B835C05C_B615_4DCB_982D_4519616B3CD8_.wvu.FilterData" localSheetId="6" hidden="1">'Sch-2'!$G$21:$J$212</definedName>
    <definedName name="Z_B835C05C_B615_4DCB_982D_4519616B3CD8_.wvu.FilterData" localSheetId="7" hidden="1">'Sch-2 Dis'!$A$15:$F$56</definedName>
    <definedName name="Z_B835C05C_B615_4DCB_982D_4519616B3CD8_.wvu.FilterData" localSheetId="8" hidden="1">'Sch-3 '!$A$20:$BB$207</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'Sch-1'!$A$1:$O$221</definedName>
    <definedName name="Z_B835C05C_B615_4DCB_982D_4519616B3CD8_.wvu.PrintArea" localSheetId="5" hidden="1">'Sch-1 dis'!$A$1:$G$84</definedName>
    <definedName name="Z_B835C05C_B615_4DCB_982D_4519616B3CD8_.wvu.PrintArea" localSheetId="6" hidden="1">'Sch-2'!$A$1:$J$219</definedName>
    <definedName name="Z_B835C05C_B615_4DCB_982D_4519616B3CD8_.wvu.PrintArea" localSheetId="7" hidden="1">'Sch-2 Dis'!$A$1:$F$62</definedName>
    <definedName name="Z_B835C05C_B615_4DCB_982D_4519616B3CD8_.wvu.PrintArea" localSheetId="8" hidden="1">'Sch-3 '!$A$1:$P$213</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'Sch-2'!$G$21:$J$212</definedName>
    <definedName name="Z_BB6473B7_092C_417E_97E7_ED0705AE17A0_.wvu.FilterData" localSheetId="7" hidden="1">'Sch-2 Dis'!$A$15:$F$56</definedName>
    <definedName name="Z_BB6473B7_092C_417E_97E7_ED0705AE17A0_.wvu.FilterData" localSheetId="8" hidden="1">'Sch-3 '!$A$20:$BB$205</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'Sch-1'!$A$1:$O$221</definedName>
    <definedName name="Z_BB6473B7_092C_417E_97E7_ED0705AE17A0_.wvu.PrintArea" localSheetId="5" hidden="1">'Sch-1 dis'!$A$1:$G$84</definedName>
    <definedName name="Z_BB6473B7_092C_417E_97E7_ED0705AE17A0_.wvu.PrintArea" localSheetId="6" hidden="1">'Sch-2'!$A$1:$J$221</definedName>
    <definedName name="Z_BB6473B7_092C_417E_97E7_ED0705AE17A0_.wvu.PrintArea" localSheetId="7" hidden="1">'Sch-2 Dis'!$A$1:$F$62</definedName>
    <definedName name="Z_BB6473B7_092C_417E_97E7_ED0705AE17A0_.wvu.PrintArea" localSheetId="8" hidden="1">'Sch-3 '!$A$1:$Q$213</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'Sch-1'!$18:$20,'Sch-1'!$214:$214</definedName>
    <definedName name="Z_BB6473B7_092C_417E_97E7_ED0705AE17A0_.wvu.Rows" localSheetId="6" hidden="1">'Sch-2'!$18:$20</definedName>
    <definedName name="Z_BB6473B7_092C_417E_97E7_ED0705AE17A0_.wvu.Rows" localSheetId="8" hidden="1">'Sch-3 '!$18:$18,'Sch-3 '!$208:$208</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'Sch-1'!$A$22:$AZ$213</definedName>
    <definedName name="Z_C431BC99_7569_44AB_83F6_AB73BDED3783_.wvu.FilterData" localSheetId="5" hidden="1">'Sch-1 dis'!$A$16:$B$21</definedName>
    <definedName name="Z_C431BC99_7569_44AB_83F6_AB73BDED3783_.wvu.FilterData" localSheetId="6" hidden="1">'Sch-2'!$G$21:$J$212</definedName>
    <definedName name="Z_C431BC99_7569_44AB_83F6_AB73BDED3783_.wvu.FilterData" localSheetId="7" hidden="1">'Sch-2 Dis'!$A$15:$F$56</definedName>
    <definedName name="Z_C431BC99_7569_44AB_83F6_AB73BDED3783_.wvu.FilterData" localSheetId="8" hidden="1">'Sch-3 '!$A$20:$BB$207</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'Sch-1'!$A$1:$O$221</definedName>
    <definedName name="Z_C431BC99_7569_44AB_83F6_AB73BDED3783_.wvu.PrintArea" localSheetId="5" hidden="1">'Sch-1 dis'!$A$1:$G$84</definedName>
    <definedName name="Z_C431BC99_7569_44AB_83F6_AB73BDED3783_.wvu.PrintArea" localSheetId="6" hidden="1">'Sch-2'!$A$1:$J$219</definedName>
    <definedName name="Z_C431BC99_7569_44AB_83F6_AB73BDED3783_.wvu.PrintArea" localSheetId="7" hidden="1">'Sch-2 Dis'!$A$1:$F$62</definedName>
    <definedName name="Z_C431BC99_7569_44AB_83F6_AB73BDED3783_.wvu.PrintArea" localSheetId="8" hidden="1">'Sch-3 '!$A$1:$P$213</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'Sch-1'!$A$22:$AY$214</definedName>
    <definedName name="Z_CB55CDDD_15EC_4265_9148_3411BBB26D54_.wvu.FilterData" localSheetId="5" hidden="1">'Sch-1 dis'!$A$16:$B$21</definedName>
    <definedName name="Z_CB55CDDD_15EC_4265_9148_3411BBB26D54_.wvu.FilterData" localSheetId="6" hidden="1">'Sch-2'!$G$21:$J$212</definedName>
    <definedName name="Z_CB55CDDD_15EC_4265_9148_3411BBB26D54_.wvu.FilterData" localSheetId="7" hidden="1">'Sch-2 Dis'!$A$15:$F$56</definedName>
    <definedName name="Z_CB55CDDD_15EC_4265_9148_3411BBB26D54_.wvu.FilterData" localSheetId="8" hidden="1">'Sch-3 '!$A$20:$BB$205</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'Sch-1'!$A$1:$N$221</definedName>
    <definedName name="Z_CB55CDDD_15EC_4265_9148_3411BBB26D54_.wvu.PrintArea" localSheetId="5" hidden="1">'Sch-1 dis'!$A$1:$G$84</definedName>
    <definedName name="Z_CB55CDDD_15EC_4265_9148_3411BBB26D54_.wvu.PrintArea" localSheetId="6" hidden="1">'Sch-2'!$A$1:$J$221</definedName>
    <definedName name="Z_CB55CDDD_15EC_4265_9148_3411BBB26D54_.wvu.PrintArea" localSheetId="7" hidden="1">'Sch-2 Dis'!$A$1:$F$62</definedName>
    <definedName name="Z_CB55CDDD_15EC_4265_9148_3411BBB26D54_.wvu.PrintArea" localSheetId="8" hidden="1">'Sch-3 '!$A$1:$Q$213</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'!$208:$208</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'Sch-1'!$A$18:$O$210</definedName>
    <definedName name="Z_D0757F9E_DF41_4B40_A5E5_F4F8FDD8D61D_.wvu.FilterData" localSheetId="5" hidden="1">'Sch-1 dis'!$A$16:$B$21</definedName>
    <definedName name="Z_D0757F9E_DF41_4B40_A5E5_F4F8FDD8D61D_.wvu.FilterData" localSheetId="6" hidden="1">'Sch-2'!$G$21:$J$212</definedName>
    <definedName name="Z_D0757F9E_DF41_4B40_A5E5_F4F8FDD8D61D_.wvu.FilterData" localSheetId="7" hidden="1">'Sch-2 Dis'!$A$15:$F$56</definedName>
    <definedName name="Z_D0757F9E_DF41_4B40_A5E5_F4F8FDD8D61D_.wvu.FilterData" localSheetId="8" hidden="1">'Sch-3 '!$A$19:$P$207</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'Sch-1'!$A$1:$O$221</definedName>
    <definedName name="Z_D0757F9E_DF41_4B40_A5E5_F4F8FDD8D61D_.wvu.PrintArea" localSheetId="5" hidden="1">'Sch-1 dis'!$A$1:$G$84</definedName>
    <definedName name="Z_D0757F9E_DF41_4B40_A5E5_F4F8FDD8D61D_.wvu.PrintArea" localSheetId="6" hidden="1">'Sch-2'!$A$1:$J$219</definedName>
    <definedName name="Z_D0757F9E_DF41_4B40_A5E5_F4F8FDD8D61D_.wvu.PrintArea" localSheetId="7" hidden="1">'Sch-2 Dis'!$A$1:$F$62</definedName>
    <definedName name="Z_D0757F9E_DF41_4B40_A5E5_F4F8FDD8D61D_.wvu.PrintArea" localSheetId="8" hidden="1">'Sch-3 '!$A$1:$P$213</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'Sch-1'!$A$18:$O$210</definedName>
    <definedName name="Z_D53177B2_31EC_4222_B97A_A37DCFD9E45B_.wvu.FilterData" localSheetId="5" hidden="1">'Sch-1 dis'!$A$16:$B$21</definedName>
    <definedName name="Z_D53177B2_31EC_4222_B97A_A37DCFD9E45B_.wvu.FilterData" localSheetId="6" hidden="1">'Sch-2'!$G$21:$J$212</definedName>
    <definedName name="Z_D53177B2_31EC_4222_B97A_A37DCFD9E45B_.wvu.FilterData" localSheetId="7" hidden="1">'Sch-2 Dis'!$A$15:$F$56</definedName>
    <definedName name="Z_D53177B2_31EC_4222_B97A_A37DCFD9E45B_.wvu.FilterData" localSheetId="8" hidden="1">'Sch-3 '!$A$19:$P$207</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'Sch-1'!$A$1:$O$221</definedName>
    <definedName name="Z_D53177B2_31EC_4222_B97A_A37DCFD9E45B_.wvu.PrintArea" localSheetId="5" hidden="1">'Sch-1 dis'!$A$1:$G$84</definedName>
    <definedName name="Z_D53177B2_31EC_4222_B97A_A37DCFD9E45B_.wvu.PrintArea" localSheetId="6" hidden="1">'Sch-2'!$A$1:$J$219</definedName>
    <definedName name="Z_D53177B2_31EC_4222_B97A_A37DCFD9E45B_.wvu.PrintArea" localSheetId="7" hidden="1">'Sch-2 Dis'!$A$1:$F$62</definedName>
    <definedName name="Z_D53177B2_31EC_4222_B97A_A37DCFD9E45B_.wvu.PrintArea" localSheetId="8" hidden="1">'Sch-3 '!$A$1:$P$213</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'Sch-2'!$G$21:$J$212</definedName>
    <definedName name="Z_D5F8AD2D_F014_4A7B_9CE7_589273BD9F11_.wvu.FilterData" localSheetId="7" hidden="1">'Sch-2 Dis'!$A$15:$F$56</definedName>
    <definedName name="Z_D5F8AD2D_F014_4A7B_9CE7_589273BD9F11_.wvu.FilterData" localSheetId="8" hidden="1">'Sch-3 '!$A$20:$BB$205</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'Sch-1'!$A$1:$N$221</definedName>
    <definedName name="Z_D5F8AD2D_F014_4A7B_9CE7_589273BD9F11_.wvu.PrintArea" localSheetId="5" hidden="1">'Sch-1 dis'!$A$1:$G$84</definedName>
    <definedName name="Z_D5F8AD2D_F014_4A7B_9CE7_589273BD9F11_.wvu.PrintArea" localSheetId="6" hidden="1">'Sch-2'!$A$1:$J$221</definedName>
    <definedName name="Z_D5F8AD2D_F014_4A7B_9CE7_589273BD9F11_.wvu.PrintArea" localSheetId="7" hidden="1">'Sch-2 Dis'!$A$1:$F$62</definedName>
    <definedName name="Z_D5F8AD2D_F014_4A7B_9CE7_589273BD9F11_.wvu.PrintArea" localSheetId="8" hidden="1">'Sch-3 '!$A$1:$Q$213</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'!$208:$208</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'Sch-1'!$A$18:$O$210</definedName>
    <definedName name="Z_E97134B6_5E8D_4951_8DA0_73D065532361_.wvu.FilterData" localSheetId="5" hidden="1">'Sch-1 dis'!$A$16:$B$21</definedName>
    <definedName name="Z_E97134B6_5E8D_4951_8DA0_73D065532361_.wvu.FilterData" localSheetId="6" hidden="1">'Sch-2'!$G$21:$J$212</definedName>
    <definedName name="Z_E97134B6_5E8D_4951_8DA0_73D065532361_.wvu.FilterData" localSheetId="7" hidden="1">'Sch-2 Dis'!$A$15:$F$56</definedName>
    <definedName name="Z_E97134B6_5E8D_4951_8DA0_73D065532361_.wvu.FilterData" localSheetId="8" hidden="1">'Sch-3 '!$A$19:$P$207</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'Sch-1'!$A$1:$O$221</definedName>
    <definedName name="Z_E97134B6_5E8D_4951_8DA0_73D065532361_.wvu.PrintArea" localSheetId="5" hidden="1">'Sch-1 dis'!$A$1:$G$84</definedName>
    <definedName name="Z_E97134B6_5E8D_4951_8DA0_73D065532361_.wvu.PrintArea" localSheetId="6" hidden="1">'Sch-2'!$A$1:$J$219</definedName>
    <definedName name="Z_E97134B6_5E8D_4951_8DA0_73D065532361_.wvu.PrintArea" localSheetId="7" hidden="1">'Sch-2 Dis'!$A$1:$F$62</definedName>
    <definedName name="Z_E97134B6_5E8D_4951_8DA0_73D065532361_.wvu.PrintArea" localSheetId="8" hidden="1">'Sch-3 '!$A$1:$P$213</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'Sch-1'!$A$18:$O$210</definedName>
    <definedName name="Z_E9F4E142_7D26_464D_BECA_4F3806DB1FE1_.wvu.FilterData" localSheetId="5" hidden="1">'Sch-1 dis'!$A$16:$B$21</definedName>
    <definedName name="Z_E9F4E142_7D26_464D_BECA_4F3806DB1FE1_.wvu.FilterData" localSheetId="6" hidden="1">'Sch-2'!$G$21:$J$212</definedName>
    <definedName name="Z_E9F4E142_7D26_464D_BECA_4F3806DB1FE1_.wvu.FilterData" localSheetId="7" hidden="1">'Sch-2 Dis'!$A$15:$F$56</definedName>
    <definedName name="Z_E9F4E142_7D26_464D_BECA_4F3806DB1FE1_.wvu.FilterData" localSheetId="8" hidden="1">'Sch-3 '!$A$19:$P$207</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'Sch-1'!$A$1:$O$221</definedName>
    <definedName name="Z_E9F4E142_7D26_464D_BECA_4F3806DB1FE1_.wvu.PrintArea" localSheetId="5" hidden="1">'Sch-1 dis'!$A$1:$G$84</definedName>
    <definedName name="Z_E9F4E142_7D26_464D_BECA_4F3806DB1FE1_.wvu.PrintArea" localSheetId="6" hidden="1">'Sch-2'!$A$1:$J$219</definedName>
    <definedName name="Z_E9F4E142_7D26_464D_BECA_4F3806DB1FE1_.wvu.PrintArea" localSheetId="7" hidden="1">'Sch-2 Dis'!$A$1:$F$62</definedName>
    <definedName name="Z_E9F4E142_7D26_464D_BECA_4F3806DB1FE1_.wvu.PrintArea" localSheetId="8" hidden="1">'Sch-3 '!$A$1:$P$213</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'Sch-1'!$A$18:$O$210</definedName>
    <definedName name="Z_ECE9294F_C910_4036_88BC_B1F2176FB06B_.wvu.FilterData" localSheetId="5" hidden="1">'Sch-1 dis'!$A$16:$B$21</definedName>
    <definedName name="Z_ECE9294F_C910_4036_88BC_B1F2176FB06B_.wvu.FilterData" localSheetId="6" hidden="1">'Sch-2'!$G$21:$J$212</definedName>
    <definedName name="Z_ECE9294F_C910_4036_88BC_B1F2176FB06B_.wvu.FilterData" localSheetId="7" hidden="1">'Sch-2 Dis'!$A$15:$F$56</definedName>
    <definedName name="Z_ECE9294F_C910_4036_88BC_B1F2176FB06B_.wvu.FilterData" localSheetId="8" hidden="1">'Sch-3 '!$A$19:$P$207</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'Sch-1'!$A$1:$O$221</definedName>
    <definedName name="Z_ECE9294F_C910_4036_88BC_B1F2176FB06B_.wvu.PrintArea" localSheetId="5" hidden="1">'Sch-1 dis'!$A$1:$G$84</definedName>
    <definedName name="Z_ECE9294F_C910_4036_88BC_B1F2176FB06B_.wvu.PrintArea" localSheetId="6" hidden="1">'Sch-2'!$A$1:$J$219</definedName>
    <definedName name="Z_ECE9294F_C910_4036_88BC_B1F2176FB06B_.wvu.PrintArea" localSheetId="7" hidden="1">'Sch-2 Dis'!$A$1:$F$62</definedName>
    <definedName name="Z_ECE9294F_C910_4036_88BC_B1F2176FB06B_.wvu.PrintArea" localSheetId="8" hidden="1">'Sch-3 '!$A$1:$P$213</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'Sch-1'!$A$18:$O$210</definedName>
    <definedName name="Z_EE46BCD1_F715_4FA9_A5FC_1B125AD601E0_.wvu.FilterData" localSheetId="5" hidden="1">'Sch-1 dis'!$A$16:$B$21</definedName>
    <definedName name="Z_EE46BCD1_F715_4FA9_A5FC_1B125AD601E0_.wvu.FilterData" localSheetId="6" hidden="1">'Sch-2'!$G$21:$J$212</definedName>
    <definedName name="Z_EE46BCD1_F715_4FA9_A5FC_1B125AD601E0_.wvu.FilterData" localSheetId="7" hidden="1">'Sch-2 Dis'!$A$15:$F$56</definedName>
    <definedName name="Z_EE46BCD1_F715_4FA9_A5FC_1B125AD601E0_.wvu.FilterData" localSheetId="8" hidden="1">'Sch-3 '!$A$19:$P$207</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'Sch-1'!$A$1:$O$221</definedName>
    <definedName name="Z_EE46BCD1_F715_4FA9_A5FC_1B125AD601E0_.wvu.PrintArea" localSheetId="5" hidden="1">'Sch-1 dis'!$A$1:$G$84</definedName>
    <definedName name="Z_EE46BCD1_F715_4FA9_A5FC_1B125AD601E0_.wvu.PrintArea" localSheetId="6" hidden="1">'Sch-2'!$A$1:$J$219</definedName>
    <definedName name="Z_EE46BCD1_F715_4FA9_A5FC_1B125AD601E0_.wvu.PrintArea" localSheetId="7" hidden="1">'Sch-2 Dis'!$A$1:$F$62</definedName>
    <definedName name="Z_EE46BCD1_F715_4FA9_A5FC_1B125AD601E0_.wvu.PrintArea" localSheetId="8" hidden="1">'Sch-3 '!$A$1:$P$213</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workbook>
</file>

<file path=xl/calcChain.xml><?xml version="1.0" encoding="utf-8"?>
<calcChain xmlns="http://schemas.openxmlformats.org/spreadsheetml/2006/main">
  <c r="P147" i="9" l="1"/>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R130" i="9"/>
  <c r="S130" i="9" s="1"/>
  <c r="Q130" i="9" s="1"/>
  <c r="P130" i="9"/>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R110" i="9"/>
  <c r="S110" i="9" s="1"/>
  <c r="Q110" i="9" s="1"/>
  <c r="P110" i="9"/>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R102" i="9"/>
  <c r="S102" i="9" s="1"/>
  <c r="Q102" i="9" s="1"/>
  <c r="P102" i="9"/>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R94" i="9"/>
  <c r="S94" i="9" s="1"/>
  <c r="Q94" i="9" s="1"/>
  <c r="P94" i="9"/>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R86" i="9"/>
  <c r="S86" i="9" s="1"/>
  <c r="Q86" i="9" s="1"/>
  <c r="P86" i="9"/>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R70" i="9"/>
  <c r="S70" i="9" s="1"/>
  <c r="Q70" i="9" s="1"/>
  <c r="P70" i="9"/>
  <c r="A192" i="7"/>
  <c r="B192" i="7"/>
  <c r="C192" i="7"/>
  <c r="D192" i="7"/>
  <c r="E192" i="7"/>
  <c r="F192" i="7"/>
  <c r="G192" i="7"/>
  <c r="H192" i="7"/>
  <c r="A193" i="7"/>
  <c r="B193" i="7"/>
  <c r="C193" i="7"/>
  <c r="D193" i="7"/>
  <c r="E193" i="7"/>
  <c r="F193" i="7"/>
  <c r="G193" i="7"/>
  <c r="H193" i="7"/>
  <c r="A194" i="7"/>
  <c r="B194" i="7"/>
  <c r="C194" i="7"/>
  <c r="D194" i="7"/>
  <c r="E194" i="7"/>
  <c r="F194" i="7"/>
  <c r="G194" i="7"/>
  <c r="H194" i="7"/>
  <c r="A195" i="7"/>
  <c r="B195" i="7"/>
  <c r="C195" i="7"/>
  <c r="D195" i="7"/>
  <c r="E195" i="7"/>
  <c r="F195" i="7"/>
  <c r="G195" i="7"/>
  <c r="H195" i="7"/>
  <c r="A196" i="7"/>
  <c r="B196" i="7"/>
  <c r="C196" i="7"/>
  <c r="D196" i="7"/>
  <c r="E196" i="7"/>
  <c r="F196" i="7"/>
  <c r="G196" i="7"/>
  <c r="H196" i="7"/>
  <c r="A197" i="7"/>
  <c r="B197" i="7"/>
  <c r="C197" i="7"/>
  <c r="D197" i="7"/>
  <c r="E197" i="7"/>
  <c r="F197" i="7"/>
  <c r="G197" i="7"/>
  <c r="H197" i="7"/>
  <c r="A198" i="7"/>
  <c r="B198" i="7"/>
  <c r="C198" i="7"/>
  <c r="D198" i="7"/>
  <c r="E198" i="7"/>
  <c r="F198" i="7"/>
  <c r="G198" i="7"/>
  <c r="H198" i="7"/>
  <c r="A199" i="7"/>
  <c r="B199" i="7"/>
  <c r="C199" i="7"/>
  <c r="D199" i="7"/>
  <c r="E199" i="7"/>
  <c r="F199" i="7"/>
  <c r="G199" i="7"/>
  <c r="H199" i="7"/>
  <c r="A200" i="7"/>
  <c r="B200" i="7"/>
  <c r="C200" i="7"/>
  <c r="D200" i="7"/>
  <c r="E200" i="7"/>
  <c r="F200" i="7"/>
  <c r="G200" i="7"/>
  <c r="H200" i="7"/>
  <c r="A201" i="7"/>
  <c r="B201" i="7"/>
  <c r="C201" i="7"/>
  <c r="D201" i="7"/>
  <c r="E201" i="7"/>
  <c r="F201" i="7"/>
  <c r="G201" i="7"/>
  <c r="H201" i="7"/>
  <c r="A202" i="7"/>
  <c r="B202" i="7"/>
  <c r="C202" i="7"/>
  <c r="D202" i="7"/>
  <c r="E202" i="7"/>
  <c r="F202" i="7"/>
  <c r="G202" i="7"/>
  <c r="H202" i="7"/>
  <c r="A203" i="7"/>
  <c r="B203" i="7"/>
  <c r="C203" i="7"/>
  <c r="D203" i="7"/>
  <c r="E203" i="7"/>
  <c r="F203" i="7"/>
  <c r="G203" i="7"/>
  <c r="H203" i="7"/>
  <c r="A204" i="7"/>
  <c r="B204" i="7"/>
  <c r="C204" i="7"/>
  <c r="D204" i="7"/>
  <c r="E204" i="7"/>
  <c r="F204" i="7"/>
  <c r="G204" i="7"/>
  <c r="H204" i="7"/>
  <c r="A205" i="7"/>
  <c r="B205" i="7"/>
  <c r="C205" i="7"/>
  <c r="D205" i="7"/>
  <c r="E205" i="7"/>
  <c r="F205" i="7"/>
  <c r="G205" i="7"/>
  <c r="H205" i="7"/>
  <c r="A206" i="7"/>
  <c r="B206" i="7"/>
  <c r="C206" i="7"/>
  <c r="D206" i="7"/>
  <c r="E206" i="7"/>
  <c r="F206" i="7"/>
  <c r="G206" i="7"/>
  <c r="H206" i="7"/>
  <c r="A207" i="7"/>
  <c r="B207" i="7"/>
  <c r="C207" i="7"/>
  <c r="D207" i="7"/>
  <c r="E207" i="7"/>
  <c r="F207" i="7"/>
  <c r="G207" i="7"/>
  <c r="H207" i="7"/>
  <c r="A208" i="7"/>
  <c r="B208" i="7"/>
  <c r="C208" i="7"/>
  <c r="D208" i="7"/>
  <c r="E208" i="7"/>
  <c r="F208" i="7"/>
  <c r="G208" i="7"/>
  <c r="H208" i="7"/>
  <c r="A209" i="7"/>
  <c r="B209" i="7"/>
  <c r="C209" i="7"/>
  <c r="D209" i="7"/>
  <c r="E209" i="7"/>
  <c r="F209" i="7"/>
  <c r="G209" i="7"/>
  <c r="H209" i="7"/>
  <c r="A210" i="7"/>
  <c r="B210" i="7"/>
  <c r="C210" i="7"/>
  <c r="D210" i="7"/>
  <c r="E210" i="7"/>
  <c r="F210" i="7"/>
  <c r="G210" i="7"/>
  <c r="H210" i="7"/>
  <c r="H191" i="7"/>
  <c r="G191" i="7"/>
  <c r="F191" i="7"/>
  <c r="E191" i="7"/>
  <c r="D191" i="7"/>
  <c r="C191" i="7"/>
  <c r="B191" i="7"/>
  <c r="A191" i="7"/>
  <c r="A190" i="7"/>
  <c r="F23" i="7"/>
  <c r="G23" i="7"/>
  <c r="H23" i="7"/>
  <c r="F24" i="7"/>
  <c r="G24" i="7"/>
  <c r="H24" i="7"/>
  <c r="F25" i="7"/>
  <c r="G25" i="7"/>
  <c r="H25" i="7"/>
  <c r="F26" i="7"/>
  <c r="G26" i="7"/>
  <c r="H26" i="7"/>
  <c r="F27" i="7"/>
  <c r="G27" i="7"/>
  <c r="H27" i="7"/>
  <c r="F28" i="7"/>
  <c r="G28" i="7"/>
  <c r="H28" i="7"/>
  <c r="F29" i="7"/>
  <c r="G29" i="7"/>
  <c r="H29" i="7"/>
  <c r="F30" i="7"/>
  <c r="G30" i="7"/>
  <c r="H30" i="7"/>
  <c r="F31" i="7"/>
  <c r="G31" i="7"/>
  <c r="H31" i="7"/>
  <c r="F32" i="7"/>
  <c r="G32" i="7"/>
  <c r="H32" i="7"/>
  <c r="F33" i="7"/>
  <c r="G33" i="7"/>
  <c r="H33" i="7"/>
  <c r="F34" i="7"/>
  <c r="G34" i="7"/>
  <c r="H34" i="7"/>
  <c r="F35" i="7"/>
  <c r="G35" i="7"/>
  <c r="H35" i="7"/>
  <c r="F36" i="7"/>
  <c r="G36" i="7"/>
  <c r="H36" i="7"/>
  <c r="F37" i="7"/>
  <c r="G37" i="7"/>
  <c r="H37" i="7"/>
  <c r="F38" i="7"/>
  <c r="G38" i="7"/>
  <c r="H38" i="7"/>
  <c r="F39" i="7"/>
  <c r="G39" i="7"/>
  <c r="H39" i="7"/>
  <c r="F40" i="7"/>
  <c r="G40" i="7"/>
  <c r="H40" i="7"/>
  <c r="F41" i="7"/>
  <c r="G41" i="7"/>
  <c r="H41" i="7"/>
  <c r="F42" i="7"/>
  <c r="G42" i="7"/>
  <c r="H42" i="7"/>
  <c r="F43" i="7"/>
  <c r="G43" i="7"/>
  <c r="H43" i="7"/>
  <c r="F44" i="7"/>
  <c r="G44" i="7"/>
  <c r="H44" i="7"/>
  <c r="F45" i="7"/>
  <c r="G45" i="7"/>
  <c r="H45" i="7"/>
  <c r="F46" i="7"/>
  <c r="G46" i="7"/>
  <c r="H46" i="7"/>
  <c r="F47" i="7"/>
  <c r="G47" i="7"/>
  <c r="H47" i="7"/>
  <c r="F48" i="7"/>
  <c r="G48" i="7"/>
  <c r="H48" i="7"/>
  <c r="F49" i="7"/>
  <c r="G49" i="7"/>
  <c r="H49" i="7"/>
  <c r="F50" i="7"/>
  <c r="G50" i="7"/>
  <c r="H50" i="7"/>
  <c r="F51" i="7"/>
  <c r="G51" i="7"/>
  <c r="H51" i="7"/>
  <c r="F52" i="7"/>
  <c r="G52" i="7"/>
  <c r="H52" i="7"/>
  <c r="F53" i="7"/>
  <c r="G53" i="7"/>
  <c r="H53" i="7"/>
  <c r="F54" i="7"/>
  <c r="G54" i="7"/>
  <c r="H54" i="7"/>
  <c r="F55" i="7"/>
  <c r="G55" i="7"/>
  <c r="H55" i="7"/>
  <c r="F56" i="7"/>
  <c r="G56" i="7"/>
  <c r="H56" i="7"/>
  <c r="F57" i="7"/>
  <c r="G57" i="7"/>
  <c r="H57" i="7"/>
  <c r="F58" i="7"/>
  <c r="G58" i="7"/>
  <c r="H58" i="7"/>
  <c r="F59" i="7"/>
  <c r="G59" i="7"/>
  <c r="H59" i="7"/>
  <c r="F60" i="7"/>
  <c r="G60" i="7"/>
  <c r="H60" i="7"/>
  <c r="F61" i="7"/>
  <c r="G61" i="7"/>
  <c r="H61" i="7"/>
  <c r="F62" i="7"/>
  <c r="G62" i="7"/>
  <c r="H62" i="7"/>
  <c r="F63" i="7"/>
  <c r="G63" i="7"/>
  <c r="H63" i="7"/>
  <c r="F64" i="7"/>
  <c r="G64" i="7"/>
  <c r="H64" i="7"/>
  <c r="F65" i="7"/>
  <c r="G65" i="7"/>
  <c r="H65" i="7"/>
  <c r="F66" i="7"/>
  <c r="G66" i="7"/>
  <c r="H66" i="7"/>
  <c r="F67" i="7"/>
  <c r="G67" i="7"/>
  <c r="H67" i="7"/>
  <c r="F68" i="7"/>
  <c r="G68" i="7"/>
  <c r="H68" i="7"/>
  <c r="F69" i="7"/>
  <c r="G69" i="7"/>
  <c r="H69" i="7"/>
  <c r="F70" i="7"/>
  <c r="G70" i="7"/>
  <c r="H70" i="7"/>
  <c r="F71" i="7"/>
  <c r="G71" i="7"/>
  <c r="H71" i="7"/>
  <c r="F72" i="7"/>
  <c r="G72" i="7"/>
  <c r="H72" i="7"/>
  <c r="F73" i="7"/>
  <c r="G73" i="7"/>
  <c r="H73" i="7"/>
  <c r="F74" i="7"/>
  <c r="G74" i="7"/>
  <c r="H74" i="7"/>
  <c r="F75" i="7"/>
  <c r="G75" i="7"/>
  <c r="H75" i="7"/>
  <c r="F76" i="7"/>
  <c r="G76" i="7"/>
  <c r="H76" i="7"/>
  <c r="F77" i="7"/>
  <c r="G77" i="7"/>
  <c r="H77" i="7"/>
  <c r="F78" i="7"/>
  <c r="G78" i="7"/>
  <c r="H78" i="7"/>
  <c r="F79" i="7"/>
  <c r="G79" i="7"/>
  <c r="H79" i="7"/>
  <c r="F80" i="7"/>
  <c r="G80" i="7"/>
  <c r="H80" i="7"/>
  <c r="F81" i="7"/>
  <c r="G81" i="7"/>
  <c r="H81" i="7"/>
  <c r="F82" i="7"/>
  <c r="G82" i="7"/>
  <c r="H82" i="7"/>
  <c r="F83" i="7"/>
  <c r="G83" i="7"/>
  <c r="H83" i="7"/>
  <c r="F84" i="7"/>
  <c r="G84" i="7"/>
  <c r="H84" i="7"/>
  <c r="F85" i="7"/>
  <c r="G85" i="7"/>
  <c r="H85" i="7"/>
  <c r="F86" i="7"/>
  <c r="G86" i="7"/>
  <c r="H86" i="7"/>
  <c r="F87" i="7"/>
  <c r="G87" i="7"/>
  <c r="H87" i="7"/>
  <c r="F88" i="7"/>
  <c r="G88" i="7"/>
  <c r="H88" i="7"/>
  <c r="F89" i="7"/>
  <c r="G89" i="7"/>
  <c r="H89" i="7"/>
  <c r="F90" i="7"/>
  <c r="G90" i="7"/>
  <c r="H90" i="7"/>
  <c r="F91" i="7"/>
  <c r="G91" i="7"/>
  <c r="H91" i="7"/>
  <c r="F92" i="7"/>
  <c r="G92" i="7"/>
  <c r="H92" i="7"/>
  <c r="F93" i="7"/>
  <c r="G93" i="7"/>
  <c r="H93" i="7"/>
  <c r="F94" i="7"/>
  <c r="G94" i="7"/>
  <c r="H94" i="7"/>
  <c r="F95" i="7"/>
  <c r="G95" i="7"/>
  <c r="H95" i="7"/>
  <c r="F96" i="7"/>
  <c r="G96" i="7"/>
  <c r="H96" i="7"/>
  <c r="F97" i="7"/>
  <c r="G97" i="7"/>
  <c r="H97" i="7"/>
  <c r="F98" i="7"/>
  <c r="G98" i="7"/>
  <c r="H98" i="7"/>
  <c r="F99" i="7"/>
  <c r="G99" i="7"/>
  <c r="H99" i="7"/>
  <c r="F100" i="7"/>
  <c r="G100" i="7"/>
  <c r="H100" i="7"/>
  <c r="F101" i="7"/>
  <c r="G101" i="7"/>
  <c r="H101" i="7"/>
  <c r="F102" i="7"/>
  <c r="G102" i="7"/>
  <c r="H102" i="7"/>
  <c r="F103" i="7"/>
  <c r="G103" i="7"/>
  <c r="H103" i="7"/>
  <c r="F104" i="7"/>
  <c r="G104" i="7"/>
  <c r="H104" i="7"/>
  <c r="F105" i="7"/>
  <c r="G105" i="7"/>
  <c r="H105" i="7"/>
  <c r="F106" i="7"/>
  <c r="G106" i="7"/>
  <c r="H106" i="7"/>
  <c r="F107" i="7"/>
  <c r="G107" i="7"/>
  <c r="H107" i="7"/>
  <c r="F108" i="7"/>
  <c r="G108" i="7"/>
  <c r="H108" i="7"/>
  <c r="F109" i="7"/>
  <c r="G109" i="7"/>
  <c r="H109" i="7"/>
  <c r="F110" i="7"/>
  <c r="G110" i="7"/>
  <c r="H110" i="7"/>
  <c r="F111" i="7"/>
  <c r="G111" i="7"/>
  <c r="H111" i="7"/>
  <c r="F112" i="7"/>
  <c r="G112" i="7"/>
  <c r="H112" i="7"/>
  <c r="F113" i="7"/>
  <c r="G113" i="7"/>
  <c r="H113" i="7"/>
  <c r="F114" i="7"/>
  <c r="G114" i="7"/>
  <c r="H114" i="7"/>
  <c r="F115" i="7"/>
  <c r="G115" i="7"/>
  <c r="H115" i="7"/>
  <c r="F116" i="7"/>
  <c r="G116" i="7"/>
  <c r="H116" i="7"/>
  <c r="F117" i="7"/>
  <c r="G117" i="7"/>
  <c r="H117" i="7"/>
  <c r="F118" i="7"/>
  <c r="G118" i="7"/>
  <c r="H118" i="7"/>
  <c r="F119" i="7"/>
  <c r="G119" i="7"/>
  <c r="H119" i="7"/>
  <c r="F120" i="7"/>
  <c r="G120" i="7"/>
  <c r="H120" i="7"/>
  <c r="F121" i="7"/>
  <c r="G121" i="7"/>
  <c r="H121" i="7"/>
  <c r="F122" i="7"/>
  <c r="G122" i="7"/>
  <c r="H122" i="7"/>
  <c r="F123" i="7"/>
  <c r="G123" i="7"/>
  <c r="H123" i="7"/>
  <c r="F124" i="7"/>
  <c r="G124" i="7"/>
  <c r="H124" i="7"/>
  <c r="F125" i="7"/>
  <c r="G125" i="7"/>
  <c r="H125" i="7"/>
  <c r="F126" i="7"/>
  <c r="G126" i="7"/>
  <c r="H126" i="7"/>
  <c r="F127" i="7"/>
  <c r="G127" i="7"/>
  <c r="H127" i="7"/>
  <c r="F128" i="7"/>
  <c r="G128" i="7"/>
  <c r="H128" i="7"/>
  <c r="F129" i="7"/>
  <c r="G129" i="7"/>
  <c r="H129" i="7"/>
  <c r="F130" i="7"/>
  <c r="G130" i="7"/>
  <c r="H130" i="7"/>
  <c r="F131" i="7"/>
  <c r="G131" i="7"/>
  <c r="H131" i="7"/>
  <c r="F132" i="7"/>
  <c r="G132" i="7"/>
  <c r="H132" i="7"/>
  <c r="F133" i="7"/>
  <c r="G133" i="7"/>
  <c r="H133" i="7"/>
  <c r="F134" i="7"/>
  <c r="G134" i="7"/>
  <c r="H134" i="7"/>
  <c r="F135" i="7"/>
  <c r="G135" i="7"/>
  <c r="H135" i="7"/>
  <c r="F136" i="7"/>
  <c r="G136" i="7"/>
  <c r="H136" i="7"/>
  <c r="F137" i="7"/>
  <c r="G137" i="7"/>
  <c r="H137" i="7"/>
  <c r="F138" i="7"/>
  <c r="G138" i="7"/>
  <c r="H138" i="7"/>
  <c r="F139" i="7"/>
  <c r="G139" i="7"/>
  <c r="H139" i="7"/>
  <c r="F140" i="7"/>
  <c r="G140" i="7"/>
  <c r="H140" i="7"/>
  <c r="F141" i="7"/>
  <c r="G141" i="7"/>
  <c r="H141" i="7"/>
  <c r="F142" i="7"/>
  <c r="G142" i="7"/>
  <c r="H142" i="7"/>
  <c r="F143" i="7"/>
  <c r="G143" i="7"/>
  <c r="H143" i="7"/>
  <c r="F144" i="7"/>
  <c r="G144" i="7"/>
  <c r="H144" i="7"/>
  <c r="F145" i="7"/>
  <c r="G145" i="7"/>
  <c r="H145" i="7"/>
  <c r="F146" i="7"/>
  <c r="G146" i="7"/>
  <c r="H146" i="7"/>
  <c r="F147" i="7"/>
  <c r="G147" i="7"/>
  <c r="H147" i="7"/>
  <c r="F148" i="7"/>
  <c r="G148" i="7"/>
  <c r="H148" i="7"/>
  <c r="F149" i="7"/>
  <c r="G149" i="7"/>
  <c r="H149" i="7"/>
  <c r="F150" i="7"/>
  <c r="G150" i="7"/>
  <c r="H150" i="7"/>
  <c r="F151" i="7"/>
  <c r="G151" i="7"/>
  <c r="H151" i="7"/>
  <c r="F152" i="7"/>
  <c r="G152" i="7"/>
  <c r="H152" i="7"/>
  <c r="F153" i="7"/>
  <c r="G153" i="7"/>
  <c r="H153" i="7"/>
  <c r="F154" i="7"/>
  <c r="G154" i="7"/>
  <c r="H154" i="7"/>
  <c r="F155" i="7"/>
  <c r="G155" i="7"/>
  <c r="H155" i="7"/>
  <c r="F156" i="7"/>
  <c r="G156" i="7"/>
  <c r="H156" i="7"/>
  <c r="F157" i="7"/>
  <c r="G157" i="7"/>
  <c r="H157" i="7"/>
  <c r="F158" i="7"/>
  <c r="G158" i="7"/>
  <c r="H158" i="7"/>
  <c r="F159" i="7"/>
  <c r="G159" i="7"/>
  <c r="H159" i="7"/>
  <c r="F160" i="7"/>
  <c r="G160" i="7"/>
  <c r="H160" i="7"/>
  <c r="F161" i="7"/>
  <c r="G161" i="7"/>
  <c r="H161" i="7"/>
  <c r="F162" i="7"/>
  <c r="G162" i="7"/>
  <c r="H162" i="7"/>
  <c r="F163" i="7"/>
  <c r="G163" i="7"/>
  <c r="H163" i="7"/>
  <c r="F164" i="7"/>
  <c r="G164" i="7"/>
  <c r="H164" i="7"/>
  <c r="F165" i="7"/>
  <c r="G165" i="7"/>
  <c r="H165" i="7"/>
  <c r="F166" i="7"/>
  <c r="G166" i="7"/>
  <c r="H166" i="7"/>
  <c r="F167" i="7"/>
  <c r="G167" i="7"/>
  <c r="H167" i="7"/>
  <c r="F168" i="7"/>
  <c r="G168" i="7"/>
  <c r="H168" i="7"/>
  <c r="F169" i="7"/>
  <c r="G169" i="7"/>
  <c r="H169" i="7"/>
  <c r="F170" i="7"/>
  <c r="G170" i="7"/>
  <c r="H170" i="7"/>
  <c r="F171" i="7"/>
  <c r="G171" i="7"/>
  <c r="H171" i="7"/>
  <c r="F172" i="7"/>
  <c r="G172" i="7"/>
  <c r="H172" i="7"/>
  <c r="F173" i="7"/>
  <c r="G173" i="7"/>
  <c r="H173" i="7"/>
  <c r="F174" i="7"/>
  <c r="G174" i="7"/>
  <c r="H174" i="7"/>
  <c r="F175" i="7"/>
  <c r="G175" i="7"/>
  <c r="H175" i="7"/>
  <c r="F176" i="7"/>
  <c r="G176" i="7"/>
  <c r="H176" i="7"/>
  <c r="F177" i="7"/>
  <c r="G177" i="7"/>
  <c r="H177" i="7"/>
  <c r="F178" i="7"/>
  <c r="G178" i="7"/>
  <c r="H178" i="7"/>
  <c r="F179" i="7"/>
  <c r="G179" i="7"/>
  <c r="H179" i="7"/>
  <c r="F180" i="7"/>
  <c r="G180" i="7"/>
  <c r="H180" i="7"/>
  <c r="F181" i="7"/>
  <c r="G181" i="7"/>
  <c r="H181" i="7"/>
  <c r="F182" i="7"/>
  <c r="G182" i="7"/>
  <c r="H182" i="7"/>
  <c r="F183" i="7"/>
  <c r="G183" i="7"/>
  <c r="H183" i="7"/>
  <c r="F184" i="7"/>
  <c r="G184" i="7"/>
  <c r="H184" i="7"/>
  <c r="F185" i="7"/>
  <c r="G185" i="7"/>
  <c r="H185" i="7"/>
  <c r="F186" i="7"/>
  <c r="G186" i="7"/>
  <c r="H186" i="7"/>
  <c r="F187" i="7"/>
  <c r="G187" i="7"/>
  <c r="H187" i="7"/>
  <c r="F188" i="7"/>
  <c r="G188" i="7"/>
  <c r="H188" i="7"/>
  <c r="F189" i="7"/>
  <c r="G189" i="7"/>
  <c r="H189" i="7"/>
  <c r="G22" i="7"/>
  <c r="H22" i="7"/>
  <c r="F22" i="7"/>
  <c r="A188" i="7"/>
  <c r="B188" i="7"/>
  <c r="C188" i="7"/>
  <c r="D188" i="7"/>
  <c r="E188" i="7"/>
  <c r="A189" i="7"/>
  <c r="B189" i="7"/>
  <c r="C189" i="7"/>
  <c r="D189" i="7"/>
  <c r="E189" i="7"/>
  <c r="A170" i="7"/>
  <c r="B170" i="7"/>
  <c r="C170" i="7"/>
  <c r="D170" i="7"/>
  <c r="E170" i="7"/>
  <c r="A171" i="7"/>
  <c r="B171" i="7"/>
  <c r="C171" i="7"/>
  <c r="D171" i="7"/>
  <c r="E171" i="7"/>
  <c r="A172" i="7"/>
  <c r="B172" i="7"/>
  <c r="C172" i="7"/>
  <c r="D172" i="7"/>
  <c r="E172" i="7"/>
  <c r="A173" i="7"/>
  <c r="B173" i="7"/>
  <c r="C173" i="7"/>
  <c r="D173" i="7"/>
  <c r="E173" i="7"/>
  <c r="A174" i="7"/>
  <c r="B174" i="7"/>
  <c r="C174" i="7"/>
  <c r="D174" i="7"/>
  <c r="E174" i="7"/>
  <c r="A175" i="7"/>
  <c r="B175" i="7"/>
  <c r="C175" i="7"/>
  <c r="D175" i="7"/>
  <c r="E175" i="7"/>
  <c r="A176" i="7"/>
  <c r="B176" i="7"/>
  <c r="C176" i="7"/>
  <c r="D176" i="7"/>
  <c r="E176" i="7"/>
  <c r="A177" i="7"/>
  <c r="B177" i="7"/>
  <c r="C177" i="7"/>
  <c r="D177" i="7"/>
  <c r="E177" i="7"/>
  <c r="A178" i="7"/>
  <c r="B178" i="7"/>
  <c r="C178" i="7"/>
  <c r="D178" i="7"/>
  <c r="E178" i="7"/>
  <c r="A179" i="7"/>
  <c r="B179" i="7"/>
  <c r="C179" i="7"/>
  <c r="D179" i="7"/>
  <c r="E179" i="7"/>
  <c r="A180" i="7"/>
  <c r="B180" i="7"/>
  <c r="C180" i="7"/>
  <c r="D180" i="7"/>
  <c r="E180" i="7"/>
  <c r="A181" i="7"/>
  <c r="B181" i="7"/>
  <c r="C181" i="7"/>
  <c r="D181" i="7"/>
  <c r="E181" i="7"/>
  <c r="A182" i="7"/>
  <c r="B182" i="7"/>
  <c r="C182" i="7"/>
  <c r="D182" i="7"/>
  <c r="E182" i="7"/>
  <c r="A183" i="7"/>
  <c r="B183" i="7"/>
  <c r="C183" i="7"/>
  <c r="D183" i="7"/>
  <c r="E183" i="7"/>
  <c r="A184" i="7"/>
  <c r="B184" i="7"/>
  <c r="C184" i="7"/>
  <c r="D184" i="7"/>
  <c r="E184" i="7"/>
  <c r="A185" i="7"/>
  <c r="B185" i="7"/>
  <c r="C185" i="7"/>
  <c r="D185" i="7"/>
  <c r="E185" i="7"/>
  <c r="A186" i="7"/>
  <c r="B186" i="7"/>
  <c r="C186" i="7"/>
  <c r="D186" i="7"/>
  <c r="E186" i="7"/>
  <c r="A187" i="7"/>
  <c r="B187" i="7"/>
  <c r="C187" i="7"/>
  <c r="D187" i="7"/>
  <c r="E187" i="7"/>
  <c r="A145" i="7"/>
  <c r="B145" i="7"/>
  <c r="C145" i="7"/>
  <c r="D145" i="7"/>
  <c r="E145" i="7"/>
  <c r="A146" i="7"/>
  <c r="B146" i="7"/>
  <c r="C146" i="7"/>
  <c r="D146" i="7"/>
  <c r="E146" i="7"/>
  <c r="A147" i="7"/>
  <c r="B147" i="7"/>
  <c r="C147" i="7"/>
  <c r="D147" i="7"/>
  <c r="E147" i="7"/>
  <c r="A148" i="7"/>
  <c r="B148" i="7"/>
  <c r="C148" i="7"/>
  <c r="D148" i="7"/>
  <c r="E148" i="7"/>
  <c r="A149" i="7"/>
  <c r="B149" i="7"/>
  <c r="C149" i="7"/>
  <c r="D149" i="7"/>
  <c r="E149" i="7"/>
  <c r="A150" i="7"/>
  <c r="B150" i="7"/>
  <c r="C150" i="7"/>
  <c r="D150" i="7"/>
  <c r="E150" i="7"/>
  <c r="A151" i="7"/>
  <c r="B151" i="7"/>
  <c r="C151" i="7"/>
  <c r="D151" i="7"/>
  <c r="E151" i="7"/>
  <c r="A152" i="7"/>
  <c r="B152" i="7"/>
  <c r="C152" i="7"/>
  <c r="D152" i="7"/>
  <c r="E152" i="7"/>
  <c r="A153" i="7"/>
  <c r="B153" i="7"/>
  <c r="C153" i="7"/>
  <c r="D153" i="7"/>
  <c r="E153" i="7"/>
  <c r="A154" i="7"/>
  <c r="B154" i="7"/>
  <c r="C154" i="7"/>
  <c r="D154" i="7"/>
  <c r="E154" i="7"/>
  <c r="A155" i="7"/>
  <c r="B155" i="7"/>
  <c r="C155" i="7"/>
  <c r="D155" i="7"/>
  <c r="E155" i="7"/>
  <c r="A156" i="7"/>
  <c r="B156" i="7"/>
  <c r="C156" i="7"/>
  <c r="D156" i="7"/>
  <c r="E156" i="7"/>
  <c r="A157" i="7"/>
  <c r="B157" i="7"/>
  <c r="C157" i="7"/>
  <c r="D157" i="7"/>
  <c r="E157" i="7"/>
  <c r="A158" i="7"/>
  <c r="B158" i="7"/>
  <c r="C158" i="7"/>
  <c r="D158" i="7"/>
  <c r="E158" i="7"/>
  <c r="A159" i="7"/>
  <c r="B159" i="7"/>
  <c r="C159" i="7"/>
  <c r="D159" i="7"/>
  <c r="E159" i="7"/>
  <c r="A160" i="7"/>
  <c r="B160" i="7"/>
  <c r="C160" i="7"/>
  <c r="D160" i="7"/>
  <c r="E160" i="7"/>
  <c r="A161" i="7"/>
  <c r="B161" i="7"/>
  <c r="C161" i="7"/>
  <c r="D161" i="7"/>
  <c r="E161" i="7"/>
  <c r="A162" i="7"/>
  <c r="B162" i="7"/>
  <c r="C162" i="7"/>
  <c r="D162" i="7"/>
  <c r="E162" i="7"/>
  <c r="A163" i="7"/>
  <c r="B163" i="7"/>
  <c r="C163" i="7"/>
  <c r="D163" i="7"/>
  <c r="E163" i="7"/>
  <c r="A164" i="7"/>
  <c r="B164" i="7"/>
  <c r="C164" i="7"/>
  <c r="D164" i="7"/>
  <c r="E164" i="7"/>
  <c r="A165" i="7"/>
  <c r="B165" i="7"/>
  <c r="C165" i="7"/>
  <c r="D165" i="7"/>
  <c r="E165" i="7"/>
  <c r="A166" i="7"/>
  <c r="B166" i="7"/>
  <c r="C166" i="7"/>
  <c r="D166" i="7"/>
  <c r="E166" i="7"/>
  <c r="A167" i="7"/>
  <c r="B167" i="7"/>
  <c r="C167" i="7"/>
  <c r="D167" i="7"/>
  <c r="E167" i="7"/>
  <c r="A168" i="7"/>
  <c r="B168" i="7"/>
  <c r="C168" i="7"/>
  <c r="D168" i="7"/>
  <c r="E168" i="7"/>
  <c r="A169" i="7"/>
  <c r="B169" i="7"/>
  <c r="C169" i="7"/>
  <c r="D169" i="7"/>
  <c r="E169" i="7"/>
  <c r="A23" i="7"/>
  <c r="B23" i="7"/>
  <c r="C23" i="7"/>
  <c r="D23" i="7"/>
  <c r="E23" i="7"/>
  <c r="A24" i="7"/>
  <c r="B24" i="7"/>
  <c r="C24" i="7"/>
  <c r="D24" i="7"/>
  <c r="E24" i="7"/>
  <c r="A25" i="7"/>
  <c r="B25" i="7"/>
  <c r="C25" i="7"/>
  <c r="D25" i="7"/>
  <c r="E25" i="7"/>
  <c r="A26" i="7"/>
  <c r="B26" i="7"/>
  <c r="C26" i="7"/>
  <c r="D26" i="7"/>
  <c r="E26" i="7"/>
  <c r="A27" i="7"/>
  <c r="B27" i="7"/>
  <c r="C27" i="7"/>
  <c r="D27" i="7"/>
  <c r="E27" i="7"/>
  <c r="A28" i="7"/>
  <c r="B28" i="7"/>
  <c r="C28" i="7"/>
  <c r="D28" i="7"/>
  <c r="E28" i="7"/>
  <c r="A29" i="7"/>
  <c r="B29" i="7"/>
  <c r="C29" i="7"/>
  <c r="D29" i="7"/>
  <c r="E29" i="7"/>
  <c r="A30" i="7"/>
  <c r="B30" i="7"/>
  <c r="C30" i="7"/>
  <c r="D30" i="7"/>
  <c r="E30" i="7"/>
  <c r="A31" i="7"/>
  <c r="B31" i="7"/>
  <c r="C31" i="7"/>
  <c r="D31" i="7"/>
  <c r="E31" i="7"/>
  <c r="A32" i="7"/>
  <c r="B32" i="7"/>
  <c r="C32" i="7"/>
  <c r="D32" i="7"/>
  <c r="E32" i="7"/>
  <c r="A33" i="7"/>
  <c r="B33" i="7"/>
  <c r="C33" i="7"/>
  <c r="D33" i="7"/>
  <c r="E33" i="7"/>
  <c r="A34" i="7"/>
  <c r="B34" i="7"/>
  <c r="C34" i="7"/>
  <c r="D34" i="7"/>
  <c r="E34" i="7"/>
  <c r="A35" i="7"/>
  <c r="B35" i="7"/>
  <c r="C35" i="7"/>
  <c r="D35" i="7"/>
  <c r="E35" i="7"/>
  <c r="A36" i="7"/>
  <c r="B36" i="7"/>
  <c r="C36" i="7"/>
  <c r="D36" i="7"/>
  <c r="E36" i="7"/>
  <c r="A37" i="7"/>
  <c r="B37" i="7"/>
  <c r="C37" i="7"/>
  <c r="D37" i="7"/>
  <c r="E37" i="7"/>
  <c r="A38" i="7"/>
  <c r="B38" i="7"/>
  <c r="C38" i="7"/>
  <c r="D38" i="7"/>
  <c r="E38" i="7"/>
  <c r="A39" i="7"/>
  <c r="B39" i="7"/>
  <c r="C39" i="7"/>
  <c r="D39" i="7"/>
  <c r="E39" i="7"/>
  <c r="A40" i="7"/>
  <c r="B40" i="7"/>
  <c r="C40" i="7"/>
  <c r="D40" i="7"/>
  <c r="E40" i="7"/>
  <c r="A41" i="7"/>
  <c r="B41" i="7"/>
  <c r="C41" i="7"/>
  <c r="D41" i="7"/>
  <c r="E41" i="7"/>
  <c r="A42" i="7"/>
  <c r="B42" i="7"/>
  <c r="C42" i="7"/>
  <c r="D42" i="7"/>
  <c r="E42" i="7"/>
  <c r="A43" i="7"/>
  <c r="B43" i="7"/>
  <c r="C43" i="7"/>
  <c r="D43" i="7"/>
  <c r="E43" i="7"/>
  <c r="A44" i="7"/>
  <c r="B44" i="7"/>
  <c r="C44" i="7"/>
  <c r="D44" i="7"/>
  <c r="E44" i="7"/>
  <c r="A45" i="7"/>
  <c r="B45" i="7"/>
  <c r="C45" i="7"/>
  <c r="D45" i="7"/>
  <c r="E45" i="7"/>
  <c r="A46" i="7"/>
  <c r="B46" i="7"/>
  <c r="C46" i="7"/>
  <c r="D46" i="7"/>
  <c r="E46" i="7"/>
  <c r="A47" i="7"/>
  <c r="B47" i="7"/>
  <c r="C47" i="7"/>
  <c r="D47" i="7"/>
  <c r="E47" i="7"/>
  <c r="A48" i="7"/>
  <c r="B48" i="7"/>
  <c r="C48" i="7"/>
  <c r="D48" i="7"/>
  <c r="E48" i="7"/>
  <c r="A49" i="7"/>
  <c r="B49" i="7"/>
  <c r="C49" i="7"/>
  <c r="D49" i="7"/>
  <c r="E49" i="7"/>
  <c r="A50" i="7"/>
  <c r="B50" i="7"/>
  <c r="C50" i="7"/>
  <c r="D50" i="7"/>
  <c r="E50" i="7"/>
  <c r="A51" i="7"/>
  <c r="B51" i="7"/>
  <c r="C51" i="7"/>
  <c r="D51" i="7"/>
  <c r="E51" i="7"/>
  <c r="A52" i="7"/>
  <c r="B52" i="7"/>
  <c r="C52" i="7"/>
  <c r="D52" i="7"/>
  <c r="E52" i="7"/>
  <c r="A53" i="7"/>
  <c r="B53" i="7"/>
  <c r="C53" i="7"/>
  <c r="D53" i="7"/>
  <c r="E53" i="7"/>
  <c r="A54" i="7"/>
  <c r="B54" i="7"/>
  <c r="C54" i="7"/>
  <c r="D54" i="7"/>
  <c r="E54" i="7"/>
  <c r="A55" i="7"/>
  <c r="B55" i="7"/>
  <c r="C55" i="7"/>
  <c r="D55" i="7"/>
  <c r="E55" i="7"/>
  <c r="A56" i="7"/>
  <c r="B56" i="7"/>
  <c r="C56" i="7"/>
  <c r="D56" i="7"/>
  <c r="E56" i="7"/>
  <c r="A57" i="7"/>
  <c r="B57" i="7"/>
  <c r="C57" i="7"/>
  <c r="D57" i="7"/>
  <c r="E57" i="7"/>
  <c r="A58" i="7"/>
  <c r="B58" i="7"/>
  <c r="C58" i="7"/>
  <c r="D58" i="7"/>
  <c r="E58" i="7"/>
  <c r="A59" i="7"/>
  <c r="B59" i="7"/>
  <c r="C59" i="7"/>
  <c r="D59" i="7"/>
  <c r="E59" i="7"/>
  <c r="A60" i="7"/>
  <c r="B60" i="7"/>
  <c r="C60" i="7"/>
  <c r="D60" i="7"/>
  <c r="E60" i="7"/>
  <c r="A61" i="7"/>
  <c r="B61" i="7"/>
  <c r="C61" i="7"/>
  <c r="D61" i="7"/>
  <c r="E61" i="7"/>
  <c r="A62" i="7"/>
  <c r="B62" i="7"/>
  <c r="C62" i="7"/>
  <c r="D62" i="7"/>
  <c r="E62" i="7"/>
  <c r="A63" i="7"/>
  <c r="B63" i="7"/>
  <c r="C63" i="7"/>
  <c r="D63" i="7"/>
  <c r="E63" i="7"/>
  <c r="A64" i="7"/>
  <c r="B64" i="7"/>
  <c r="C64" i="7"/>
  <c r="D64" i="7"/>
  <c r="E64" i="7"/>
  <c r="A65" i="7"/>
  <c r="B65" i="7"/>
  <c r="C65" i="7"/>
  <c r="D65" i="7"/>
  <c r="E65" i="7"/>
  <c r="A66" i="7"/>
  <c r="B66" i="7"/>
  <c r="C66" i="7"/>
  <c r="D66" i="7"/>
  <c r="E66" i="7"/>
  <c r="A67" i="7"/>
  <c r="B67" i="7"/>
  <c r="C67" i="7"/>
  <c r="D67" i="7"/>
  <c r="E67" i="7"/>
  <c r="A68" i="7"/>
  <c r="B68" i="7"/>
  <c r="C68" i="7"/>
  <c r="D68" i="7"/>
  <c r="E68" i="7"/>
  <c r="A69" i="7"/>
  <c r="B69" i="7"/>
  <c r="C69" i="7"/>
  <c r="D69" i="7"/>
  <c r="E69" i="7"/>
  <c r="A70" i="7"/>
  <c r="B70" i="7"/>
  <c r="C70" i="7"/>
  <c r="D70" i="7"/>
  <c r="E70" i="7"/>
  <c r="A71" i="7"/>
  <c r="B71" i="7"/>
  <c r="C71" i="7"/>
  <c r="D71" i="7"/>
  <c r="E71" i="7"/>
  <c r="A72" i="7"/>
  <c r="B72" i="7"/>
  <c r="C72" i="7"/>
  <c r="D72" i="7"/>
  <c r="E72" i="7"/>
  <c r="A73" i="7"/>
  <c r="B73" i="7"/>
  <c r="C73" i="7"/>
  <c r="D73" i="7"/>
  <c r="E73" i="7"/>
  <c r="A74" i="7"/>
  <c r="B74" i="7"/>
  <c r="C74" i="7"/>
  <c r="D74" i="7"/>
  <c r="E74" i="7"/>
  <c r="A75" i="7"/>
  <c r="B75" i="7"/>
  <c r="C75" i="7"/>
  <c r="D75" i="7"/>
  <c r="E75" i="7"/>
  <c r="A76" i="7"/>
  <c r="B76" i="7"/>
  <c r="C76" i="7"/>
  <c r="D76" i="7"/>
  <c r="E76" i="7"/>
  <c r="A77" i="7"/>
  <c r="B77" i="7"/>
  <c r="C77" i="7"/>
  <c r="D77" i="7"/>
  <c r="E77" i="7"/>
  <c r="A78" i="7"/>
  <c r="B78" i="7"/>
  <c r="C78" i="7"/>
  <c r="D78" i="7"/>
  <c r="E78" i="7"/>
  <c r="A79" i="7"/>
  <c r="B79" i="7"/>
  <c r="C79" i="7"/>
  <c r="D79" i="7"/>
  <c r="E79" i="7"/>
  <c r="A80" i="7"/>
  <c r="B80" i="7"/>
  <c r="C80" i="7"/>
  <c r="D80" i="7"/>
  <c r="E80" i="7"/>
  <c r="A81" i="7"/>
  <c r="B81" i="7"/>
  <c r="C81" i="7"/>
  <c r="D81" i="7"/>
  <c r="E81" i="7"/>
  <c r="A82" i="7"/>
  <c r="B82" i="7"/>
  <c r="C82" i="7"/>
  <c r="D82" i="7"/>
  <c r="E82" i="7"/>
  <c r="A83" i="7"/>
  <c r="B83" i="7"/>
  <c r="C83" i="7"/>
  <c r="D83" i="7"/>
  <c r="E83" i="7"/>
  <c r="A84" i="7"/>
  <c r="B84" i="7"/>
  <c r="C84" i="7"/>
  <c r="D84" i="7"/>
  <c r="E84" i="7"/>
  <c r="A85" i="7"/>
  <c r="B85" i="7"/>
  <c r="C85" i="7"/>
  <c r="D85" i="7"/>
  <c r="E85" i="7"/>
  <c r="A86" i="7"/>
  <c r="B86" i="7"/>
  <c r="C86" i="7"/>
  <c r="D86" i="7"/>
  <c r="E86" i="7"/>
  <c r="A87" i="7"/>
  <c r="B87" i="7"/>
  <c r="C87" i="7"/>
  <c r="D87" i="7"/>
  <c r="E87" i="7"/>
  <c r="A88" i="7"/>
  <c r="B88" i="7"/>
  <c r="C88" i="7"/>
  <c r="D88" i="7"/>
  <c r="E88" i="7"/>
  <c r="A89" i="7"/>
  <c r="B89" i="7"/>
  <c r="C89" i="7"/>
  <c r="D89" i="7"/>
  <c r="E89" i="7"/>
  <c r="A90" i="7"/>
  <c r="B90" i="7"/>
  <c r="C90" i="7"/>
  <c r="D90" i="7"/>
  <c r="E90" i="7"/>
  <c r="A91" i="7"/>
  <c r="B91" i="7"/>
  <c r="C91" i="7"/>
  <c r="D91" i="7"/>
  <c r="E91" i="7"/>
  <c r="A92" i="7"/>
  <c r="B92" i="7"/>
  <c r="C92" i="7"/>
  <c r="D92" i="7"/>
  <c r="E92" i="7"/>
  <c r="A93" i="7"/>
  <c r="B93" i="7"/>
  <c r="C93" i="7"/>
  <c r="D93" i="7"/>
  <c r="E93" i="7"/>
  <c r="A94" i="7"/>
  <c r="B94" i="7"/>
  <c r="C94" i="7"/>
  <c r="D94" i="7"/>
  <c r="E94" i="7"/>
  <c r="A95" i="7"/>
  <c r="B95" i="7"/>
  <c r="C95" i="7"/>
  <c r="D95" i="7"/>
  <c r="E95" i="7"/>
  <c r="A96" i="7"/>
  <c r="B96" i="7"/>
  <c r="C96" i="7"/>
  <c r="D96" i="7"/>
  <c r="E96" i="7"/>
  <c r="A97" i="7"/>
  <c r="B97" i="7"/>
  <c r="C97" i="7"/>
  <c r="D97" i="7"/>
  <c r="E97" i="7"/>
  <c r="A98" i="7"/>
  <c r="B98" i="7"/>
  <c r="C98" i="7"/>
  <c r="D98" i="7"/>
  <c r="E98" i="7"/>
  <c r="A99" i="7"/>
  <c r="B99" i="7"/>
  <c r="C99" i="7"/>
  <c r="D99" i="7"/>
  <c r="E99" i="7"/>
  <c r="A100" i="7"/>
  <c r="B100" i="7"/>
  <c r="C100" i="7"/>
  <c r="D100" i="7"/>
  <c r="E100" i="7"/>
  <c r="A101" i="7"/>
  <c r="B101" i="7"/>
  <c r="C101" i="7"/>
  <c r="D101" i="7"/>
  <c r="E101" i="7"/>
  <c r="A102" i="7"/>
  <c r="B102" i="7"/>
  <c r="C102" i="7"/>
  <c r="D102" i="7"/>
  <c r="E102" i="7"/>
  <c r="A103" i="7"/>
  <c r="B103" i="7"/>
  <c r="C103" i="7"/>
  <c r="D103" i="7"/>
  <c r="E103" i="7"/>
  <c r="A104" i="7"/>
  <c r="B104" i="7"/>
  <c r="C104" i="7"/>
  <c r="D104" i="7"/>
  <c r="E104" i="7"/>
  <c r="A105" i="7"/>
  <c r="B105" i="7"/>
  <c r="C105" i="7"/>
  <c r="D105" i="7"/>
  <c r="E105" i="7"/>
  <c r="A106" i="7"/>
  <c r="B106" i="7"/>
  <c r="C106" i="7"/>
  <c r="D106" i="7"/>
  <c r="E106" i="7"/>
  <c r="A107" i="7"/>
  <c r="B107" i="7"/>
  <c r="C107" i="7"/>
  <c r="D107" i="7"/>
  <c r="E107" i="7"/>
  <c r="A108" i="7"/>
  <c r="B108" i="7"/>
  <c r="C108" i="7"/>
  <c r="D108" i="7"/>
  <c r="E108" i="7"/>
  <c r="A109" i="7"/>
  <c r="B109" i="7"/>
  <c r="C109" i="7"/>
  <c r="D109" i="7"/>
  <c r="E109" i="7"/>
  <c r="A110" i="7"/>
  <c r="B110" i="7"/>
  <c r="C110" i="7"/>
  <c r="D110" i="7"/>
  <c r="E110" i="7"/>
  <c r="A111" i="7"/>
  <c r="B111" i="7"/>
  <c r="C111" i="7"/>
  <c r="D111" i="7"/>
  <c r="E111" i="7"/>
  <c r="A112" i="7"/>
  <c r="B112" i="7"/>
  <c r="C112" i="7"/>
  <c r="D112" i="7"/>
  <c r="E112" i="7"/>
  <c r="A113" i="7"/>
  <c r="B113" i="7"/>
  <c r="C113" i="7"/>
  <c r="D113" i="7"/>
  <c r="E113" i="7"/>
  <c r="A114" i="7"/>
  <c r="B114" i="7"/>
  <c r="C114" i="7"/>
  <c r="D114" i="7"/>
  <c r="E114" i="7"/>
  <c r="A115" i="7"/>
  <c r="B115" i="7"/>
  <c r="C115" i="7"/>
  <c r="D115" i="7"/>
  <c r="E115" i="7"/>
  <c r="A116" i="7"/>
  <c r="B116" i="7"/>
  <c r="C116" i="7"/>
  <c r="D116" i="7"/>
  <c r="E116" i="7"/>
  <c r="A117" i="7"/>
  <c r="B117" i="7"/>
  <c r="C117" i="7"/>
  <c r="D117" i="7"/>
  <c r="E117" i="7"/>
  <c r="A118" i="7"/>
  <c r="B118" i="7"/>
  <c r="C118" i="7"/>
  <c r="D118" i="7"/>
  <c r="E118" i="7"/>
  <c r="A119" i="7"/>
  <c r="B119" i="7"/>
  <c r="C119" i="7"/>
  <c r="D119" i="7"/>
  <c r="E119" i="7"/>
  <c r="A120" i="7"/>
  <c r="B120" i="7"/>
  <c r="C120" i="7"/>
  <c r="D120" i="7"/>
  <c r="E120" i="7"/>
  <c r="A121" i="7"/>
  <c r="B121" i="7"/>
  <c r="C121" i="7"/>
  <c r="D121" i="7"/>
  <c r="E121" i="7"/>
  <c r="A122" i="7"/>
  <c r="B122" i="7"/>
  <c r="C122" i="7"/>
  <c r="D122" i="7"/>
  <c r="E122" i="7"/>
  <c r="A123" i="7"/>
  <c r="B123" i="7"/>
  <c r="C123" i="7"/>
  <c r="D123" i="7"/>
  <c r="E123" i="7"/>
  <c r="A124" i="7"/>
  <c r="B124" i="7"/>
  <c r="C124" i="7"/>
  <c r="D124" i="7"/>
  <c r="E124" i="7"/>
  <c r="A125" i="7"/>
  <c r="B125" i="7"/>
  <c r="C125" i="7"/>
  <c r="D125" i="7"/>
  <c r="E125" i="7"/>
  <c r="A126" i="7"/>
  <c r="B126" i="7"/>
  <c r="C126" i="7"/>
  <c r="D126" i="7"/>
  <c r="E126" i="7"/>
  <c r="A127" i="7"/>
  <c r="B127" i="7"/>
  <c r="C127" i="7"/>
  <c r="D127" i="7"/>
  <c r="E127" i="7"/>
  <c r="A128" i="7"/>
  <c r="B128" i="7"/>
  <c r="C128" i="7"/>
  <c r="D128" i="7"/>
  <c r="E128" i="7"/>
  <c r="A129" i="7"/>
  <c r="B129" i="7"/>
  <c r="C129" i="7"/>
  <c r="D129" i="7"/>
  <c r="E129" i="7"/>
  <c r="A130" i="7"/>
  <c r="B130" i="7"/>
  <c r="C130" i="7"/>
  <c r="D130" i="7"/>
  <c r="E130" i="7"/>
  <c r="A131" i="7"/>
  <c r="B131" i="7"/>
  <c r="C131" i="7"/>
  <c r="D131" i="7"/>
  <c r="E131" i="7"/>
  <c r="A132" i="7"/>
  <c r="B132" i="7"/>
  <c r="C132" i="7"/>
  <c r="D132" i="7"/>
  <c r="E132" i="7"/>
  <c r="A133" i="7"/>
  <c r="B133" i="7"/>
  <c r="C133" i="7"/>
  <c r="D133" i="7"/>
  <c r="E133" i="7"/>
  <c r="A134" i="7"/>
  <c r="B134" i="7"/>
  <c r="C134" i="7"/>
  <c r="D134" i="7"/>
  <c r="E134" i="7"/>
  <c r="A135" i="7"/>
  <c r="B135" i="7"/>
  <c r="C135" i="7"/>
  <c r="D135" i="7"/>
  <c r="E135" i="7"/>
  <c r="A136" i="7"/>
  <c r="B136" i="7"/>
  <c r="C136" i="7"/>
  <c r="D136" i="7"/>
  <c r="E136" i="7"/>
  <c r="A137" i="7"/>
  <c r="B137" i="7"/>
  <c r="C137" i="7"/>
  <c r="D137" i="7"/>
  <c r="E137" i="7"/>
  <c r="A138" i="7"/>
  <c r="B138" i="7"/>
  <c r="C138" i="7"/>
  <c r="D138" i="7"/>
  <c r="E138" i="7"/>
  <c r="A139" i="7"/>
  <c r="B139" i="7"/>
  <c r="C139" i="7"/>
  <c r="D139" i="7"/>
  <c r="E139" i="7"/>
  <c r="A140" i="7"/>
  <c r="B140" i="7"/>
  <c r="C140" i="7"/>
  <c r="D140" i="7"/>
  <c r="E140" i="7"/>
  <c r="A141" i="7"/>
  <c r="B141" i="7"/>
  <c r="C141" i="7"/>
  <c r="D141" i="7"/>
  <c r="E141" i="7"/>
  <c r="A142" i="7"/>
  <c r="B142" i="7"/>
  <c r="C142" i="7"/>
  <c r="D142" i="7"/>
  <c r="E142" i="7"/>
  <c r="A143" i="7"/>
  <c r="B143" i="7"/>
  <c r="C143" i="7"/>
  <c r="D143" i="7"/>
  <c r="E143" i="7"/>
  <c r="A144" i="7"/>
  <c r="B144" i="7"/>
  <c r="C144" i="7"/>
  <c r="D144" i="7"/>
  <c r="E144" i="7"/>
  <c r="B22" i="7"/>
  <c r="C22" i="7"/>
  <c r="D22" i="7"/>
  <c r="E22" i="7"/>
  <c r="A22"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N148" i="5"/>
  <c r="Q148" i="5" s="1"/>
  <c r="R148" i="5" s="1"/>
  <c r="O148" i="5" s="1"/>
  <c r="N147" i="5"/>
  <c r="Q147" i="5" s="1"/>
  <c r="R147" i="5" s="1"/>
  <c r="O147" i="5" s="1"/>
  <c r="N146" i="5"/>
  <c r="Q146" i="5" s="1"/>
  <c r="R146" i="5" s="1"/>
  <c r="O146" i="5" s="1"/>
  <c r="Q145" i="5"/>
  <c r="R145" i="5" s="1"/>
  <c r="O145" i="5" s="1"/>
  <c r="N145" i="5"/>
  <c r="N144" i="5"/>
  <c r="Q144" i="5" s="1"/>
  <c r="R144" i="5" s="1"/>
  <c r="O144" i="5" s="1"/>
  <c r="N143" i="5"/>
  <c r="Q143" i="5" s="1"/>
  <c r="R143" i="5" s="1"/>
  <c r="O143" i="5" s="1"/>
  <c r="Q142" i="5"/>
  <c r="R142" i="5" s="1"/>
  <c r="O142" i="5" s="1"/>
  <c r="N142" i="5"/>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Q129" i="5"/>
  <c r="R129" i="5" s="1"/>
  <c r="O129" i="5" s="1"/>
  <c r="N129" i="5"/>
  <c r="N128" i="5"/>
  <c r="Q128" i="5" s="1"/>
  <c r="R128" i="5" s="1"/>
  <c r="O128" i="5" s="1"/>
  <c r="N127" i="5"/>
  <c r="Q127" i="5" s="1"/>
  <c r="R127" i="5" s="1"/>
  <c r="O127" i="5" s="1"/>
  <c r="Q126" i="5"/>
  <c r="R126" i="5" s="1"/>
  <c r="O126" i="5" s="1"/>
  <c r="N126" i="5"/>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Q113" i="5"/>
  <c r="R113" i="5" s="1"/>
  <c r="O113" i="5" s="1"/>
  <c r="N113" i="5"/>
  <c r="N112" i="5"/>
  <c r="Q112" i="5" s="1"/>
  <c r="R112" i="5" s="1"/>
  <c r="O112" i="5" s="1"/>
  <c r="N111" i="5"/>
  <c r="Q111" i="5" s="1"/>
  <c r="R111" i="5" s="1"/>
  <c r="O111" i="5" s="1"/>
  <c r="Q110" i="5"/>
  <c r="R110" i="5" s="1"/>
  <c r="O110" i="5" s="1"/>
  <c r="N110" i="5"/>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189" i="5" l="1"/>
  <c r="Q189" i="5" s="1"/>
  <c r="N188" i="5"/>
  <c r="Q188" i="5" s="1"/>
  <c r="N187" i="5"/>
  <c r="Q187" i="5" s="1"/>
  <c r="N186" i="5"/>
  <c r="Q186" i="5" s="1"/>
  <c r="N185" i="5"/>
  <c r="Q185" i="5" s="1"/>
  <c r="N184" i="5"/>
  <c r="Q184" i="5" s="1"/>
  <c r="N183" i="5"/>
  <c r="Q183" i="5" s="1"/>
  <c r="N182" i="5"/>
  <c r="Q182" i="5" s="1"/>
  <c r="N181" i="5"/>
  <c r="Q181" i="5" s="1"/>
  <c r="N180" i="5"/>
  <c r="Q180" i="5" s="1"/>
  <c r="N179" i="5"/>
  <c r="Q179" i="5" s="1"/>
  <c r="N178" i="5"/>
  <c r="Q178" i="5" s="1"/>
  <c r="N177" i="5"/>
  <c r="Q177" i="5" s="1"/>
  <c r="N176" i="5"/>
  <c r="Q176" i="5" s="1"/>
  <c r="N175" i="5"/>
  <c r="Q175" i="5" s="1"/>
  <c r="R176" i="5" l="1"/>
  <c r="O176" i="5" s="1"/>
  <c r="R188" i="5"/>
  <c r="O188" i="5" s="1"/>
  <c r="R185" i="5"/>
  <c r="O185" i="5" s="1"/>
  <c r="R180" i="5"/>
  <c r="O180" i="5" s="1"/>
  <c r="R177" i="5"/>
  <c r="O177" i="5" s="1"/>
  <c r="R189" i="5"/>
  <c r="O189" i="5" s="1"/>
  <c r="R178" i="5"/>
  <c r="O178" i="5" s="1"/>
  <c r="R182" i="5"/>
  <c r="O182" i="5" s="1"/>
  <c r="R186" i="5"/>
  <c r="O186" i="5" s="1"/>
  <c r="R184" i="5"/>
  <c r="O184" i="5" s="1"/>
  <c r="R181" i="5"/>
  <c r="O181" i="5" s="1"/>
  <c r="R175" i="5"/>
  <c r="O175" i="5" s="1"/>
  <c r="R179" i="5"/>
  <c r="O179" i="5" s="1"/>
  <c r="R183" i="5"/>
  <c r="O183" i="5" s="1"/>
  <c r="R187" i="5"/>
  <c r="O187" i="5" s="1"/>
  <c r="J53" i="7"/>
  <c r="J52" i="7"/>
  <c r="J51" i="7"/>
  <c r="J50" i="7"/>
  <c r="J49" i="7"/>
  <c r="J48" i="7"/>
  <c r="J47" i="7"/>
  <c r="J46" i="7"/>
  <c r="J45" i="7"/>
  <c r="J44" i="7"/>
  <c r="J43" i="7"/>
  <c r="N194" i="5"/>
  <c r="Q194" i="5" s="1"/>
  <c r="N193" i="5"/>
  <c r="Q193" i="5" s="1"/>
  <c r="N209" i="5"/>
  <c r="Q209" i="5" s="1"/>
  <c r="N208" i="5"/>
  <c r="Q208" i="5" s="1"/>
  <c r="N207" i="5"/>
  <c r="Q207" i="5" s="1"/>
  <c r="N206" i="5"/>
  <c r="Q206" i="5" s="1"/>
  <c r="N205" i="5"/>
  <c r="Q205" i="5" s="1"/>
  <c r="N204" i="5"/>
  <c r="Q204" i="5" s="1"/>
  <c r="N203" i="5"/>
  <c r="Q203" i="5" s="1"/>
  <c r="N202" i="5"/>
  <c r="Q202" i="5" s="1"/>
  <c r="N201" i="5"/>
  <c r="Q201" i="5" s="1"/>
  <c r="N173" i="5"/>
  <c r="Q173" i="5" s="1"/>
  <c r="N172" i="5"/>
  <c r="Q172" i="5" s="1"/>
  <c r="N174" i="5"/>
  <c r="Q174" i="5" s="1"/>
  <c r="R204" i="5" l="1"/>
  <c r="O204" i="5" s="1"/>
  <c r="R209" i="5"/>
  <c r="O209" i="5" s="1"/>
  <c r="R208" i="5"/>
  <c r="O208" i="5" s="1"/>
  <c r="R201" i="5"/>
  <c r="O201" i="5" s="1"/>
  <c r="R205" i="5"/>
  <c r="O205" i="5" s="1"/>
  <c r="R202" i="5"/>
  <c r="O202" i="5" s="1"/>
  <c r="R206" i="5"/>
  <c r="O206" i="5" s="1"/>
  <c r="R193" i="5"/>
  <c r="O193" i="5" s="1"/>
  <c r="R203" i="5"/>
  <c r="O203" i="5" s="1"/>
  <c r="R207" i="5"/>
  <c r="O207" i="5" s="1"/>
  <c r="R194" i="5"/>
  <c r="O194" i="5" s="1"/>
  <c r="R173" i="5"/>
  <c r="O173" i="5" s="1"/>
  <c r="R172" i="5"/>
  <c r="O172" i="5" s="1"/>
  <c r="R174" i="5"/>
  <c r="O174" i="5" s="1"/>
  <c r="P192" i="9"/>
  <c r="R192" i="9" s="1"/>
  <c r="S192" i="9" l="1"/>
  <c r="Q192" i="9" s="1"/>
  <c r="P153" i="9" l="1"/>
  <c r="R153" i="9" s="1"/>
  <c r="J74" i="7"/>
  <c r="S153" i="9" l="1"/>
  <c r="Q153" i="9" s="1"/>
  <c r="N63" i="5"/>
  <c r="Q63" i="5" s="1"/>
  <c r="R63" i="5" l="1"/>
  <c r="O63" i="5" s="1"/>
  <c r="P149" i="9"/>
  <c r="R149" i="9" s="1"/>
  <c r="P148" i="9"/>
  <c r="R148" i="9" s="1"/>
  <c r="P69" i="9"/>
  <c r="R69" i="9" s="1"/>
  <c r="P68" i="9"/>
  <c r="R68" i="9" s="1"/>
  <c r="P67" i="9"/>
  <c r="R67" i="9" s="1"/>
  <c r="J189" i="7"/>
  <c r="J188" i="7"/>
  <c r="J187" i="7"/>
  <c r="J186" i="7"/>
  <c r="J185" i="7"/>
  <c r="J184" i="7"/>
  <c r="J183" i="7"/>
  <c r="J182" i="7"/>
  <c r="J181" i="7"/>
  <c r="J180" i="7"/>
  <c r="J179" i="7"/>
  <c r="J178" i="7"/>
  <c r="J177" i="7"/>
  <c r="J176" i="7"/>
  <c r="J175" i="7"/>
  <c r="J174" i="7"/>
  <c r="J173" i="7"/>
  <c r="J172" i="7"/>
  <c r="J155" i="7"/>
  <c r="J154" i="7"/>
  <c r="J153" i="7"/>
  <c r="J152" i="7"/>
  <c r="J151" i="7"/>
  <c r="J150" i="7"/>
  <c r="J149" i="7"/>
  <c r="J78" i="7"/>
  <c r="J77" i="7"/>
  <c r="J76" i="7"/>
  <c r="J75" i="7"/>
  <c r="J73" i="7"/>
  <c r="J72" i="7"/>
  <c r="J71" i="7"/>
  <c r="J70" i="7"/>
  <c r="J69" i="7"/>
  <c r="J68" i="7"/>
  <c r="J67" i="7"/>
  <c r="J66" i="7"/>
  <c r="J65" i="7"/>
  <c r="J64" i="7"/>
  <c r="J63" i="7"/>
  <c r="J62" i="7"/>
  <c r="J61" i="7"/>
  <c r="J60" i="7"/>
  <c r="J59" i="7"/>
  <c r="J58" i="7"/>
  <c r="J57" i="7"/>
  <c r="J56" i="7"/>
  <c r="J55" i="7"/>
  <c r="J54" i="7"/>
  <c r="J42" i="7"/>
  <c r="J171" i="7"/>
  <c r="J170" i="7"/>
  <c r="J169" i="7"/>
  <c r="J168" i="7"/>
  <c r="J167" i="7"/>
  <c r="J166" i="7"/>
  <c r="J165" i="7"/>
  <c r="J164" i="7"/>
  <c r="J163" i="7"/>
  <c r="J162" i="7"/>
  <c r="J161" i="7"/>
  <c r="J160" i="7"/>
  <c r="J159" i="7"/>
  <c r="J158" i="7"/>
  <c r="J157" i="7"/>
  <c r="J156" i="7"/>
  <c r="J40" i="7"/>
  <c r="J39" i="7"/>
  <c r="J30" i="7"/>
  <c r="J29" i="7"/>
  <c r="S69" i="9" l="1"/>
  <c r="Q69" i="9" s="1"/>
  <c r="S67" i="9"/>
  <c r="Q67" i="9" s="1"/>
  <c r="S149" i="9"/>
  <c r="Q149" i="9" s="1"/>
  <c r="S148" i="9"/>
  <c r="Q148" i="9" s="1"/>
  <c r="S68" i="9"/>
  <c r="Q68" i="9" s="1"/>
  <c r="N163" i="5"/>
  <c r="Q163" i="5" s="1"/>
  <c r="N162" i="5"/>
  <c r="Q162" i="5" s="1"/>
  <c r="N161" i="5"/>
  <c r="Q161" i="5" s="1"/>
  <c r="N160" i="5"/>
  <c r="Q160" i="5" s="1"/>
  <c r="N159" i="5"/>
  <c r="Q159" i="5" s="1"/>
  <c r="N158" i="5"/>
  <c r="Q158" i="5" s="1"/>
  <c r="N157" i="5"/>
  <c r="Q157" i="5" s="1"/>
  <c r="N156" i="5"/>
  <c r="Q156" i="5" s="1"/>
  <c r="N155" i="5"/>
  <c r="Q155" i="5" s="1"/>
  <c r="N154" i="5"/>
  <c r="Q154" i="5" s="1"/>
  <c r="N153" i="5"/>
  <c r="Q153" i="5" s="1"/>
  <c r="N152" i="5"/>
  <c r="Q152" i="5" s="1"/>
  <c r="N151" i="5"/>
  <c r="Q151" i="5" s="1"/>
  <c r="N150" i="5"/>
  <c r="Q150" i="5" s="1"/>
  <c r="N149" i="5"/>
  <c r="Q149" i="5" s="1"/>
  <c r="N99" i="5"/>
  <c r="Q99" i="5" s="1"/>
  <c r="N98" i="5"/>
  <c r="Q98" i="5" s="1"/>
  <c r="N97" i="5"/>
  <c r="Q97" i="5" s="1"/>
  <c r="N166" i="5"/>
  <c r="Q166" i="5" s="1"/>
  <c r="N165" i="5"/>
  <c r="Q165" i="5" s="1"/>
  <c r="N164" i="5"/>
  <c r="Q164" i="5" s="1"/>
  <c r="N96" i="5"/>
  <c r="Q96" i="5" s="1"/>
  <c r="N95" i="5"/>
  <c r="Q95" i="5" s="1"/>
  <c r="N94" i="5"/>
  <c r="Q94" i="5" s="1"/>
  <c r="N93" i="5"/>
  <c r="Q93" i="5" s="1"/>
  <c r="N92" i="5"/>
  <c r="Q92" i="5" s="1"/>
  <c r="N91" i="5"/>
  <c r="Q91" i="5" s="1"/>
  <c r="N90" i="5"/>
  <c r="Q90" i="5" s="1"/>
  <c r="N81" i="5"/>
  <c r="Q81"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86" i="5"/>
  <c r="Q86" i="5" s="1"/>
  <c r="N85" i="5"/>
  <c r="Q85" i="5" s="1"/>
  <c r="N84" i="5"/>
  <c r="Q84" i="5" s="1"/>
  <c r="N83" i="5"/>
  <c r="Q83" i="5" s="1"/>
  <c r="N82" i="5"/>
  <c r="Q82" i="5" s="1"/>
  <c r="N62" i="5"/>
  <c r="Q62" i="5" s="1"/>
  <c r="N61" i="5"/>
  <c r="Q61" i="5" s="1"/>
  <c r="N60" i="5"/>
  <c r="Q60" i="5" s="1"/>
  <c r="N59" i="5"/>
  <c r="Q59" i="5" s="1"/>
  <c r="N58" i="5"/>
  <c r="Q58" i="5" s="1"/>
  <c r="N57" i="5"/>
  <c r="Q57" i="5" s="1"/>
  <c r="N56" i="5"/>
  <c r="Q56" i="5" s="1"/>
  <c r="N55" i="5"/>
  <c r="Q55" i="5" s="1"/>
  <c r="N169" i="5"/>
  <c r="Q169" i="5" s="1"/>
  <c r="N168" i="5"/>
  <c r="Q168" i="5" s="1"/>
  <c r="N167" i="5"/>
  <c r="Q167" i="5" s="1"/>
  <c r="N89" i="5"/>
  <c r="Q89" i="5" s="1"/>
  <c r="N88" i="5"/>
  <c r="Q88" i="5" s="1"/>
  <c r="N87" i="5"/>
  <c r="Q87" i="5" s="1"/>
  <c r="N54" i="5"/>
  <c r="Q54" i="5" s="1"/>
  <c r="N52" i="5"/>
  <c r="Q52" i="5" s="1"/>
  <c r="N51" i="5"/>
  <c r="Q51" i="5" s="1"/>
  <c r="N50" i="5"/>
  <c r="Q50" i="5" s="1"/>
  <c r="N49" i="5"/>
  <c r="Q49" i="5" s="1"/>
  <c r="N48" i="5"/>
  <c r="Q48" i="5" s="1"/>
  <c r="N47" i="5"/>
  <c r="Q47" i="5" s="1"/>
  <c r="N46" i="5"/>
  <c r="Q46" i="5" s="1"/>
  <c r="N45" i="5"/>
  <c r="Q45" i="5" s="1"/>
  <c r="N171" i="5"/>
  <c r="Q171" i="5" s="1"/>
  <c r="N170" i="5"/>
  <c r="Q170" i="5" s="1"/>
  <c r="N53" i="5"/>
  <c r="Q53" i="5" s="1"/>
  <c r="N44" i="5"/>
  <c r="Q44" i="5" s="1"/>
  <c r="N43" i="5"/>
  <c r="Q43" i="5" s="1"/>
  <c r="R168" i="5" l="1"/>
  <c r="O168" i="5" s="1"/>
  <c r="R65" i="5"/>
  <c r="O65" i="5" s="1"/>
  <c r="R69" i="5"/>
  <c r="O69" i="5" s="1"/>
  <c r="R73" i="5"/>
  <c r="O73" i="5" s="1"/>
  <c r="R77" i="5"/>
  <c r="O77" i="5" s="1"/>
  <c r="R81" i="5"/>
  <c r="O81" i="5" s="1"/>
  <c r="R93" i="5"/>
  <c r="O93" i="5" s="1"/>
  <c r="R164" i="5"/>
  <c r="O164" i="5" s="1"/>
  <c r="R98" i="5"/>
  <c r="O98" i="5" s="1"/>
  <c r="R151" i="5"/>
  <c r="O151" i="5" s="1"/>
  <c r="R155" i="5"/>
  <c r="O155" i="5" s="1"/>
  <c r="R159" i="5"/>
  <c r="O159" i="5" s="1"/>
  <c r="R163" i="5"/>
  <c r="O163" i="5" s="1"/>
  <c r="R50" i="5"/>
  <c r="O50" i="5" s="1"/>
  <c r="R61" i="5"/>
  <c r="O61" i="5" s="1"/>
  <c r="R88" i="5"/>
  <c r="O88" i="5" s="1"/>
  <c r="R62" i="5"/>
  <c r="O62" i="5" s="1"/>
  <c r="R66" i="5"/>
  <c r="O66" i="5" s="1"/>
  <c r="R70" i="5"/>
  <c r="O70" i="5" s="1"/>
  <c r="R74" i="5"/>
  <c r="O74" i="5" s="1"/>
  <c r="R78" i="5"/>
  <c r="O78" i="5" s="1"/>
  <c r="R90" i="5"/>
  <c r="O90" i="5" s="1"/>
  <c r="R94" i="5"/>
  <c r="O94" i="5" s="1"/>
  <c r="R165" i="5"/>
  <c r="O165" i="5" s="1"/>
  <c r="R99" i="5"/>
  <c r="O99" i="5" s="1"/>
  <c r="R152" i="5"/>
  <c r="O152" i="5" s="1"/>
  <c r="R156" i="5"/>
  <c r="O156" i="5" s="1"/>
  <c r="R160" i="5"/>
  <c r="O160" i="5" s="1"/>
  <c r="R53" i="5"/>
  <c r="O53" i="5" s="1"/>
  <c r="R87" i="5"/>
  <c r="O87" i="5" s="1"/>
  <c r="R84" i="5"/>
  <c r="O84" i="5" s="1"/>
  <c r="R47" i="5"/>
  <c r="O47" i="5" s="1"/>
  <c r="R169" i="5"/>
  <c r="O169" i="5" s="1"/>
  <c r="R85" i="5"/>
  <c r="O85" i="5" s="1"/>
  <c r="R171" i="5"/>
  <c r="O171" i="5" s="1"/>
  <c r="R52" i="5"/>
  <c r="O52" i="5" s="1"/>
  <c r="R89" i="5"/>
  <c r="O89" i="5" s="1"/>
  <c r="R55" i="5"/>
  <c r="O55" i="5" s="1"/>
  <c r="R59" i="5"/>
  <c r="O59" i="5" s="1"/>
  <c r="R82" i="5"/>
  <c r="O82" i="5" s="1"/>
  <c r="R86" i="5"/>
  <c r="O86" i="5" s="1"/>
  <c r="R67" i="5"/>
  <c r="O67" i="5" s="1"/>
  <c r="R71" i="5"/>
  <c r="O71" i="5" s="1"/>
  <c r="R75" i="5"/>
  <c r="O75" i="5" s="1"/>
  <c r="R79" i="5"/>
  <c r="O79" i="5" s="1"/>
  <c r="R91" i="5"/>
  <c r="O91" i="5" s="1"/>
  <c r="R95" i="5"/>
  <c r="O95" i="5" s="1"/>
  <c r="R166" i="5"/>
  <c r="O166" i="5" s="1"/>
  <c r="R149" i="5"/>
  <c r="O149" i="5" s="1"/>
  <c r="R153" i="5"/>
  <c r="O153" i="5" s="1"/>
  <c r="R157" i="5"/>
  <c r="O157" i="5" s="1"/>
  <c r="R161" i="5"/>
  <c r="O161" i="5" s="1"/>
  <c r="R46" i="5"/>
  <c r="O46" i="5" s="1"/>
  <c r="R57" i="5"/>
  <c r="O57" i="5" s="1"/>
  <c r="R170" i="5"/>
  <c r="O170" i="5" s="1"/>
  <c r="R51" i="5"/>
  <c r="O51" i="5" s="1"/>
  <c r="R58" i="5"/>
  <c r="O58" i="5" s="1"/>
  <c r="R43" i="5"/>
  <c r="O43" i="5" s="1"/>
  <c r="R48" i="5"/>
  <c r="O48" i="5" s="1"/>
  <c r="R44" i="5"/>
  <c r="O44" i="5" s="1"/>
  <c r="R45" i="5"/>
  <c r="O45" i="5" s="1"/>
  <c r="R49" i="5"/>
  <c r="O49" i="5" s="1"/>
  <c r="R54" i="5"/>
  <c r="O54" i="5" s="1"/>
  <c r="R167" i="5"/>
  <c r="O167" i="5" s="1"/>
  <c r="R56" i="5"/>
  <c r="O56" i="5" s="1"/>
  <c r="R60" i="5"/>
  <c r="O60" i="5" s="1"/>
  <c r="R83" i="5"/>
  <c r="O83" i="5" s="1"/>
  <c r="R64" i="5"/>
  <c r="O64" i="5" s="1"/>
  <c r="R68" i="5"/>
  <c r="O68" i="5" s="1"/>
  <c r="R72" i="5"/>
  <c r="O72" i="5" s="1"/>
  <c r="R76" i="5"/>
  <c r="O76" i="5" s="1"/>
  <c r="R80" i="5"/>
  <c r="O80" i="5" s="1"/>
  <c r="R92" i="5"/>
  <c r="O92" i="5" s="1"/>
  <c r="R96" i="5"/>
  <c r="O96" i="5" s="1"/>
  <c r="R97" i="5"/>
  <c r="O97" i="5" s="1"/>
  <c r="R150" i="5"/>
  <c r="O150" i="5" s="1"/>
  <c r="R154" i="5"/>
  <c r="O154" i="5" s="1"/>
  <c r="R158" i="5"/>
  <c r="O158" i="5" s="1"/>
  <c r="R162" i="5"/>
  <c r="O162" i="5" s="1"/>
  <c r="B10" i="4"/>
  <c r="B190" i="7" l="1"/>
  <c r="B185" i="9" s="1"/>
  <c r="P205" i="9" l="1"/>
  <c r="R205" i="9" s="1"/>
  <c r="P204" i="9"/>
  <c r="R204" i="9" s="1"/>
  <c r="P203" i="9"/>
  <c r="R203" i="9" s="1"/>
  <c r="P202" i="9"/>
  <c r="R202" i="9" s="1"/>
  <c r="P201" i="9"/>
  <c r="R201" i="9" s="1"/>
  <c r="P200" i="9"/>
  <c r="R200" i="9" s="1"/>
  <c r="P199" i="9"/>
  <c r="R199" i="9" s="1"/>
  <c r="P198" i="9"/>
  <c r="R198" i="9" s="1"/>
  <c r="P197" i="9"/>
  <c r="R197" i="9" s="1"/>
  <c r="P196" i="9"/>
  <c r="R196" i="9" s="1"/>
  <c r="P195" i="9"/>
  <c r="R195" i="9" s="1"/>
  <c r="P194" i="9"/>
  <c r="R194" i="9" s="1"/>
  <c r="P193" i="9"/>
  <c r="R193" i="9" s="1"/>
  <c r="P191" i="9"/>
  <c r="R191" i="9" s="1"/>
  <c r="P190" i="9"/>
  <c r="R190" i="9" s="1"/>
  <c r="P189" i="9"/>
  <c r="R189" i="9" s="1"/>
  <c r="P188" i="9"/>
  <c r="R188" i="9" s="1"/>
  <c r="P187" i="9"/>
  <c r="R187" i="9" s="1"/>
  <c r="P186" i="9"/>
  <c r="R186" i="9" s="1"/>
  <c r="P184" i="9"/>
  <c r="R184" i="9" s="1"/>
  <c r="P183" i="9"/>
  <c r="R183" i="9" s="1"/>
  <c r="P182" i="9"/>
  <c r="R182" i="9" s="1"/>
  <c r="P181" i="9"/>
  <c r="R181" i="9" s="1"/>
  <c r="P180" i="9"/>
  <c r="R180" i="9" s="1"/>
  <c r="P179" i="9"/>
  <c r="R179" i="9" s="1"/>
  <c r="P178" i="9"/>
  <c r="R178" i="9" s="1"/>
  <c r="P177" i="9"/>
  <c r="R177" i="9" s="1"/>
  <c r="P176" i="9"/>
  <c r="R176" i="9" s="1"/>
  <c r="P175" i="9"/>
  <c r="R175" i="9" s="1"/>
  <c r="P174" i="9"/>
  <c r="R174" i="9" s="1"/>
  <c r="P173" i="9"/>
  <c r="R173" i="9" s="1"/>
  <c r="P172" i="9"/>
  <c r="R172" i="9" s="1"/>
  <c r="P171" i="9"/>
  <c r="R171" i="9" s="1"/>
  <c r="P170" i="9"/>
  <c r="R170" i="9" s="1"/>
  <c r="P169" i="9"/>
  <c r="R169" i="9" s="1"/>
  <c r="P168" i="9"/>
  <c r="R168" i="9" s="1"/>
  <c r="P167" i="9"/>
  <c r="R167" i="9" s="1"/>
  <c r="P166" i="9"/>
  <c r="R166" i="9" s="1"/>
  <c r="P165" i="9"/>
  <c r="R165" i="9" s="1"/>
  <c r="P164" i="9"/>
  <c r="R164" i="9" s="1"/>
  <c r="P163" i="9"/>
  <c r="R163" i="9" s="1"/>
  <c r="P162" i="9"/>
  <c r="R162" i="9" s="1"/>
  <c r="P161" i="9"/>
  <c r="R161" i="9" s="1"/>
  <c r="P159" i="9"/>
  <c r="R159" i="9" s="1"/>
  <c r="P158" i="9"/>
  <c r="R158" i="9" s="1"/>
  <c r="P157" i="9"/>
  <c r="R157" i="9" s="1"/>
  <c r="P156" i="9"/>
  <c r="R156" i="9" s="1"/>
  <c r="P155" i="9"/>
  <c r="R155" i="9" s="1"/>
  <c r="P154" i="9"/>
  <c r="R154" i="9" s="1"/>
  <c r="P152" i="9"/>
  <c r="R152" i="9" s="1"/>
  <c r="P151" i="9"/>
  <c r="R151" i="9" s="1"/>
  <c r="P150" i="9"/>
  <c r="R150"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J210" i="7"/>
  <c r="J209" i="7"/>
  <c r="J208" i="7"/>
  <c r="J207" i="7"/>
  <c r="J206" i="7"/>
  <c r="J205" i="7"/>
  <c r="J204" i="7"/>
  <c r="J203" i="7"/>
  <c r="J202" i="7"/>
  <c r="J201" i="7"/>
  <c r="J200" i="7"/>
  <c r="J199" i="7"/>
  <c r="J198" i="7"/>
  <c r="J197" i="7"/>
  <c r="J196" i="7"/>
  <c r="J195" i="7"/>
  <c r="J194" i="7"/>
  <c r="J193" i="7"/>
  <c r="J192" i="7"/>
  <c r="J191" i="7"/>
  <c r="N210" i="5"/>
  <c r="Q210" i="5" s="1"/>
  <c r="N200" i="5"/>
  <c r="Q200" i="5" s="1"/>
  <c r="N199" i="5"/>
  <c r="Q199" i="5" s="1"/>
  <c r="N198" i="5"/>
  <c r="Q198" i="5" s="1"/>
  <c r="N197" i="5"/>
  <c r="Q197" i="5" s="1"/>
  <c r="N196" i="5"/>
  <c r="Q196" i="5" s="1"/>
  <c r="N195" i="5"/>
  <c r="Q195" i="5" s="1"/>
  <c r="N192" i="5"/>
  <c r="Q192" i="5" s="1"/>
  <c r="N191" i="5"/>
  <c r="Q191"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160" i="9"/>
  <c r="R160"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31" i="7"/>
  <c r="J32" i="7"/>
  <c r="J33" i="7"/>
  <c r="J34" i="7"/>
  <c r="J35" i="7"/>
  <c r="J36" i="7"/>
  <c r="J37" i="7"/>
  <c r="J38"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B219" i="5"/>
  <c r="B220" i="5"/>
  <c r="M220" i="5"/>
  <c r="M221" i="5"/>
  <c r="I6" i="4"/>
  <c r="K6" i="4" s="1"/>
  <c r="H39" i="23" s="1"/>
  <c r="L6" i="4"/>
  <c r="AJ2" i="5" s="1"/>
  <c r="M6" i="4"/>
  <c r="N6" i="4" s="1"/>
  <c r="AA6" i="4"/>
  <c r="B7" i="4"/>
  <c r="L8" i="4"/>
  <c r="B9" i="4"/>
  <c r="A6" i="6" s="1"/>
  <c r="B14" i="4"/>
  <c r="B15" i="4"/>
  <c r="H31" i="4"/>
  <c r="G31" i="4" s="1"/>
  <c r="B2" i="2"/>
  <c r="F2" i="2"/>
  <c r="B3" i="2"/>
  <c r="R192" i="5" l="1"/>
  <c r="O192" i="5" s="1"/>
  <c r="R195" i="5"/>
  <c r="O195" i="5" s="1"/>
  <c r="R199" i="5"/>
  <c r="O199" i="5" s="1"/>
  <c r="R196" i="5"/>
  <c r="O196" i="5" s="1"/>
  <c r="R200" i="5"/>
  <c r="O200" i="5" s="1"/>
  <c r="R198" i="5"/>
  <c r="O198" i="5" s="1"/>
  <c r="R191" i="5"/>
  <c r="O191" i="5" s="1"/>
  <c r="R197" i="5"/>
  <c r="O197" i="5" s="1"/>
  <c r="R210" i="5"/>
  <c r="O210" i="5" s="1"/>
  <c r="R42" i="5"/>
  <c r="O42" i="5" s="1"/>
  <c r="R26" i="5"/>
  <c r="O26" i="5" s="1"/>
  <c r="R39" i="5"/>
  <c r="O39" i="5" s="1"/>
  <c r="R35" i="5"/>
  <c r="O35" i="5" s="1"/>
  <c r="R31" i="5"/>
  <c r="O31" i="5" s="1"/>
  <c r="R27" i="5"/>
  <c r="O27" i="5" s="1"/>
  <c r="R23" i="5"/>
  <c r="O23" i="5" s="1"/>
  <c r="R34" i="5"/>
  <c r="O34" i="5" s="1"/>
  <c r="R38" i="5"/>
  <c r="O38" i="5" s="1"/>
  <c r="R41" i="5"/>
  <c r="O41" i="5" s="1"/>
  <c r="R37" i="5"/>
  <c r="O37" i="5" s="1"/>
  <c r="R33" i="5"/>
  <c r="O33" i="5" s="1"/>
  <c r="R29" i="5"/>
  <c r="O29" i="5" s="1"/>
  <c r="R25" i="5"/>
  <c r="O25" i="5" s="1"/>
  <c r="R30" i="5"/>
  <c r="O30" i="5" s="1"/>
  <c r="R40" i="5"/>
  <c r="O40" i="5" s="1"/>
  <c r="R36" i="5"/>
  <c r="O36" i="5" s="1"/>
  <c r="R32" i="5"/>
  <c r="O32" i="5" s="1"/>
  <c r="R28" i="5"/>
  <c r="O28" i="5" s="1"/>
  <c r="R24" i="5"/>
  <c r="O24" i="5" s="1"/>
  <c r="S189" i="9"/>
  <c r="Q189" i="9" s="1"/>
  <c r="S194" i="9"/>
  <c r="Q194" i="9" s="1"/>
  <c r="S198" i="9"/>
  <c r="Q198" i="9" s="1"/>
  <c r="S202" i="9"/>
  <c r="Q202" i="9" s="1"/>
  <c r="S186" i="9"/>
  <c r="Q186" i="9" s="1"/>
  <c r="S190" i="9"/>
  <c r="Q190" i="9" s="1"/>
  <c r="Q195" i="9"/>
  <c r="S195" i="9"/>
  <c r="S199" i="9"/>
  <c r="Q199" i="9" s="1"/>
  <c r="S203" i="9"/>
  <c r="Q203" i="9" s="1"/>
  <c r="S187" i="9"/>
  <c r="Q187" i="9" s="1"/>
  <c r="S191" i="9"/>
  <c r="Q191" i="9" s="1"/>
  <c r="S196" i="9"/>
  <c r="Q196" i="9" s="1"/>
  <c r="S200" i="9"/>
  <c r="Q200" i="9" s="1"/>
  <c r="S204" i="9"/>
  <c r="Q204" i="9" s="1"/>
  <c r="S188" i="9"/>
  <c r="Q188" i="9" s="1"/>
  <c r="S193" i="9"/>
  <c r="Q193" i="9" s="1"/>
  <c r="S197" i="9"/>
  <c r="Q197" i="9" s="1"/>
  <c r="S201" i="9"/>
  <c r="Q201" i="9" s="1"/>
  <c r="S205" i="9"/>
  <c r="Q205" i="9" s="1"/>
  <c r="S174" i="9"/>
  <c r="Q174" i="9" s="1"/>
  <c r="S182" i="9"/>
  <c r="Q182" i="9" s="1"/>
  <c r="S160" i="9"/>
  <c r="Q160" i="9" s="1"/>
  <c r="S38" i="9"/>
  <c r="Q38" i="9" s="1"/>
  <c r="S30" i="9"/>
  <c r="Q30" i="9" s="1"/>
  <c r="S26" i="9"/>
  <c r="Q26" i="9" s="1"/>
  <c r="S50" i="9"/>
  <c r="Q50" i="9" s="1"/>
  <c r="S58" i="9"/>
  <c r="Q58" i="9" s="1"/>
  <c r="S62" i="9"/>
  <c r="Q62" i="9" s="1"/>
  <c r="S154" i="9"/>
  <c r="Q154" i="9" s="1"/>
  <c r="S163" i="9"/>
  <c r="Q163" i="9" s="1"/>
  <c r="S167" i="9"/>
  <c r="Q167" i="9" s="1"/>
  <c r="S175" i="9"/>
  <c r="Q175" i="9" s="1"/>
  <c r="S183" i="9"/>
  <c r="Q183" i="9" s="1"/>
  <c r="S45" i="9"/>
  <c r="Q45" i="9" s="1"/>
  <c r="S41" i="9"/>
  <c r="Q41" i="9" s="1"/>
  <c r="S37" i="9"/>
  <c r="Q37" i="9" s="1"/>
  <c r="S33" i="9"/>
  <c r="Q33" i="9" s="1"/>
  <c r="S29" i="9"/>
  <c r="Q29" i="9" s="1"/>
  <c r="S25" i="9"/>
  <c r="Q25" i="9" s="1"/>
  <c r="S21" i="9"/>
  <c r="Q21" i="9" s="1"/>
  <c r="S47" i="9"/>
  <c r="Q47" i="9" s="1"/>
  <c r="S51" i="9"/>
  <c r="Q51" i="9" s="1"/>
  <c r="S55" i="9"/>
  <c r="Q55" i="9" s="1"/>
  <c r="S59" i="9"/>
  <c r="Q59" i="9" s="1"/>
  <c r="S63" i="9"/>
  <c r="Q63" i="9" s="1"/>
  <c r="S150" i="9"/>
  <c r="Q150" i="9" s="1"/>
  <c r="S155" i="9"/>
  <c r="Q155" i="9" s="1"/>
  <c r="S159" i="9"/>
  <c r="Q159" i="9" s="1"/>
  <c r="S164" i="9"/>
  <c r="Q164" i="9" s="1"/>
  <c r="S168" i="9"/>
  <c r="Q168" i="9" s="1"/>
  <c r="S172" i="9"/>
  <c r="Q172" i="9" s="1"/>
  <c r="S176" i="9"/>
  <c r="Q176" i="9" s="1"/>
  <c r="S180" i="9"/>
  <c r="Q180" i="9" s="1"/>
  <c r="S184" i="9"/>
  <c r="Q184" i="9" s="1"/>
  <c r="S43" i="9"/>
  <c r="Q43" i="9" s="1"/>
  <c r="S39" i="9"/>
  <c r="Q39" i="9" s="1"/>
  <c r="S35" i="9"/>
  <c r="Q35" i="9" s="1"/>
  <c r="S31" i="9"/>
  <c r="Q31" i="9" s="1"/>
  <c r="S27" i="9"/>
  <c r="Q27" i="9" s="1"/>
  <c r="S23" i="9"/>
  <c r="Q23" i="9" s="1"/>
  <c r="S49" i="9"/>
  <c r="Q49" i="9" s="1"/>
  <c r="S53" i="9"/>
  <c r="Q53" i="9" s="1"/>
  <c r="S57" i="9"/>
  <c r="Q57" i="9" s="1"/>
  <c r="S61" i="9"/>
  <c r="Q61" i="9" s="1"/>
  <c r="S65" i="9"/>
  <c r="Q65" i="9" s="1"/>
  <c r="S152" i="9"/>
  <c r="Q152" i="9" s="1"/>
  <c r="S157" i="9"/>
  <c r="Q157" i="9" s="1"/>
  <c r="S162" i="9"/>
  <c r="Q162" i="9" s="1"/>
  <c r="S166" i="9"/>
  <c r="Q166" i="9" s="1"/>
  <c r="S170" i="9"/>
  <c r="Q170" i="9" s="1"/>
  <c r="S178" i="9"/>
  <c r="Q178" i="9" s="1"/>
  <c r="S42" i="9"/>
  <c r="Q42" i="9" s="1"/>
  <c r="S34" i="9"/>
  <c r="Q34" i="9" s="1"/>
  <c r="S22" i="9"/>
  <c r="Q22" i="9" s="1"/>
  <c r="S46" i="9"/>
  <c r="Q46" i="9" s="1"/>
  <c r="S54" i="9"/>
  <c r="Q54" i="9" s="1"/>
  <c r="S66" i="9"/>
  <c r="Q66" i="9" s="1"/>
  <c r="S158" i="9"/>
  <c r="Q158" i="9" s="1"/>
  <c r="S171" i="9"/>
  <c r="Q171" i="9" s="1"/>
  <c r="S179" i="9"/>
  <c r="Q179" i="9" s="1"/>
  <c r="S44" i="9"/>
  <c r="Q44" i="9" s="1"/>
  <c r="S40" i="9"/>
  <c r="Q40" i="9" s="1"/>
  <c r="S36" i="9"/>
  <c r="Q36" i="9" s="1"/>
  <c r="S32" i="9"/>
  <c r="Q32" i="9" s="1"/>
  <c r="S28" i="9"/>
  <c r="Q28" i="9" s="1"/>
  <c r="S24" i="9"/>
  <c r="Q24" i="9" s="1"/>
  <c r="S48" i="9"/>
  <c r="Q48" i="9" s="1"/>
  <c r="S52" i="9"/>
  <c r="Q52" i="9" s="1"/>
  <c r="S56" i="9"/>
  <c r="Q56" i="9" s="1"/>
  <c r="S60" i="9"/>
  <c r="Q60" i="9" s="1"/>
  <c r="S64" i="9"/>
  <c r="Q64" i="9" s="1"/>
  <c r="S151" i="9"/>
  <c r="Q151" i="9" s="1"/>
  <c r="S156" i="9"/>
  <c r="Q156" i="9" s="1"/>
  <c r="S161" i="9"/>
  <c r="Q161" i="9" s="1"/>
  <c r="S165" i="9"/>
  <c r="Q165" i="9" s="1"/>
  <c r="S169" i="9"/>
  <c r="Q169" i="9" s="1"/>
  <c r="S173" i="9"/>
  <c r="Q173" i="9" s="1"/>
  <c r="S177" i="9"/>
  <c r="Q177" i="9" s="1"/>
  <c r="S181" i="9"/>
  <c r="Q181" i="9" s="1"/>
  <c r="A1" i="12"/>
  <c r="A1" i="17"/>
  <c r="A1" i="11"/>
  <c r="N211" i="5"/>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212" i="7"/>
  <c r="H19" i="19" s="1"/>
  <c r="I19" i="19" s="1"/>
  <c r="K36" i="25"/>
  <c r="K34" i="25"/>
  <c r="K32" i="25"/>
  <c r="B15" i="23"/>
  <c r="A3" i="15"/>
  <c r="A3" i="7"/>
  <c r="A3" i="9"/>
  <c r="Z2" i="6"/>
  <c r="Z2" i="23"/>
  <c r="Q20" i="9"/>
  <c r="P207" i="9"/>
  <c r="Q20" i="12"/>
  <c r="Q31" i="12" s="1"/>
  <c r="S30" i="12"/>
  <c r="A6" i="5"/>
  <c r="A6" i="17" s="1"/>
  <c r="A103" i="17" s="1"/>
  <c r="H22" i="19"/>
  <c r="I22" i="19" s="1"/>
  <c r="D22" i="15"/>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212" i="9"/>
  <c r="B218" i="7"/>
  <c r="B47" i="23"/>
  <c r="E24" i="17"/>
  <c r="B35" i="12"/>
  <c r="B33" i="16"/>
  <c r="B33" i="15"/>
  <c r="B85" i="10"/>
  <c r="D33" i="16"/>
  <c r="D33" i="15"/>
  <c r="F42" i="19"/>
  <c r="O27" i="11"/>
  <c r="E86" i="10"/>
  <c r="C25" i="18"/>
  <c r="D25" i="14"/>
  <c r="D25" i="13"/>
  <c r="E61" i="8"/>
  <c r="F47" i="23"/>
  <c r="J24" i="17"/>
  <c r="O35" i="12"/>
  <c r="O213" i="9"/>
  <c r="J219" i="7"/>
  <c r="D18" i="25"/>
  <c r="F22" i="25"/>
  <c r="B6" i="23"/>
  <c r="B46" i="23"/>
  <c r="E23" i="17"/>
  <c r="B34" i="12"/>
  <c r="D211" i="9"/>
  <c r="B217"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12" i="9"/>
  <c r="J218"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S207" i="9" l="1"/>
  <c r="D17" i="13" s="1"/>
  <c r="R22" i="5"/>
  <c r="O22" i="5" s="1"/>
  <c r="Q208" i="9"/>
  <c r="H28" i="19"/>
  <c r="I41" i="25"/>
  <c r="F73" i="6"/>
  <c r="F75" i="6" s="1"/>
  <c r="Q76" i="6" s="1"/>
  <c r="A6" i="12"/>
  <c r="A6" i="10"/>
  <c r="A6" i="7"/>
  <c r="A6" i="13"/>
  <c r="A6" i="11"/>
  <c r="A6" i="16"/>
  <c r="A6" i="8"/>
  <c r="A6" i="15"/>
  <c r="A6" i="18"/>
  <c r="A109" i="18" s="1"/>
  <c r="A6" i="9"/>
  <c r="A6" i="14"/>
  <c r="I40" i="25"/>
  <c r="H26" i="19"/>
  <c r="H30" i="19"/>
  <c r="N212"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211" i="5"/>
  <c r="N214" i="5" s="1"/>
  <c r="D15" i="13" s="1"/>
  <c r="D18" i="13" s="1"/>
  <c r="D24" i="15" s="1"/>
  <c r="D7" i="24"/>
  <c r="F7" i="24" s="1"/>
  <c r="D20" i="25"/>
  <c r="F20" i="25" s="1"/>
  <c r="N213"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A187" i="9" l="1"/>
  <c r="A188" i="9" s="1"/>
  <c r="A189" i="9" s="1"/>
  <c r="A190" i="9" s="1"/>
  <c r="F6" i="24"/>
  <c r="F10" i="24" s="1"/>
  <c r="D10" i="24"/>
  <c r="D12" i="24" s="1"/>
  <c r="D10" i="25"/>
  <c r="F6" i="25"/>
  <c r="F10" i="25" s="1"/>
  <c r="F35" i="25"/>
  <c r="F36" i="25" s="1"/>
  <c r="F16" i="25" s="1"/>
  <c r="D19" i="24"/>
  <c r="A1" i="26"/>
  <c r="A191" i="9" l="1"/>
  <c r="D20" i="24"/>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192" i="9" l="1"/>
  <c r="A193" i="9" s="1"/>
  <c r="A194" i="9" s="1"/>
  <c r="A195" i="9" s="1"/>
  <c r="A196" i="9" s="1"/>
  <c r="A197" i="9" s="1"/>
  <c r="A198" i="9" s="1"/>
  <c r="A199" i="9" s="1"/>
  <c r="A200" i="9" s="1"/>
  <c r="A201" i="9" s="1"/>
  <c r="A202" i="9" s="1"/>
  <c r="A203" i="9" s="1"/>
  <c r="A204" i="9" s="1"/>
  <c r="A205" i="9" s="1"/>
  <c r="A4" i="26"/>
  <c r="AC17" i="23" s="1"/>
  <c r="B17" i="23" s="1"/>
</calcChain>
</file>

<file path=xl/sharedStrings.xml><?xml version="1.0" encoding="utf-8"?>
<sst xmlns="http://schemas.openxmlformats.org/spreadsheetml/2006/main" count="2195" uniqueCount="924">
  <si>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</si>
  <si>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</si>
  <si>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</si>
  <si>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</si>
  <si>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</si>
  <si>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</si>
  <si>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</si>
  <si>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</si>
  <si>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</si>
  <si>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</si>
  <si>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</si>
  <si>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</si>
  <si>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</si>
  <si>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</si>
  <si>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</si>
  <si>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</si>
  <si>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</si>
  <si>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</si>
  <si>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</si>
  <si>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</si>
  <si>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</si>
  <si>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</si>
  <si>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</si>
  <si>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</si>
  <si>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</si>
  <si>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</si>
  <si>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</si>
  <si>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</si>
  <si>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</si>
  <si>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</si>
  <si>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</si>
  <si>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</si>
  <si>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</si>
  <si>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</si>
  <si>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</si>
  <si>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</si>
  <si>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</si>
  <si>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</si>
  <si>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</si>
  <si>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</si>
  <si>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</si>
  <si>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</si>
  <si>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</si>
  <si>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</si>
  <si>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</si>
  <si>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</si>
  <si>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</si>
  <si>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</si>
  <si>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</si>
  <si>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</si>
  <si>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</si>
  <si>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</si>
  <si>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</si>
  <si>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</si>
  <si>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</si>
  <si>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</si>
  <si>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</si>
  <si>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</si>
  <si>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</si>
  <si>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</si>
  <si>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</si>
  <si>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</si>
  <si>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</si>
  <si>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</si>
  <si>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</si>
  <si>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</si>
  <si>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</si>
  <si>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</si>
  <si>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</si>
  <si>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</si>
  <si>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</si>
  <si>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</si>
  <si>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</si>
  <si>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</si>
  <si>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</si>
  <si>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</si>
  <si>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</si>
  <si>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</si>
  <si>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</si>
  <si>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</si>
  <si>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</si>
  <si>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</si>
  <si>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</si>
  <si>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</si>
  <si>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</si>
  <si>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</si>
  <si>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</si>
  <si>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</si>
  <si>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</si>
  <si>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</si>
  <si>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</si>
  <si>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</si>
  <si>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</si>
  <si>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</si>
  <si>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</si>
  <si>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</si>
  <si>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</si>
  <si>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</si>
  <si>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</si>
  <si>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</si>
  <si>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</si>
  <si>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</si>
  <si>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</si>
  <si>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</si>
  <si>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</si>
  <si>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</si>
  <si>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</si>
  <si>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</si>
  <si>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</si>
  <si>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</si>
  <si>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</si>
  <si>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</si>
  <si>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</si>
  <si>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</si>
  <si>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</si>
  <si>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</si>
  <si>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</si>
  <si>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</si>
  <si>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</si>
  <si>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</si>
  <si>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</si>
  <si>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</si>
  <si>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</si>
  <si>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</si>
  <si>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</si>
  <si>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</si>
  <si>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</si>
  <si>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</si>
  <si>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</si>
  <si>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</si>
  <si>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</si>
  <si>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</si>
  <si>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</si>
  <si>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</si>
  <si>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</si>
  <si>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</si>
  <si>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</si>
  <si>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</si>
  <si>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</si>
  <si>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</si>
  <si>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</si>
  <si>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</si>
  <si>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</si>
  <si>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</si>
  <si>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</si>
  <si>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</si>
  <si>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</si>
  <si>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</si>
  <si>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</si>
  <si>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</si>
  <si>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</si>
  <si>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</si>
  <si>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</si>
  <si>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</si>
  <si>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</si>
  <si>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</si>
  <si>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</si>
  <si>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</si>
  <si>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</si>
  <si>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</si>
  <si>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</si>
  <si>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</si>
  <si>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</si>
  <si>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</si>
  <si>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</si>
  <si>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</si>
  <si>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</si>
  <si>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</si>
  <si>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</si>
  <si>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</si>
  <si>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</si>
  <si>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</si>
  <si>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</si>
  <si>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</si>
  <si>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</si>
  <si>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</si>
  <si>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</si>
  <si>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</si>
  <si>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</si>
  <si>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</si>
  <si>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</si>
  <si>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</si>
  <si>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</si>
  <si>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</si>
  <si>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</si>
  <si>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</si>
  <si>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</si>
  <si>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</si>
  <si>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</si>
  <si>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</si>
  <si>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</si>
  <si>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</si>
  <si>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</si>
  <si>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</si>
  <si>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</si>
  <si>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</si>
  <si>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</si>
  <si>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</si>
  <si>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</si>
  <si>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</si>
  <si>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</si>
  <si>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</si>
  <si>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</si>
  <si>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</si>
  <si>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</si>
  <si>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</si>
  <si>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</si>
  <si>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</si>
  <si>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</si>
  <si>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</si>
  <si>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</si>
  <si>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</si>
  <si>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</si>
  <si>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</si>
  <si>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</si>
  <si>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</si>
  <si>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</si>
  <si>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</si>
  <si>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</si>
  <si>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</si>
  <si>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</si>
  <si>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</si>
  <si>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</si>
  <si>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</si>
  <si>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</si>
  <si>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</si>
  <si>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</si>
  <si>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</si>
  <si>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</si>
  <si>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</si>
  <si>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</si>
  <si>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</si>
  <si>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</si>
  <si>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</si>
  <si>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</si>
  <si>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</si>
  <si>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</si>
  <si>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</si>
  <si>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</si>
  <si>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</si>
  <si>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</si>
  <si>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</si>
  <si>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</si>
  <si>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</si>
  <si>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</si>
  <si>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</si>
  <si>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</si>
  <si>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</si>
  <si>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</si>
  <si>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</si>
  <si>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</si>
  <si>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</si>
  <si>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</si>
  <si>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</si>
  <si>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</si>
  <si>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</si>
  <si>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</si>
  <si>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</si>
  <si>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</si>
  <si>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</si>
  <si>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</si>
  <si>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</si>
  <si>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</si>
  <si>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</si>
  <si>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</si>
  <si>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</si>
  <si>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</si>
  <si>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</si>
  <si>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</si>
  <si>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</si>
  <si>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</si>
  <si>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</si>
  <si>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</si>
  <si>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</si>
  <si>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</si>
  <si>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</si>
  <si>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</si>
  <si>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</si>
  <si>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</si>
  <si>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</si>
  <si>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</si>
  <si>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</si>
  <si>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</si>
  <si>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</si>
  <si>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</si>
  <si>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</si>
  <si>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</si>
  <si>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</si>
  <si>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</si>
  <si>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</si>
  <si>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</si>
  <si>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</si>
  <si>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</si>
  <si>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</si>
  <si>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</si>
  <si>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</si>
  <si>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</si>
  <si>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</si>
  <si>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</si>
  <si>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</si>
  <si>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</si>
  <si>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</si>
  <si>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</si>
  <si>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</si>
  <si>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</si>
  <si>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</si>
  <si>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</si>
  <si>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</si>
  <si>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</si>
  <si>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</si>
  <si>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</si>
  <si>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</si>
  <si>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</si>
  <si>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</si>
  <si>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</si>
  <si>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</si>
  <si>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</si>
  <si>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</si>
  <si>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</si>
  <si>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</si>
  <si>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</si>
  <si>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</si>
  <si>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</si>
  <si>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</si>
  <si>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</si>
  <si>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</si>
  <si>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</si>
  <si>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</si>
  <si>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</si>
  <si>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</si>
  <si>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</si>
  <si>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</si>
  <si>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</si>
  <si>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</si>
  <si>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</si>
  <si>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</si>
  <si>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</si>
  <si>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</si>
  <si>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</si>
  <si>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</si>
  <si>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</si>
  <si>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</si>
  <si>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</si>
  <si>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</si>
  <si>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</si>
  <si>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</si>
  <si>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</si>
  <si>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</si>
  <si>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</si>
  <si>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</si>
  <si>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</si>
  <si>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</si>
  <si>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</si>
  <si>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</si>
  <si>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</si>
  <si>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</si>
  <si>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</si>
  <si>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</si>
  <si>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</si>
  <si>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</si>
  <si>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</si>
  <si>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</si>
  <si>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</si>
  <si>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</si>
  <si>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</si>
  <si>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</si>
  <si>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</si>
  <si>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</si>
  <si>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</si>
  <si>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</si>
  <si>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</si>
  <si>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</si>
  <si>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</si>
  <si>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</si>
  <si>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</si>
  <si>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</si>
  <si>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</si>
  <si>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</si>
  <si>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</si>
  <si>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</si>
  <si>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</si>
  <si>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</si>
  <si>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</si>
  <si>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</si>
  <si>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</si>
  <si>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</si>
  <si>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</si>
  <si>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</si>
  <si>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</si>
  <si>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</si>
  <si>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</si>
  <si>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</si>
  <si>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</si>
  <si>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</si>
  <si>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</si>
  <si>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</si>
  <si>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</si>
  <si>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</si>
  <si>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</si>
  <si>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</si>
  <si>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</si>
  <si>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</si>
  <si>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</si>
  <si>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</si>
  <si>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</si>
  <si>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</si>
  <si>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</si>
  <si>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</si>
  <si>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</si>
  <si>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</si>
  <si>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</si>
  <si>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</si>
  <si>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</si>
  <si>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</si>
  <si>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</si>
  <si>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</si>
  <si>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</si>
  <si>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</si>
  <si>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</si>
  <si>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</si>
  <si>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</si>
  <si>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</si>
  <si>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</si>
  <si>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</si>
  <si>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</si>
  <si>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</si>
  <si>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</si>
  <si>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</si>
  <si>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</si>
  <si>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</si>
  <si>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</si>
  <si>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</si>
  <si>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</si>
  <si>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</si>
  <si>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</si>
  <si>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</si>
  <si>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</si>
  <si>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</si>
  <si>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</si>
  <si>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</si>
  <si>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</si>
  <si>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</si>
  <si>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</si>
  <si>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</si>
  <si>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</si>
  <si>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</si>
  <si>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</si>
  <si>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</si>
  <si>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</si>
  <si>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</si>
  <si>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</si>
  <si>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</si>
  <si>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</si>
  <si>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</si>
  <si>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</si>
  <si>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</si>
  <si>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</si>
  <si>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</si>
  <si>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</si>
  <si>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</si>
  <si>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</si>
  <si>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</si>
  <si>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</si>
  <si>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</si>
  <si>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</si>
  <si>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</si>
  <si>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</si>
  <si>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</si>
  <si>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</si>
  <si>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</si>
  <si>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</si>
  <si>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</si>
  <si>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</si>
  <si>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</si>
  <si>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</si>
  <si>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</si>
  <si>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</si>
  <si>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</si>
  <si>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</si>
  <si>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</si>
  <si>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</si>
  <si>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</si>
  <si>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</si>
  <si>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</si>
  <si>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</si>
  <si>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</si>
  <si>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</si>
  <si>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</si>
  <si>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</si>
  <si>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</si>
  <si>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</si>
  <si>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</si>
  <si>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</si>
  <si>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</si>
  <si>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</si>
  <si>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</si>
  <si>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</si>
  <si>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</si>
  <si>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</si>
  <si>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</si>
  <si>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</si>
  <si>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</si>
  <si>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</si>
  <si>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</si>
  <si>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</si>
  <si>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</si>
  <si>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</si>
  <si>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</si>
  <si>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</si>
  <si>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</si>
  <si>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</si>
  <si>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</si>
  <si>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</si>
  <si>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</si>
  <si>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</si>
  <si>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</si>
  <si>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</si>
  <si>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</si>
  <si>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</si>
  <si>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</si>
  <si>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</si>
  <si>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</si>
  <si>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</si>
  <si>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</si>
  <si>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</si>
  <si>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</si>
  <si>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</si>
  <si>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</si>
  <si>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</si>
  <si>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</si>
  <si>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</si>
  <si>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</si>
  <si>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</si>
  <si>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</si>
  <si>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</si>
  <si>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</si>
  <si>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</si>
  <si>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</si>
  <si>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</si>
  <si>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</si>
  <si>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</si>
  <si>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</si>
  <si>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</si>
  <si>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</si>
  <si>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</si>
  <si>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</si>
  <si>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</si>
  <si>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</si>
  <si>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</si>
  <si>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</si>
  <si>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</si>
  <si>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</si>
  <si>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</si>
  <si>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</si>
  <si>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</si>
  <si>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</si>
  <si>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</si>
  <si>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</si>
  <si>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</si>
  <si>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</si>
  <si>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</si>
  <si>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</si>
  <si>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</si>
  <si>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</si>
  <si>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</si>
  <si>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</si>
  <si>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</si>
  <si>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</si>
  <si>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</si>
  <si>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</si>
  <si>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</si>
  <si>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</si>
  <si>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</si>
  <si>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CRP for  420kV Bays with SAS            </t>
  </si>
  <si>
    <t xml:space="preserve">ILLUMINATION SYSTEM                     </t>
  </si>
  <si>
    <t xml:space="preserve">EA </t>
  </si>
  <si>
    <t>336kV Surge Arrester (1-phase)</t>
  </si>
  <si>
    <t>420 kV, 1 phase Bus Post Insulator (except for Line Traps)</t>
  </si>
  <si>
    <t xml:space="preserve">LS </t>
  </si>
  <si>
    <t>1.1kV grade Power Cables (PVCinsulated)along withlugs,glands,straight joints &amp;accessories,etc.</t>
  </si>
  <si>
    <t>1.1kV grade Control Cables (PVCinsulated) along withlugs,glands,straight joints &amp;accessories,etc.</t>
  </si>
  <si>
    <t>SET</t>
  </si>
  <si>
    <t>Erection Hardware for 400kV I type layout-Spare bay of half dia as pertechnical specification</t>
  </si>
  <si>
    <t>400kV Circuit Breaker Relay Panel with Auto Reclose (with Automation)</t>
  </si>
  <si>
    <t>Augmentation of Substation automation System for 400kV Main bay as perTechnical Specification</t>
  </si>
  <si>
    <t>Air conditioning system  for Switchyard Panel Room of 6m length</t>
  </si>
  <si>
    <t>4.5 kg CO2 type Portable Fire extinguisher</t>
  </si>
  <si>
    <t>Fire Detection and Alarm System for Switchyard Panel Room of 6 mlength</t>
  </si>
  <si>
    <t>Lighting Panel type ACP-2 as per technical specification</t>
  </si>
  <si>
    <t>Outdoor Power Receptacle for oilfiltration unit (250A)</t>
  </si>
  <si>
    <t>LIGHTING FIXTURE LED LUMINAIRES TYPE FL2 AS PER TECH. SPECIFICATIONS</t>
  </si>
  <si>
    <t>Illumination System for switchyard panel room of 6 m length</t>
  </si>
  <si>
    <t>40 MM MS ROD FOR MAIN EARTHMAT</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</si>
  <si>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</si>
  <si>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</si>
  <si>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</si>
  <si>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</si>
  <si>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</si>
  <si>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</si>
  <si>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</si>
  <si>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420KV, 1-PHASE BUS POST INSULATORS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</si>
  <si>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</si>
  <si>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</si>
  <si>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</si>
  <si>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</si>
  <si>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</si>
  <si>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</si>
  <si>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</si>
  <si>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</si>
  <si>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Erection Hardware for 400kV I type layout-Spare bay of half dia as per specification</t>
  </si>
  <si>
    <t>Augmentation of existing 400kV bus bar protection scheme.(No. of bays as per specification)-(with Automation)</t>
  </si>
  <si>
    <t>Augmentation of   Substation automation System for 400kV Main bay as per Technical Specification</t>
  </si>
  <si>
    <t>Fire Detection and Alarm System for Switchyard Panel Room of 6 m length</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</si>
  <si>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</si>
  <si>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</si>
  <si>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</si>
  <si>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 xml:space="preserve">M  </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</si>
  <si>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</si>
  <si>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</si>
  <si>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</si>
  <si>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</si>
  <si>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</si>
  <si>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</si>
  <si>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</si>
  <si>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</si>
  <si>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</si>
  <si>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</si>
  <si>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Supplying, filling and compacting stone boulders mixed with sand under foundations, roads, cable trenches, drains etc in layers notexceeding 250mm thickness including ramming, watering compacting</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</si>
  <si>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</si>
  <si>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</si>
  <si>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Spares for 420kV Double break Isolator</t>
  </si>
  <si>
    <t>Spares for 420kV Circuit Breaker</t>
  </si>
  <si>
    <t>Spare-420kV CT 1</t>
  </si>
  <si>
    <t>SPARES FOR 336KV SURGE ARRESTER</t>
  </si>
  <si>
    <t xml:space="preserve">Earthmat                                </t>
  </si>
  <si>
    <t xml:space="preserve">FIRE FIGHTING SYSTEM                    </t>
  </si>
  <si>
    <t xml:space="preserve">220kV Equipment support structures      </t>
  </si>
  <si>
    <t xml:space="preserve">VMS                                     </t>
  </si>
  <si>
    <t>216kV Surge Arrester (1-phase)</t>
  </si>
  <si>
    <t>245 kV, 1 phase Bus Post Insulator (except for Line Traps)</t>
  </si>
  <si>
    <t>Erection Hardware for 400kV I type layout-Transformer bay as pertechnical specification</t>
  </si>
  <si>
    <t>Spare-245kV Circuit Breaker</t>
  </si>
  <si>
    <t>Spare-245kV CT</t>
  </si>
  <si>
    <t>Spare-216kV Surge Arrester</t>
  </si>
  <si>
    <t>Relay &amp; protection Panels (with automation)</t>
  </si>
  <si>
    <t>Spares-Substation Automation System</t>
  </si>
  <si>
    <t>Erection Hardware for 420  kV I Type S/Y</t>
  </si>
  <si>
    <t>Erection Hardware for 220  kV DMT Type S</t>
  </si>
  <si>
    <t xml:space="preserve">CRP for 220kV Bays with SAS             </t>
  </si>
  <si>
    <t xml:space="preserve">SAS-AUG                                 </t>
  </si>
  <si>
    <t>Erection Hardware for 220kV layout (Double Main and TransferScheme)-Transformer Bay as per technical specification</t>
  </si>
  <si>
    <t>400kV Transformer Protection Panel (For both HV &amp; MV side)-(withAutomation)</t>
  </si>
  <si>
    <t>220kV Circuit Breaker Relay Panel with Auto Reclose (with Automation)</t>
  </si>
  <si>
    <t>Augmentation of Substation automation System for 220kV bay as perTechnical Specification</t>
  </si>
  <si>
    <t>245 kV,1 phase Bus Post Insulator (except for Line Traps)</t>
  </si>
  <si>
    <t>Erection Hardware for 400kV I type layout-Transformer bay as per specification</t>
  </si>
  <si>
    <t>Lighting Fixture LED Luminaires type FL-1 as per tech. specifications</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</si>
  <si>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</si>
  <si>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</si>
  <si>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 xml:space="preserve">CRP for 420kV Bays with SAS             </t>
  </si>
  <si>
    <t>Erection Hardware for 220kV layout (Double Main and Transfer Scheme as per SLD)-Transformer Bay as per specification</t>
  </si>
  <si>
    <t>400kV Transformer Protection Panel (For both HV &amp; MV side)-(with Automation)</t>
  </si>
  <si>
    <t>Augmentation of   Substation automation System for 220kV bay as per Technical Specification</t>
  </si>
  <si>
    <t>Augmentation of existing 220kV bus bar protection scheme.(No. of bays as per specification)-(with Automation)</t>
  </si>
  <si>
    <t>AAABBAAAABBf</t>
  </si>
  <si>
    <t>LOT</t>
  </si>
  <si>
    <t>Augmentation of existing 220kV bus bar protection scheme.(No. of baysas per specification)-(with Automation)</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</si>
  <si>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</si>
  <si>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</si>
  <si>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</si>
  <si>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</si>
  <si>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</si>
  <si>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</si>
  <si>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</si>
  <si>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</si>
  <si>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t>Fire Detection and Alarm System for Switchyard Panel Room of 9 mlength</t>
  </si>
  <si>
    <t>Illumination System for switchyard panel room of 9 m length</t>
  </si>
  <si>
    <t>Air conditioning system  for Switchyard Panel Room of 9m length</t>
  </si>
  <si>
    <t>220KV  TENSION INSULATOR STRING  AND ASSOCIATED HARDWARE FITTINGSWITHOUT TURN BUCKLE SUITABLE FOR TWIN CONDUCTOR</t>
  </si>
  <si>
    <t>220KV SUSPENSION INSULATOR STRING  AND ASSOCIATED HARDWARE FITTINGSWITH DROP CLAMP SUITABLE FOR TWIN CONDUCTOR</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</si>
  <si>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</si>
  <si>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S16.1 SFP</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</si>
  <si>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</si>
  <si>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</si>
  <si>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</si>
  <si>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</si>
  <si>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</si>
  <si>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</si>
  <si>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Spare-245kV Isolator</t>
  </si>
  <si>
    <t>220KV  TENSION INSULATOR STRING  AND ASSOCIATED HARDWARE FITTINGS WITHTURN BUCKLE SUITABLE FOR QUAD CONDUCTOR</t>
  </si>
  <si>
    <t>Fire Detection and Alarm System for Switchyard Panel Room of 9 m length</t>
  </si>
  <si>
    <t>220KV  TENSION INSULATOR STRING  AND ASSOCIATED HARDWARE FITTINGS WITHOUT TURN BUCKLE SUITABLE FOR TWIN CONDUCTOR</t>
  </si>
  <si>
    <t>220KV SUSPENSION INSULATOR STRING  AND ASSOCIATED HARDWARE FITTINGS WITH DROP CLAMP SUITABLE FOR TWIN CONDUCTOR</t>
  </si>
  <si>
    <t>400KV   TENSION INSULATOR STRING  AND ASSOCIATED HARDWARE FITTINGS WITH TURN BUCKLE SUITABLE FOR QUAD CONDUCTOR</t>
  </si>
  <si>
    <t>400KV  TENSION INSULATOR STRING  AND ASSOCIATED HARDWARE FITTINGS WITHOUT TURN BUCKLE SUITABLE FOR QUAD CONDUCTOR</t>
  </si>
  <si>
    <t xml:space="preserve"> Construction of rail cum road as per drawing including all item such as excavation,compactions, rolling watering, WBM etc. butexcluding concrete reinforcement and structural steel-Section having four rails for auto transformer.</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</si>
  <si>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</si>
  <si>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</si>
  <si>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</si>
  <si>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</si>
  <si>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</si>
  <si>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</si>
  <si>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220KV  TENSION INSULATOR STRING  AND ASSOCIATED HARDWARE FITTINGS WITH TURN BUCKLE SUITABLE FOR QUAD CONDUCTOR</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</si>
  <si>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</si>
  <si>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</si>
  <si>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</si>
  <si>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</si>
  <si>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</si>
  <si>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 xml:space="preserve">800kV 50kA AIS EQUIPMENT                </t>
  </si>
  <si>
    <t xml:space="preserve">420kV, 63kA AIS EQUIPMENT               </t>
  </si>
  <si>
    <t xml:space="preserve">245kV, 50kA AIS EQUIPMENT               </t>
  </si>
  <si>
    <t xml:space="preserve">36kV AIS EQUIPMENT                      </t>
  </si>
  <si>
    <t xml:space="preserve">Erection Hardware for 765 kV S/Y        </t>
  </si>
  <si>
    <t xml:space="preserve">765kV Insulator and Hardware            </t>
  </si>
  <si>
    <t xml:space="preserve">420kV Insulator and Hardware            </t>
  </si>
  <si>
    <t xml:space="preserve">220kV Insulator and Hardware            </t>
  </si>
  <si>
    <t xml:space="preserve">CSD                                     </t>
  </si>
  <si>
    <t xml:space="preserve">CRP for 765kV Bays                      </t>
  </si>
  <si>
    <t xml:space="preserve">POWER &amp; CONTROL CABLE                   </t>
  </si>
  <si>
    <t xml:space="preserve">AIR CONDITIONING &amp; VENTILATION SYSTEM   </t>
  </si>
  <si>
    <t xml:space="preserve">765 kV Equipment support structures     </t>
  </si>
  <si>
    <t xml:space="preserve">400kV Equipment support structures      </t>
  </si>
  <si>
    <t xml:space="preserve">Mandatory Spare LOT                     </t>
  </si>
  <si>
    <t>765kV, 3150A, 50kA Circuit Breaker(3-Phase) with closing resistor (withsupport structure)</t>
  </si>
  <si>
    <t>765kV, 3150A, 50kA Circuit Breaker(3-Phase) without closing resistor(with support structure)</t>
  </si>
  <si>
    <t>765 kV, 3000A, 50KA, 1-Phase CurrentTransformer with 120% extended currentrating</t>
  </si>
  <si>
    <t>765kV, 3150A, 50Ka, Vertical Knee/DoubleBreak Isolator (3-Phase) with one E/S</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</si>
  <si>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</si>
  <si>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</si>
  <si>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</si>
  <si>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</si>
  <si>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</si>
  <si>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420kV, 3150A, 63KA, Isolator (1 phase)(Double Break) without E/S</t>
  </si>
  <si>
    <t>420kV, 3150A, 63KA, Isolator (1 phase)(Double Break) with one E/S</t>
  </si>
  <si>
    <t>420kV, 3150A, 63KA,  Isolator (3-phase)(Double Break) with one E/S</t>
  </si>
  <si>
    <t>420 kV, 3000A, 63KA, 1-Phase CurrentTransformer with 120% extended currentrating</t>
  </si>
  <si>
    <t>420kV, 3150A, 63kA Circuit Breaker (3-Phase) without closing resistorand with Support Structure</t>
  </si>
  <si>
    <t>245kV, 1600A, 50KA Circuit Breaker(3-Phase) with support structure</t>
  </si>
  <si>
    <t>245 kV, 1600A, 50KA, 1-Phase CurrentTransformer with 120% extended currentrating</t>
  </si>
  <si>
    <t>245kV, 1600A, 50 KA, 3-phase DoubleBreak Isolator with one E/S</t>
  </si>
  <si>
    <t>245kV, 1600A, 50 KA, 3-phase DoubleBreak Isolator with two E/S</t>
  </si>
  <si>
    <t>245KV, 1600 A, 50KA, 3-PHASE, DOUBLE BREAK TANDEM ISOLATOR WITHOUT E/S</t>
  </si>
  <si>
    <t>Current transformer (33kV) for transformer Netural along with supportstructure &amp; terminal connector</t>
  </si>
  <si>
    <t>Erection Hardware for 765kV I type layout-Bus Work (For one diameters)as per technical specification</t>
  </si>
  <si>
    <t>Erection Hardware for 765kV I type layout-Transformer bay as pertechnical specification</t>
  </si>
  <si>
    <t>Erection Hardware for 765kV I type layout-Spare bay of half dia. asper technical specification</t>
  </si>
  <si>
    <t>BUS POST INSULATORS, SPACERS, EQUIPMENT SUPPORT STRUCTURES,CONDUCTORS, AL TUBE, CLAMP, CONNECTORS (INCLUDING 765KV, 400KV,TERTIARY AND NEUTURAL BUSHING TERMINAL CONNECTORS ETC) FOR ARRANGEMENTOF NETURAL FORMATION FOR TRANSFORMER(S), DELTA FORMATION FOR THREEBANKS (EACH BANK COMPRISES OF 3 SINGLE PHASE UNITS OFAUTOTRANSFORMERS) AND MAKING CONNECTION ARRANGEMENT TO CONNECT SPAREUNIT IN PLACE OF ANY UNIT OF THE BANK WITHOUT PHYSICAL SHIFTING</t>
  </si>
  <si>
    <t>765KV TENSION INSULATOR STRING AND ASSOCIATED HARDWARE FITTINGS WITHTURN BUCKLE SUITABLE FOR QUAD CONDUCTOR</t>
  </si>
  <si>
    <t>765KV TENSION INSULATOR STRING  AND ASSOCIATED HARDWARE FITTINGSWITHOUT TURN BUCKLE SUITABLE FOR QUAD CONDUCTOR</t>
  </si>
  <si>
    <t>765KV SUSPENSION INSULATOR STRING  AND ASSOCIATED HARDWARE FITTINGSWITH THROUGH CLAMP SUITABLE FOR QUAD CONDUCTOR</t>
  </si>
  <si>
    <t>Erection Hardware for 400kV I type layout-Bus Work (For one diameter)as per technical specification</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</si>
  <si>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</si>
  <si>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</si>
  <si>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</si>
  <si>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Controlled Switching Device for 420 kV, 3-ph Circuit Breaker</t>
  </si>
  <si>
    <t>Controlled Switching Device for 765 kV, 3-ph Circuit Breaker</t>
  </si>
  <si>
    <t>765kV Transformer Protection Panel (For both HV &amp; MV side)-(withAutomation)</t>
  </si>
  <si>
    <t>765 kV Circuit Breaker Relay Panel With Auto Reclose (with Automation)</t>
  </si>
  <si>
    <t>Augmentation of Substation automation system for 765kV Main bay as perTechnical Specification</t>
  </si>
  <si>
    <t>Augmentation of Substation automation System for 765kV Tie bay as perTechnical Specification</t>
  </si>
  <si>
    <t>Augmentation of Substation automation System for 400kV Tie bay as perTechnical Specification</t>
  </si>
  <si>
    <t>4PAIR, 0.5SQMM SCREENED CABLE</t>
  </si>
  <si>
    <t>1.1KV GRADE 3.5CX70 SQMM (PVC) POWER CABLE</t>
  </si>
  <si>
    <t>EQUIPMENT STRUCTURE INCLUDING FOUNDATION BOLT-765KV ISO (3PH)</t>
  </si>
  <si>
    <t>EQUIPMENT STRUCTURE INCLUDING FOUNDATION BOLT-765KV ISO (1PH)</t>
  </si>
  <si>
    <t>EQUIPMENT STRUCTURE INCLUDING FOUNDATION BOLT-765KV CLASS SA (1PH)</t>
  </si>
  <si>
    <t>EQUIPMENT STRUCTURE INCLUDING FOUNDATION BOLT-765KV CT (1PH)</t>
  </si>
  <si>
    <t>EQUIPMENT STRUCTURE INCLUDING FOUNDATION BOLT-765KV BPI (1PH)</t>
  </si>
  <si>
    <t>EQUIPMENT STRUCTURE INCLUDING FOUNDATION BOLT-400KV CLASS HIGH LEVELSA (1PH)</t>
  </si>
  <si>
    <t>EQUIPMENT STRUCTURE INCLUDING FOUNDATION BOLT-400KV CLASS SA (1PH)</t>
  </si>
  <si>
    <t>EQUIPMENT STRUCTURE INCLUDING FOUNDATION BOLT-400KV CT (1PH)</t>
  </si>
  <si>
    <t>EQUIPMENT STRUCTURE INCLUDING FOUNDATION BOLT-400KV HBPI (1PH)</t>
  </si>
  <si>
    <t>EQUIPMENT STRUCTURE INCLUDING FOUNDATION BOLT-400KV BPI (1PH)</t>
  </si>
  <si>
    <t>EQUIPMENT STRUCTURE INCLUDING FOUNDATION BOLT-400KV ISOLATOR (1PH)</t>
  </si>
  <si>
    <t>EQUIPMENT STRUCTURE INCLUDING FOUNDATION BOLT-400KV ISOLATOR (3PH)</t>
  </si>
  <si>
    <t>EQUIPMENT STRUCTURE INCLUDING FOUNDATION BOLT-220KV CT (1PH)</t>
  </si>
  <si>
    <t>EQUIPMENT STRUCTURE INCLUDING FOUNDATION BOLT-220KV ISOLATOR (3PH)</t>
  </si>
  <si>
    <t>EQUIPMENT STRUCTURE INCLUDING FOUNDATION BOLT-220KV CLASS SA (1PH)</t>
  </si>
  <si>
    <t>EQUIPMENT STRUCTURE INCLUDING FOUNDATION BOLT-220KV BPI (1PH)</t>
  </si>
  <si>
    <t>EQUIPMENT STRUCTURE INCLUDING FOUNDATION BOLT-220KV HIGH BPI (1PH)</t>
  </si>
  <si>
    <t>SPARES FOR CLAMPS &amp; CONNECTORS</t>
  </si>
  <si>
    <t>Spare-245kV BPI</t>
  </si>
  <si>
    <t>Spare-420kV BPI</t>
  </si>
  <si>
    <t>SPARES FOR 624KV SURGE ARRESTER</t>
  </si>
  <si>
    <t>SPARE-765KV CURRENT TRANSFORMER</t>
  </si>
  <si>
    <t>Spare-765kV VKDB Isolator</t>
  </si>
  <si>
    <t>Spare-765KV Circuit Breaker</t>
  </si>
  <si>
    <t>Spares for Fire Protection System</t>
  </si>
  <si>
    <t>SPARE-800KV BUS POST INSULATOR</t>
  </si>
  <si>
    <t>Fabrication, galvanising and supply of  Lattice Structures (HT Steel),to be designed during detailed engineering, for towers, beams andequipment support structure  including pack plates / packwashers andgusset plates excluding fasteners and foundation bolts</t>
  </si>
  <si>
    <t xml:space="preserve">PLCC Equipment                          </t>
  </si>
  <si>
    <t>420 kV, 4400 pF Capacitive Voltage Transformer (1-Phase)</t>
  </si>
  <si>
    <t>EQUIPMENT STRUCTURE INCLUDING FOUNDATION BOLT-400KV CVT (1PH)</t>
  </si>
  <si>
    <t>Spare-420kV CVT 1</t>
  </si>
  <si>
    <t>PMU with GPS Clock (clock can be either internal or external)</t>
  </si>
  <si>
    <t>WAMS Hardware - Time System (GPS receiver)</t>
  </si>
  <si>
    <t>WAMS Hardware - Substation Grade Layer-3 LAN Switches with minimum 4 x10/100 Mbps Ethernet ports and 2 x 1 Gbps Ethernet ports</t>
  </si>
  <si>
    <t>WAMS Miscellaneous - Armored Fibre Optic Cable and associatedtermination (e.g. L2 Switch) for connecting PMU panels located indifferent control room of a station</t>
  </si>
  <si>
    <t>765kV, 3150A, 50kA, Vertical Knee/DoubleBreak Isolator (3-Phase) with one E/S</t>
  </si>
  <si>
    <t>765kV, 3150A, 50kA, Vertical Knee/DoubleBreak Isolator (3-Phase) with two E/S</t>
  </si>
  <si>
    <t>Erection of 765 kV, 1-Phase, Bus Post Insulator (except wave Traps)</t>
  </si>
  <si>
    <t>420kV, 3150A, 63kA Circuit Breaker(3-Phase) without closing resistor(with support structure)</t>
  </si>
  <si>
    <t>245kV, 1600A, 50 KA, 3-phase DoubleBreak Tandem Isolator without E/S</t>
  </si>
  <si>
    <t>245 kV 1600A, 50KA Circuit Breakers (3-Phase) with support</t>
  </si>
  <si>
    <t>Current transformer (33kV) for transformer Netural along with support structure &amp; terminal connector</t>
  </si>
  <si>
    <t>Erection Hardware for 765kV I type layout-Bus Work (For one diameters) as per specification</t>
  </si>
  <si>
    <t>Erection Hardware for 765kV I type layout-Transformer bay as per specification</t>
  </si>
  <si>
    <t>Erection Hardware for 765kV I type layout-Spare bay of half dia. as per specification</t>
  </si>
  <si>
    <t>Bus post insulators, spacers, equipment support structures, conductors, Al tube, clamp, connectors (including 765kV, 400kV, tertiaryand neutural bushing terminal connectors etc) for arrangement of netural formation for Transformer(s), DELTA formation for threebanks (each bank comprises of 3 single phase units of Autotransformers) and making connection arrangement to connect spare unit inplace of any unit of the bank without physical shifting</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</si>
  <si>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</si>
  <si>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</si>
  <si>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</si>
  <si>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400kV I type layout-Bus Work (For one diameter) as per specification</t>
  </si>
  <si>
    <t>400KV SUSPENSION INSULATOR STRING  AND ASSOCIATED HARDWARE FITTINGS WITH DROP CLAMP SUITABLE FOR QUAD CONDUCTOR</t>
  </si>
  <si>
    <t>765kV Transformer Protection Panel (For both HV &amp; MV side)-(with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</si>
  <si>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</si>
  <si>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</si>
  <si>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Tie bay as per Technical Specification</t>
  </si>
  <si>
    <t>EQUIPMENT STRUCTURE INCLUDING FOUNDATION BOLT-765KV Class SA (1PH)</t>
  </si>
  <si>
    <t>Equipment Structure including Foundation bolt-400kV class SA (1Ph)</t>
  </si>
  <si>
    <t>Equipment Structure including Foundation bolt-400kV CT (1Ph)</t>
  </si>
  <si>
    <t>Equipment Structure including Foundation bolt-400kV HBPI (1Ph)</t>
  </si>
  <si>
    <t>Equipment Structure including Foundation bolt-400kV BPI (1Ph)</t>
  </si>
  <si>
    <t>Equipment Structure including Foundation bolt-400kV Isolator (3Ph)</t>
  </si>
  <si>
    <t>Equipment Structure including Foundation bolt-220kV CT (1Ph)</t>
  </si>
  <si>
    <t>Equipment Structure including Foundation bolt-220kV Isolator (3Ph)</t>
  </si>
  <si>
    <t>Equipment Structure including Foundation bolt-220kV class SA (1Ph)</t>
  </si>
  <si>
    <t>Equipment Structure including Foundation bolt-220kV BPI (1Ph)</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</si>
  <si>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</si>
  <si>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3.75m wide Bitumen road with earthen shoulder including 100 mm dia RCC Hume Pipe @ 100 metre interval as per drawing and TS (as perDSR item no 16.35 and 16.30.1) and including 225 mm thick WBM in three equal layers of 75 mm each as per CPWD specification.</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</si>
  <si>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</si>
  <si>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</si>
  <si>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</si>
  <si>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</si>
  <si>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Cable Trench including all types of crossings, all metallic works and sump pit including concrete and reinforcement steel Section2A-2A</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</si>
  <si>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</si>
  <si>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</si>
  <si>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</si>
  <si>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</si>
  <si>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</si>
  <si>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</si>
  <si>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 xml:space="preserve">Erection of  Lattice Structures (HT Steel), to be designed during detailed engineering, for towers, beams and equipment supportstructure  including pack plates / packwashers and gusset plates excluding fasteners and foundation bolts.
</t>
  </si>
  <si>
    <t>Equipment Structure including Foundation bolt-400kV CVT (1Ph)</t>
  </si>
  <si>
    <t>Service:- Phasor Measurement Unit (PMU)</t>
  </si>
  <si>
    <t>WAMS TIME SYSTEM(GPS RECEIVER)</t>
  </si>
  <si>
    <t>Installation of Substation Grade Layer-3 LAN Switches as per Technical Specification</t>
  </si>
  <si>
    <t>Services:- Armored Fibre Optic Cable and associated termination equipment</t>
  </si>
  <si>
    <t>Integration of PMU with the PDC (Phasor Data Concentrator) of RLDCs and respective SLDCs as required.</t>
  </si>
  <si>
    <t>Equipment Structure including Foundation bolt-400kV class High Level SA (1Ph)</t>
  </si>
  <si>
    <t xml:space="preserve">420kV SHUNT REACTOR                     </t>
  </si>
  <si>
    <t xml:space="preserve">SPARES FOR 420KV SHUNT REACTOR          </t>
  </si>
  <si>
    <t xml:space="preserve">Tele eqpt at Fatehgarh-3                </t>
  </si>
  <si>
    <t xml:space="preserve">Spares-Tele Eqpt at Fatehgarh-3         </t>
  </si>
  <si>
    <t xml:space="preserve">Tower and gantry Structure              </t>
  </si>
  <si>
    <t xml:space="preserve">PMU and Associated Items                </t>
  </si>
  <si>
    <t>125 MVAR, 420kV, 3-phase Bus Reactor excluding Insulating Oil</t>
  </si>
  <si>
    <t>Insulating Oil for 125 MVAR, 420kV 3-phase Bus Reactor</t>
  </si>
  <si>
    <t>420KV, 800A RIP BUSHING WITH METAL PARTS AND GASKETS</t>
  </si>
  <si>
    <t>145KV, 800A RIP BUSHING WITH METAL PARTS AND GASKETS</t>
  </si>
  <si>
    <t>Buchholz Relay (Main Tank) complete with float and  contacts forReactor</t>
  </si>
  <si>
    <t>Local winding temperature indicator (WTI) with contact</t>
  </si>
  <si>
    <t>OTI complete with contacts &amp; sensing device</t>
  </si>
  <si>
    <t>SPARES INSULATING OIL TO BE HANDED OVER TO OWNER AFTER COMMISSIONING</t>
  </si>
  <si>
    <t xml:space="preserve">KL </t>
  </si>
  <si>
    <t>Magnetic Oil Level Gauge</t>
  </si>
  <si>
    <t>765 kV,8800 pF Capacitive Voltage Transformer (1-Phase)</t>
  </si>
  <si>
    <t>765 kV ,1 phase Bus Post Insulators for Line Traps</t>
  </si>
  <si>
    <t>420kV, 3150A, 63KA Isolator (3-phase)(Double Break) with two E/S</t>
  </si>
  <si>
    <t>Current transformer (33kV) for Reactor Neutral along with supportstructure &amp; terminal connector</t>
  </si>
  <si>
    <t>Bus post insulators, spacers, equipmentsupport structures including foundationbolts,conductor(s), Al tube, clamp,connectors including 765 KV and neutralbushings terminal connectors etc forNeutral formation for two (2) Reactorbanks (each bank comprise of threesingle phase units of Reactors) andconnection to neutral groundingReactors (as applicable) and makingconnection arrangement to connect spareunit in place of any unit of all thetwo banks without pysical shifting</t>
  </si>
  <si>
    <t>Erection Hardware for 765kV I type layout-Bus Reactor bay as pertechnical specification</t>
  </si>
  <si>
    <t>Erection Hardware for 765kV I type layout-Line bay as per  technicalspecification</t>
  </si>
  <si>
    <t>765KV SUSPENSION INSULATOR STRING  AND ASSOCIATED HARDWARE FITTINGSWITH DROP CLAMP SUITABLE FOR QUAD CONDUCTOR</t>
  </si>
  <si>
    <t>765KV TENSION INSULATOR STRING  AND ASSOCIATED HARDWARE FITTINGS WITHTURN BUCKLE SUITABLE FOR HEXA CONDUCTOR</t>
  </si>
  <si>
    <t>Erection Hardware for 400kV I type layout-Bus Reactor bay as pertechnical specification</t>
  </si>
  <si>
    <t>220KV SUSPENSION INSULATOR STRING  AND ASSOCIATED HARDWARE FITTINGSWITH THROUGH CLAMP SUITABLE FOR TWIN CONDUCTOR</t>
  </si>
  <si>
    <t>765kV Line Protection Panel (with Automation)</t>
  </si>
  <si>
    <t>765kV Reactor Protection Panel (with Automation)</t>
  </si>
  <si>
    <t>765kV Bus Bar Protection Panel (Duplicate)-(with Automation)</t>
  </si>
  <si>
    <t>400kV Reactor Protection Panel (with Automation)</t>
  </si>
  <si>
    <t>400kV Bus Bar Protection Panel (Duplicate)-(with Automation)</t>
  </si>
  <si>
    <t>765kV,3150A,1.0mH , 50kA Line Trap</t>
  </si>
  <si>
    <t>HVW SPRAY SYSTEM, HYDRANT SYSTEM AND COMPLETE U/G &amp; O/G PIPING ANDACCESSORIES ETC. OUT SIDE THE PUMP HOUSE  FOR 765 KV, 1-PHASEAUTOTRANSFORMER</t>
  </si>
  <si>
    <t>HVW SPRAY SYSTEM, HYDRANT SYSTEM AND COMPLETE U/G &amp; O/G PIPING ANDACCESSORIES ETC. OUT SIDE THE PUMP HOUSE FOR 765/Ã‚Ë†Å 3 KV SINGLE PHASEREACTOR</t>
  </si>
  <si>
    <t>HVW SPRAY SYSTEM, HYDRANT SYSTEM AND COMPLETE U/G &amp; O/G PIPING ANDACCESSORIES ETC. OUT SIDE THE PUMP HOUSE  FOR 400KV, 3-PHASEAUTOTRANSFORMER</t>
  </si>
  <si>
    <t>HVW SPRAY SYSTEM, HYDRANT SYSTEM AND COMPLETE U/G &amp; O/G PIPING ANDACCESSORIES ETC. OUT SIDE THE PUMP HOUSE FOR 420KV 3 PHASE  BUSREACTOR</t>
  </si>
  <si>
    <t>EQUIPMENT STRUCTURE INCLUDING FOUNDATION BOLT-765KV WT (1PH)</t>
  </si>
  <si>
    <t>EQUIPMENT STRUCTURE INCLUDING FOUNDATION BOLT-765KV CVT (1PH)</t>
  </si>
  <si>
    <t>SPARE-765KV CAPACITIVE VOLTAGE TRANSFORMER</t>
  </si>
  <si>
    <t xml:space="preserve">Erection Hardware for 420kV I-Type S/Y  </t>
  </si>
  <si>
    <t>ERECTION HARDWARE FOR 400KV LAYOUT (ONE AND HALF BREAKER SCHEME)-BUSSECTION BAY AS PER TECHNICAL SPECIFICATION</t>
  </si>
  <si>
    <t xml:space="preserve">400kV Bus Sectionalizer at 400kV F-3        </t>
  </si>
  <si>
    <t>765kV SS86-Fatehgarh-3 Extn.</t>
  </si>
  <si>
    <t>Rate of GST applicable (in %)</t>
  </si>
  <si>
    <t xml:space="preserve">765kV AIS Substation Extn. Package SS-86 </t>
  </si>
  <si>
    <t>Specification No.: CC/NT/W-AIS/DOM/A00/23/01627</t>
  </si>
  <si>
    <t xml:space="preserve">Service-Telecom eqpt at Fatehgarh-3     </t>
  </si>
  <si>
    <t xml:space="preserve">Civil Works                             </t>
  </si>
  <si>
    <t>Current transformer (33kV) for Reactor Neutral along with support structure &amp; terminal connector</t>
  </si>
  <si>
    <t>Erection Hardware for 765kV I type layout-Line bay as per specification</t>
  </si>
  <si>
    <t>Erection Hardware for 765kV I type layout-Bus Reactor bay as per specification</t>
  </si>
  <si>
    <t>Bus post insulators, spacers, equipmentsupport structures, conductor(s), Altube, clamp, connectors including 765KV and neutral bushings  terminalconnectors etc for Neutral formationfor two banks (each bank comprise ofthree single phase units of Reactors)and connection to neutral groundingreactors (as applicable) and makingconnection arrangement to connect spareunit in place of any unit of all thetwo banks without physical shifting.</t>
  </si>
  <si>
    <t>765KV SUSPENSION INSULATOR STRING  AND ASSOCIATED HARDWARE FITTINGS WITH DROP CLAMP SUITABLE FOR QUAD CONDUCTOR</t>
  </si>
  <si>
    <t>765KV TENSION INSULATOR STRING  AND ASSOCIATED HARDWARE FITTINGS WITH TURN BUCKLE SUITABLE FOR HEXA CONDUCTOR</t>
  </si>
  <si>
    <t>Erection Hardware for 400kV I type layout-Bus Reactor bay as per specification as per specification</t>
  </si>
  <si>
    <t>220KV SUSPENSION INSULATOR STRING  AND ASSOCIATED HARDWARE FITTINGS WITH THROUGH CLAMP SUITABLE FOR TWIN CONDUCTOR</t>
  </si>
  <si>
    <t>HVW spray system, Hydrant system and complete U/G &amp; O/G piping and accessories etc. out side the pump house  for 765 KV, 1-phaseAutotransformer</t>
  </si>
  <si>
    <t>HVW spray system, Hydrant system and complete U/G &amp; O/G piping and accessories etc. out side the pump house for 765/âˆš3 kV SinglePhase Reactor</t>
  </si>
  <si>
    <t>HVW spray system, Hydrant system and complete U/G &amp; O/G piping and accessories etc. out side the pump house  for 400kV, 3-phaseAutotransformer</t>
  </si>
  <si>
    <t>HVW spray system, Hydrant system and complete U/G &amp; O/G piping and accessories etc. out side the pump house for 420kV 3 phase BUSReactor</t>
  </si>
  <si>
    <t>Excavation in hard rock which require blasting (including chemical blasting and rock excavated using specialized tools) for allfoundation works including stacking, measuring, disposal etc.for all leads and lifts as per technical specification.</t>
  </si>
  <si>
    <t>Removing,cleaning and washing of existing stones and respreading of stones in switchyard excluding PCC</t>
  </si>
  <si>
    <t xml:space="preserve"> Construction of rail cum road as per drawing including all item such as excavation,compactions, rolling watering, WBM etc. butexcluding concrete reinforcement and structural steel-Section having two rails for Reactor.</t>
  </si>
  <si>
    <t>Supplying and erecting dewatering pumps-5 HP</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</si>
  <si>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</si>
  <si>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</si>
  <si>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</si>
  <si>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</si>
  <si>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Switchyard Gate excluding Concrete</t>
  </si>
  <si>
    <t>Cable Trench including all types of crossings, all metallic works and sump pit including concrte and reinforcement steel Section 1-1</t>
  </si>
  <si>
    <t>Rain water harvesting excluding reinforcement and concrete as per drawing</t>
  </si>
  <si>
    <t>Erection Hardware for 400kV layout (One and half breaker scheme as per SLD)-Bus section bay as per specification</t>
  </si>
  <si>
    <t>Schedule - 2</t>
  </si>
  <si>
    <t>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</si>
</sst>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80">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Fill="1" applyBorder="1" applyAlignment="1" applyProtection="1">
      <alignment horizontal="left" vertical="center" indent="1"/>
    </xf>
    <xf numFmtId="178" fontId="15" fillId="0" borderId="0" xfId="0" applyNumberFormat="1" applyFont="1" applyFill="1" applyBorder="1" applyAlignment="1" applyProtection="1">
      <alignment horizontal="justify" vertical="center"/>
      <protection hidden="1"/>
    </xf>
    <xf numFmtId="178"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80"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6"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5"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8" fontId="15" fillId="0" borderId="0" xfId="0" applyNumberFormat="1" applyFont="1" applyFill="1" applyBorder="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Fill="1" applyBorder="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80"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8"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80"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8"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8"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5"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5"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5"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8"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8"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8"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5"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5"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5"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5"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165"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Border="1" applyAlignment="1" applyProtection="1">
      <alignment horizontal="left"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8"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5" fontId="4" fillId="0" borderId="4" xfId="0" applyNumberFormat="1" applyFont="1" applyFill="1" applyBorder="1" applyAlignment="1" applyProtection="1">
      <alignment horizontal="center" vertical="top" wrapText="1"/>
    </xf>
    <xf numFmtId="165" fontId="5" fillId="0" borderId="5" xfId="0" applyNumberFormat="1" applyFont="1" applyFill="1" applyBorder="1" applyAlignment="1" applyProtection="1">
      <alignment horizontal="left" vertical="top"/>
    </xf>
    <xf numFmtId="165"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5"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9" fontId="4" fillId="0" borderId="4"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6" fillId="12" borderId="4" xfId="0" applyNumberFormat="1" applyFont="1" applyFill="1" applyBorder="1" applyAlignment="1" applyProtection="1">
      <alignment vertical="top" wrapText="1"/>
    </xf>
    <xf numFmtId="0" fontId="106"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1" fontId="89" fillId="13" borderId="4" xfId="0" applyNumberFormat="1" applyFont="1" applyFill="1" applyBorder="1" applyAlignment="1" applyProtection="1">
      <alignment horizontal="justify" vertical="top" wrapText="1"/>
    </xf>
    <xf numFmtId="0" fontId="4" fillId="13" borderId="4" xfId="0" applyFont="1" applyFill="1" applyBorder="1" applyAlignment="1" applyProtection="1">
      <alignment horizontal="center" vertical="top" wrapText="1"/>
    </xf>
    <xf numFmtId="0" fontId="4" fillId="13" borderId="4" xfId="0" applyNumberFormat="1" applyFont="1" applyFill="1" applyBorder="1" applyAlignment="1" applyProtection="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5"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6" fillId="0" borderId="0" xfId="0" applyFont="1" applyAlignment="1" applyProtection="1">
      <alignment vertical="top"/>
    </xf>
    <xf numFmtId="0" fontId="107"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NumberFormat="1" applyFont="1" applyFill="1" applyBorder="1" applyAlignment="1" applyProtection="1">
      <alignment horizontal="left" vertical="top"/>
    </xf>
    <xf numFmtId="0" fontId="94" fillId="0" borderId="5" xfId="0" applyNumberFormat="1" applyFont="1" applyFill="1" applyBorder="1" applyAlignment="1" applyProtection="1">
      <alignment vertical="top"/>
    </xf>
    <xf numFmtId="0" fontId="93" fillId="0" borderId="5" xfId="0" applyNumberFormat="1" applyFont="1" applyFill="1" applyBorder="1" applyAlignment="1" applyProtection="1">
      <alignment horizontal="center" vertical="top"/>
    </xf>
    <xf numFmtId="0" fontId="93" fillId="0" borderId="5" xfId="0" applyNumberFormat="1" applyFont="1" applyFill="1" applyBorder="1" applyAlignment="1" applyProtection="1">
      <alignment vertical="top"/>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5" borderId="0" xfId="0" applyFont="1" applyFill="1" applyBorder="1" applyAlignment="1" applyProtection="1">
      <alignment horizontal="left" vertical="top"/>
    </xf>
    <xf numFmtId="0" fontId="94" fillId="5" borderId="0" xfId="0" applyFont="1" applyFill="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horizontal="lef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1" fontId="94" fillId="5" borderId="0" xfId="0" applyNumberFormat="1" applyFont="1" applyFill="1" applyBorder="1" applyAlignment="1" applyProtection="1">
      <alignment vertical="top"/>
    </xf>
    <xf numFmtId="2" fontId="94" fillId="0" borderId="0" xfId="0" applyNumberFormat="1" applyFont="1" applyBorder="1" applyAlignment="1" applyProtection="1">
      <alignment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1" fontId="94" fillId="0" borderId="0" xfId="0" applyNumberFormat="1" applyFont="1" applyBorder="1" applyAlignment="1" applyProtection="1">
      <alignment vertical="top"/>
    </xf>
    <xf numFmtId="0" fontId="94" fillId="0" borderId="0" xfId="0" applyFont="1" applyFill="1" applyBorder="1" applyAlignment="1" applyProtection="1">
      <alignment horizontal="left" vertical="top"/>
    </xf>
    <xf numFmtId="0" fontId="93" fillId="0" borderId="0" xfId="206"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NumberFormat="1" applyFont="1" applyFill="1" applyBorder="1" applyAlignment="1" applyProtection="1">
      <alignment horizontal="left" vertical="top"/>
      <protection hidden="1"/>
    </xf>
    <xf numFmtId="0" fontId="94" fillId="0" borderId="0" xfId="206" applyFont="1" applyBorder="1" applyAlignment="1" applyProtection="1">
      <alignment horizontal="left" vertical="top"/>
      <protection hidden="1"/>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0" fontId="93" fillId="0" borderId="0" xfId="206" applyFont="1" applyFill="1" applyAlignment="1" applyProtection="1">
      <alignment vertical="top"/>
      <protection hidden="1"/>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4" fillId="0" borderId="0" xfId="206" applyFont="1" applyFill="1" applyAlignment="1" applyProtection="1">
      <alignment vertical="top"/>
      <protection hidden="1"/>
    </xf>
    <xf numFmtId="0" fontId="95" fillId="0" borderId="0" xfId="0" applyFont="1" applyFill="1" applyBorder="1" applyAlignment="1" applyProtection="1">
      <alignment horizontal="left" vertical="top"/>
    </xf>
    <xf numFmtId="2" fontId="93" fillId="0" borderId="0" xfId="0" applyNumberFormat="1" applyFont="1" applyFill="1" applyBorder="1" applyAlignment="1" applyProtection="1">
      <alignment horizontal="center" vertical="top"/>
    </xf>
    <xf numFmtId="180"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vertical="top"/>
      <protection hidden="1"/>
    </xf>
    <xf numFmtId="0" fontId="94" fillId="0" borderId="0" xfId="206" applyFont="1" applyFill="1" applyBorder="1" applyAlignment="1" applyProtection="1">
      <alignment horizontal="center" vertical="top"/>
      <protection hidden="1"/>
    </xf>
    <xf numFmtId="0" fontId="93" fillId="0" borderId="0" xfId="206" applyFont="1" applyFill="1" applyBorder="1" applyAlignment="1" applyProtection="1">
      <alignment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4" fillId="0" borderId="0" xfId="0" applyNumberFormat="1" applyFont="1" applyFill="1" applyBorder="1" applyAlignment="1" applyProtection="1">
      <alignment horizontal="justify" vertical="top" wrapText="1"/>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93" fillId="11" borderId="15" xfId="0" applyNumberFormat="1" applyFont="1" applyFill="1" applyBorder="1" applyAlignment="1" applyProtection="1">
      <alignment horizontal="center" vertical="top" wrapText="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8" fontId="93" fillId="0" borderId="0" xfId="0" applyNumberFormat="1" applyFont="1" applyFill="1" applyBorder="1" applyAlignment="1" applyProtection="1">
      <alignment vertical="top"/>
    </xf>
    <xf numFmtId="14"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80"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Fill="1" applyBorder="1" applyAlignment="1" applyProtection="1">
      <alignment horizontal="right" vertical="top" wrapText="1"/>
      <protection hidden="1"/>
    </xf>
    <xf numFmtId="168"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1"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93" fillId="11" borderId="3" xfId="0" applyNumberFormat="1" applyFont="1" applyFill="1" applyBorder="1" applyAlignment="1" applyProtection="1">
      <alignment horizontal="center" vertical="top" wrapText="1"/>
    </xf>
    <xf numFmtId="0" fontId="59" fillId="0" borderId="0" xfId="0" applyFont="1" applyFill="1" applyBorder="1" applyAlignment="1" applyProtection="1">
      <alignment horizontal="center"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164"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8"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pplyProtection="1">
      <alignment horizontal="center" vertical="center"/>
    </xf>
    <xf numFmtId="0" fontId="15" fillId="15" borderId="4" xfId="0" applyNumberFormat="1" applyFont="1" applyFill="1" applyBorder="1" applyAlignment="1" applyProtection="1">
      <alignment horizontal="center" vertical="center"/>
    </xf>
    <xf numFmtId="0" fontId="99" fillId="15" borderId="4" xfId="0" applyNumberFormat="1" applyFont="1" applyFill="1" applyBorder="1" applyAlignment="1" applyProtection="1">
      <alignment horizontal="center" vertical="top" wrapText="1"/>
    </xf>
    <xf numFmtId="10" fontId="99" fillId="15" borderId="4" xfId="0" applyNumberFormat="1" applyFont="1" applyFill="1" applyBorder="1" applyAlignment="1" applyProtection="1">
      <alignment horizontal="center" vertical="top" wrapText="1"/>
    </xf>
    <xf numFmtId="0" fontId="99" fillId="15" borderId="4" xfId="0" applyNumberFormat="1" applyFont="1" applyFill="1" applyBorder="1" applyAlignment="1" applyProtection="1">
      <alignment vertical="top" wrapText="1"/>
    </xf>
    <xf numFmtId="0" fontId="99" fillId="15" borderId="4" xfId="0" applyNumberFormat="1" applyFont="1" applyFill="1" applyBorder="1" applyAlignment="1" applyProtection="1">
      <alignment horizontal="center" vertical="top"/>
    </xf>
    <xf numFmtId="0" fontId="99" fillId="15" borderId="23" xfId="0" applyNumberFormat="1" applyFont="1" applyFill="1" applyBorder="1" applyAlignment="1" applyProtection="1">
      <alignment horizontal="center" vertical="top"/>
    </xf>
    <xf numFmtId="0" fontId="99" fillId="15" borderId="15" xfId="0" applyNumberFormat="1" applyFont="1" applyFill="1" applyBorder="1" applyAlignment="1" applyProtection="1">
      <alignment horizontal="center" vertical="top"/>
    </xf>
    <xf numFmtId="0" fontId="100" fillId="15" borderId="36" xfId="0" applyNumberFormat="1" applyFont="1" applyFill="1" applyBorder="1" applyAlignment="1" applyProtection="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94" fillId="0" borderId="0" xfId="206" applyFont="1" applyFill="1" applyAlignment="1" applyProtection="1">
      <alignment horizontal="left" vertical="top"/>
      <protection hidden="1"/>
    </xf>
    <xf numFmtId="0" fontId="18" fillId="0" borderId="0" xfId="197" applyFont="1" applyAlignment="1" applyProtection="1">
      <alignment horizontal="center"/>
      <protection hidden="1"/>
    </xf>
    <xf numFmtId="0" fontId="108" fillId="0" borderId="0" xfId="197"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left" vertical="top" wrapText="1"/>
    </xf>
    <xf numFmtId="164" fontId="94" fillId="0" borderId="4" xfId="0" applyNumberFormat="1" applyFont="1" applyFill="1" applyBorder="1" applyAlignment="1" applyProtection="1">
      <alignment horizontal="left" vertical="top" wrapText="1"/>
    </xf>
    <xf numFmtId="0" fontId="93" fillId="0" borderId="4" xfId="214" applyFont="1" applyFill="1" applyBorder="1" applyAlignment="1">
      <alignment horizontal="left" vertical="top" wrapText="1"/>
    </xf>
    <xf numFmtId="0" fontId="0" fillId="0" borderId="4" xfId="0" applyNumberFormat="1" applyFont="1" applyFill="1" applyBorder="1" applyAlignment="1" applyProtection="1">
      <alignment horizontal="left" vertical="top" wrapText="1"/>
    </xf>
    <xf numFmtId="1" fontId="4" fillId="0" borderId="4" xfId="0" applyNumberFormat="1" applyFont="1" applyFill="1" applyBorder="1" applyAlignment="1" applyProtection="1">
      <alignment horizontal="left" vertical="top" wrapText="1"/>
    </xf>
    <xf numFmtId="0" fontId="109" fillId="0" borderId="0" xfId="0" applyFont="1"/>
    <xf numFmtId="0" fontId="50" fillId="0" borderId="0" xfId="194" applyFont="1" applyAlignment="1" applyProtection="1">
      <alignment vertical="top" wrapText="1"/>
    </xf>
    <xf numFmtId="0" fontId="15" fillId="11" borderId="4" xfId="0" applyNumberFormat="1" applyFont="1" applyFill="1" applyBorder="1" applyAlignment="1" applyProtection="1">
      <alignment horizontal="center" vertical="center"/>
    </xf>
    <xf numFmtId="0" fontId="5" fillId="11" borderId="4" xfId="0" applyNumberFormat="1" applyFont="1" applyFill="1" applyBorder="1" applyAlignment="1" applyProtection="1">
      <alignment horizontal="center" vertical="top" wrapText="1"/>
    </xf>
    <xf numFmtId="0" fontId="5" fillId="11" borderId="4" xfId="0" applyNumberFormat="1" applyFont="1" applyFill="1" applyBorder="1" applyAlignment="1" applyProtection="1">
      <alignment horizontal="left" vertical="top" wrapText="1"/>
    </xf>
    <xf numFmtId="1" fontId="39" fillId="0" borderId="0" xfId="0" applyNumberFormat="1" applyFont="1" applyBorder="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NumberFormat="1" applyFont="1" applyFill="1" applyBorder="1" applyAlignment="1" applyProtection="1">
      <alignment vertical="center"/>
    </xf>
    <xf numFmtId="0" fontId="15" fillId="11" borderId="3" xfId="0" applyNumberFormat="1" applyFont="1" applyFill="1" applyBorder="1" applyAlignment="1" applyProtection="1">
      <alignment vertical="center" wrapText="1"/>
    </xf>
    <xf numFmtId="0" fontId="15" fillId="11" borderId="15" xfId="0" applyNumberFormat="1" applyFont="1" applyFill="1" applyBorder="1" applyAlignment="1" applyProtection="1">
      <alignment vertical="center" wrapText="1"/>
    </xf>
    <xf numFmtId="0" fontId="110" fillId="0" borderId="0" xfId="205" applyFont="1" applyAlignment="1" applyProtection="1">
      <alignment vertical="center"/>
      <protection hidden="1"/>
    </xf>
    <xf numFmtId="0" fontId="93" fillId="17" borderId="4" xfId="0" applyNumberFormat="1" applyFont="1" applyFill="1" applyBorder="1" applyAlignment="1" applyProtection="1">
      <alignment horizontal="left" vertical="top" wrapText="1"/>
    </xf>
    <xf numFmtId="164" fontId="94" fillId="17" borderId="4" xfId="0" applyNumberFormat="1" applyFont="1" applyFill="1" applyBorder="1" applyAlignment="1" applyProtection="1">
      <alignment horizontal="left" vertical="top" wrapText="1"/>
    </xf>
    <xf numFmtId="0" fontId="15" fillId="17" borderId="15" xfId="0" applyNumberFormat="1" applyFont="1" applyFill="1" applyBorder="1" applyAlignment="1" applyProtection="1">
      <alignment horizontal="center" vertical="top"/>
    </xf>
    <xf numFmtId="0" fontId="15" fillId="17" borderId="3" xfId="0" applyNumberFormat="1" applyFont="1" applyFill="1" applyBorder="1" applyAlignment="1" applyProtection="1">
      <alignment horizontal="center" vertical="top"/>
    </xf>
    <xf numFmtId="1" fontId="15" fillId="17" borderId="13" xfId="0" applyNumberFormat="1" applyFont="1" applyFill="1" applyBorder="1" applyAlignment="1" applyProtection="1">
      <alignment horizontal="center" vertical="center"/>
    </xf>
    <xf numFmtId="0" fontId="15" fillId="17" borderId="13" xfId="0" applyNumberFormat="1" applyFont="1" applyFill="1" applyBorder="1" applyAlignment="1" applyProtection="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94" fillId="0" borderId="0" xfId="0" applyFont="1" applyFill="1" applyBorder="1" applyAlignment="1" applyProtection="1">
      <alignment horizontal="center" vertical="top"/>
    </xf>
    <xf numFmtId="0" fontId="95" fillId="0" borderId="0" xfId="0" applyNumberFormat="1" applyFont="1" applyFill="1" applyBorder="1" applyAlignment="1" applyProtection="1">
      <alignment horizontal="center" vertical="top" wrapText="1"/>
      <protection hidden="1"/>
    </xf>
    <xf numFmtId="0" fontId="15" fillId="0" borderId="0" xfId="206" applyFont="1" applyFill="1" applyBorder="1" applyAlignment="1" applyProtection="1">
      <alignment horizontal="center" vertical="center"/>
      <protection hidden="1"/>
    </xf>
    <xf numFmtId="0" fontId="94" fillId="0" borderId="0" xfId="0" applyNumberFormat="1" applyFont="1" applyFill="1" applyBorder="1" applyAlignment="1" applyProtection="1">
      <alignment horizontal="center" vertical="top" wrapText="1"/>
    </xf>
    <xf numFmtId="0" fontId="93" fillId="0" borderId="4" xfId="0" applyNumberFormat="1" applyFont="1" applyFill="1" applyBorder="1" applyAlignment="1" applyProtection="1">
      <alignment horizontal="center" vertical="top" wrapText="1"/>
    </xf>
    <xf numFmtId="0" fontId="93" fillId="17" borderId="4" xfId="0" applyNumberFormat="1" applyFont="1" applyFill="1" applyBorder="1" applyAlignment="1" applyProtection="1">
      <alignment horizontal="center" vertical="top" wrapText="1"/>
    </xf>
    <xf numFmtId="0" fontId="93" fillId="0" borderId="0" xfId="0" applyFont="1" applyAlignment="1" applyProtection="1">
      <alignment horizontal="center" vertical="top"/>
    </xf>
    <xf numFmtId="0" fontId="94" fillId="0" borderId="0" xfId="206" applyFont="1" applyAlignment="1" applyProtection="1">
      <alignment horizontal="center" vertical="top"/>
      <protection hidden="1"/>
    </xf>
    <xf numFmtId="0" fontId="94" fillId="0" borderId="0" xfId="206" applyFont="1" applyBorder="1" applyAlignment="1" applyProtection="1">
      <alignment horizontal="center" vertical="top"/>
      <protection hidden="1"/>
    </xf>
    <xf numFmtId="0" fontId="94" fillId="0" borderId="0" xfId="0" applyFont="1" applyBorder="1" applyAlignment="1" applyProtection="1">
      <alignment horizontal="center" vertical="top"/>
      <protection hidden="1"/>
    </xf>
    <xf numFmtId="164" fontId="94" fillId="0" borderId="4" xfId="0" applyNumberFormat="1" applyFont="1" applyFill="1" applyBorder="1" applyAlignment="1" applyProtection="1">
      <alignment horizontal="center" vertical="top" wrapText="1"/>
    </xf>
    <xf numFmtId="0" fontId="94" fillId="0" borderId="4" xfId="0" applyNumberFormat="1" applyFont="1" applyFill="1" applyBorder="1" applyAlignment="1" applyProtection="1">
      <alignment horizontal="center" vertical="top" wrapText="1"/>
    </xf>
    <xf numFmtId="164" fontId="94" fillId="17" borderId="4" xfId="0" applyNumberFormat="1" applyFont="1" applyFill="1" applyBorder="1" applyAlignment="1" applyProtection="1">
      <alignment horizontal="center" vertical="top" wrapText="1"/>
    </xf>
    <xf numFmtId="0" fontId="4" fillId="17" borderId="4" xfId="0" applyNumberFormat="1" applyFont="1" applyFill="1" applyBorder="1" applyAlignment="1" applyProtection="1">
      <alignment horizontal="center" vertical="top" wrapText="1"/>
    </xf>
    <xf numFmtId="0" fontId="4" fillId="11" borderId="4" xfId="0" applyNumberFormat="1" applyFont="1" applyFill="1" applyBorder="1" applyAlignment="1" applyProtection="1">
      <alignment horizontal="center" vertical="top" wrapText="1"/>
    </xf>
    <xf numFmtId="2" fontId="94" fillId="0" borderId="4" xfId="0" applyNumberFormat="1" applyFont="1" applyFill="1" applyBorder="1" applyAlignment="1" applyProtection="1">
      <alignment horizontal="center" vertical="top" wrapText="1"/>
    </xf>
    <xf numFmtId="2" fontId="59" fillId="0" borderId="4" xfId="0" applyNumberFormat="1" applyFont="1" applyFill="1" applyBorder="1" applyAlignment="1" applyProtection="1">
      <alignment horizontal="center" vertical="top" wrapText="1"/>
    </xf>
    <xf numFmtId="164" fontId="94" fillId="6" borderId="13" xfId="11" applyFont="1" applyFill="1" applyBorder="1" applyAlignment="1" applyProtection="1">
      <alignment horizontal="center" vertical="top"/>
    </xf>
    <xf numFmtId="164" fontId="94" fillId="0" borderId="4" xfId="11" applyFont="1" applyFill="1" applyBorder="1" applyAlignment="1" applyProtection="1">
      <alignment horizontal="center" vertical="top"/>
    </xf>
    <xf numFmtId="0" fontId="94" fillId="0" borderId="36" xfId="0" applyNumberFormat="1" applyFont="1" applyFill="1" applyBorder="1" applyAlignment="1" applyProtection="1">
      <alignment horizontal="center" vertical="top"/>
    </xf>
    <xf numFmtId="164" fontId="94" fillId="7" borderId="4" xfId="11" applyFont="1" applyFill="1" applyBorder="1" applyAlignment="1" applyProtection="1">
      <alignment horizontal="center" vertical="top"/>
    </xf>
    <xf numFmtId="0" fontId="94" fillId="7" borderId="4" xfId="0" applyNumberFormat="1" applyFont="1" applyFill="1" applyBorder="1" applyAlignment="1" applyProtection="1">
      <alignment horizontal="center" vertical="top"/>
    </xf>
    <xf numFmtId="0" fontId="96" fillId="0" borderId="0" xfId="0" applyFont="1" applyFill="1" applyBorder="1" applyAlignment="1" applyProtection="1">
      <alignment horizontal="center" vertical="top"/>
      <protection hidden="1"/>
    </xf>
    <xf numFmtId="0" fontId="94" fillId="0" borderId="0" xfId="0"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wrapText="1"/>
      <protection hidden="1"/>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NumberFormat="1" applyFont="1" applyFill="1" applyBorder="1" applyAlignment="1" applyProtection="1">
      <alignment horizontal="center" vertical="center"/>
    </xf>
    <xf numFmtId="0" fontId="93" fillId="11" borderId="15"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15" fillId="0" borderId="0" xfId="0" applyFont="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center"/>
    </xf>
    <xf numFmtId="0" fontId="0" fillId="0" borderId="0" xfId="206" applyFont="1" applyFill="1" applyAlignment="1" applyProtection="1">
      <alignment horizontal="center" vertical="center"/>
      <protection hidden="1"/>
    </xf>
    <xf numFmtId="165" fontId="32" fillId="14" borderId="0" xfId="206" applyNumberFormat="1" applyFont="1" applyFill="1" applyAlignment="1" applyProtection="1">
      <alignment vertical="center"/>
      <protection hidden="1"/>
    </xf>
    <xf numFmtId="0" fontId="4" fillId="0" borderId="0" xfId="206" applyFont="1" applyBorder="1" applyAlignment="1" applyProtection="1">
      <alignment horizontal="center" vertical="top"/>
      <protection hidden="1"/>
    </xf>
    <xf numFmtId="165" fontId="32" fillId="14" borderId="0" xfId="206" applyNumberFormat="1" applyFont="1" applyFill="1" applyAlignment="1" applyProtection="1">
      <alignment horizontal="center" vertical="center"/>
      <protection hidden="1"/>
    </xf>
    <xf numFmtId="0" fontId="4" fillId="0" borderId="0" xfId="0" applyFont="1" applyFill="1" applyBorder="1" applyAlignment="1">
      <alignment horizontal="center" vertical="top" wrapText="1"/>
    </xf>
    <xf numFmtId="0" fontId="39" fillId="0" borderId="0" xfId="0" applyFont="1" applyAlignment="1" applyProtection="1">
      <alignment horizontal="center" vertical="top"/>
    </xf>
    <xf numFmtId="0" fontId="39" fillId="14" borderId="0" xfId="0" applyFont="1" applyFill="1" applyAlignment="1" applyProtection="1">
      <alignment horizontal="center" vertical="center"/>
    </xf>
    <xf numFmtId="0" fontId="15" fillId="15" borderId="4" xfId="0"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Fill="1" applyBorder="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Fill="1" applyBorder="1" applyAlignment="1" applyProtection="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65" fontId="5" fillId="0" borderId="0" xfId="206" applyNumberFormat="1" applyFont="1" applyFill="1" applyAlignment="1" applyProtection="1">
      <alignment horizontal="center" vertical="top"/>
      <protection hidden="1"/>
    </xf>
    <xf numFmtId="0" fontId="55" fillId="0" borderId="0" xfId="0" applyFont="1" applyAlignment="1" applyProtection="1">
      <alignment horizontal="center" vertical="top"/>
    </xf>
    <xf numFmtId="1" fontId="5" fillId="11" borderId="13" xfId="0" applyNumberFormat="1" applyFont="1" applyFill="1" applyBorder="1" applyAlignment="1" applyProtection="1">
      <alignment horizontal="center" vertical="center" wrapText="1"/>
    </xf>
    <xf numFmtId="0" fontId="5" fillId="11" borderId="14" xfId="0" applyNumberFormat="1" applyFont="1" applyFill="1" applyBorder="1" applyAlignment="1" applyProtection="1">
      <alignment vertical="center"/>
    </xf>
    <xf numFmtId="0" fontId="5" fillId="11" borderId="3" xfId="0" applyNumberFormat="1" applyFont="1" applyFill="1" applyBorder="1" applyAlignment="1" applyProtection="1">
      <alignment horizontal="center" vertical="center" wrapText="1"/>
    </xf>
    <xf numFmtId="0" fontId="5" fillId="11" borderId="3" xfId="0" applyNumberFormat="1" applyFont="1" applyFill="1" applyBorder="1" applyAlignment="1" applyProtection="1">
      <alignment vertical="center" wrapText="1"/>
    </xf>
    <xf numFmtId="0" fontId="5" fillId="11" borderId="15" xfId="0" applyNumberFormat="1" applyFont="1" applyFill="1" applyBorder="1" applyAlignment="1" applyProtection="1">
      <alignment vertical="center" wrapText="1"/>
    </xf>
    <xf numFmtId="0" fontId="5" fillId="11" borderId="13" xfId="0" applyNumberFormat="1" applyFont="1" applyFill="1" applyBorder="1" applyAlignment="1" applyProtection="1">
      <alignment horizontal="center" vertical="center" wrapText="1"/>
    </xf>
    <xf numFmtId="0" fontId="106" fillId="12" borderId="15" xfId="0" applyNumberFormat="1" applyFont="1" applyFill="1" applyBorder="1" applyAlignment="1" applyProtection="1">
      <alignment vertical="center" wrapText="1"/>
    </xf>
    <xf numFmtId="0" fontId="106" fillId="12" borderId="4" xfId="0" applyNumberFormat="1" applyFont="1" applyFill="1" applyBorder="1" applyAlignment="1" applyProtection="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64" fontId="93" fillId="6" borderId="13" xfId="11" applyFont="1" applyFill="1" applyBorder="1" applyAlignment="1" applyProtection="1">
      <alignment horizontal="center" vertical="top"/>
    </xf>
    <xf numFmtId="164" fontId="93" fillId="7" borderId="4" xfId="11" applyFont="1" applyFill="1" applyBorder="1" applyAlignment="1" applyProtection="1">
      <alignment horizontal="center" vertical="top"/>
    </xf>
    <xf numFmtId="0" fontId="0" fillId="0" borderId="4" xfId="0" applyFont="1" applyFill="1" applyBorder="1" applyAlignment="1" applyProtection="1">
      <alignment horizontal="justify" vertical="top" wrapText="1"/>
    </xf>
    <xf numFmtId="1" fontId="112" fillId="0" borderId="4" xfId="200" applyNumberFormat="1" applyFont="1" applyFill="1" applyBorder="1" applyAlignment="1" applyProtection="1">
      <alignment horizontal="center" vertical="top"/>
      <protection locked="0"/>
    </xf>
    <xf numFmtId="9" fontId="111" fillId="0" borderId="4" xfId="0" applyNumberFormat="1" applyFont="1" applyBorder="1" applyAlignment="1">
      <alignment horizontal="center" vertical="top"/>
    </xf>
    <xf numFmtId="10" fontId="112" fillId="0" borderId="4" xfId="200" applyNumberFormat="1" applyFont="1" applyFill="1" applyBorder="1" applyAlignment="1" applyProtection="1">
      <alignment horizontal="center" vertical="top"/>
      <protection locked="0" hidden="1"/>
    </xf>
    <xf numFmtId="0" fontId="112" fillId="0" borderId="4" xfId="201" applyNumberFormat="1" applyFont="1" applyFill="1" applyBorder="1" applyAlignment="1" applyProtection="1">
      <alignment horizontal="justify" vertical="top" wrapText="1"/>
    </xf>
    <xf numFmtId="179" fontId="112" fillId="0" borderId="4" xfId="70" applyNumberFormat="1" applyFont="1" applyBorder="1" applyAlignment="1">
      <alignment horizontal="center" vertical="top" wrapText="1"/>
    </xf>
    <xf numFmtId="0" fontId="112" fillId="0" borderId="4" xfId="201" applyNumberFormat="1" applyFont="1" applyFill="1" applyBorder="1" applyAlignment="1" applyProtection="1">
      <alignment horizontal="center" vertical="top"/>
    </xf>
    <xf numFmtId="1" fontId="112" fillId="0" borderId="4" xfId="200" applyNumberFormat="1" applyFont="1" applyFill="1" applyBorder="1" applyAlignment="1" applyProtection="1">
      <alignment horizontal="right" vertical="top"/>
      <protection locked="0"/>
    </xf>
    <xf numFmtId="2" fontId="112" fillId="0" borderId="4" xfId="200" applyNumberFormat="1" applyFont="1" applyFill="1" applyBorder="1" applyAlignment="1" applyProtection="1">
      <alignment horizontal="right" vertical="top"/>
    </xf>
    <xf numFmtId="2" fontId="112" fillId="0" borderId="4" xfId="200" applyNumberFormat="1" applyFont="1" applyFill="1" applyBorder="1" applyAlignment="1" applyProtection="1">
      <alignment vertical="top"/>
    </xf>
    <xf numFmtId="0" fontId="0" fillId="7" borderId="4"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ont="1" applyFill="1" applyBorder="1" applyAlignment="1" applyProtection="1">
      <alignment horizontal="right" vertical="center"/>
    </xf>
    <xf numFmtId="164" fontId="15" fillId="7" borderId="4" xfId="11" applyFont="1" applyFill="1" applyBorder="1" applyAlignment="1" applyProtection="1">
      <alignment horizontal="right" vertical="center"/>
    </xf>
    <xf numFmtId="0" fontId="0" fillId="0" borderId="0" xfId="0" applyFont="1" applyAlignment="1" applyProtection="1">
      <alignment vertical="center"/>
    </xf>
    <xf numFmtId="1" fontId="15" fillId="15" borderId="4" xfId="0" applyNumberFormat="1" applyFont="1" applyFill="1" applyBorder="1" applyAlignment="1" applyProtection="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10" fontId="93" fillId="0" borderId="5" xfId="0" applyNumberFormat="1" applyFont="1" applyFill="1" applyBorder="1" applyAlignment="1" applyProtection="1">
      <alignment horizontal="center" vertical="top"/>
    </xf>
    <xf numFmtId="10" fontId="93" fillId="0" borderId="0" xfId="206" applyNumberFormat="1" applyFont="1" applyAlignment="1" applyProtection="1">
      <alignment horizontal="center" vertical="top"/>
      <protection hidden="1"/>
    </xf>
    <xf numFmtId="10" fontId="93" fillId="0" borderId="0" xfId="206" applyNumberFormat="1" applyFont="1" applyFill="1" applyAlignment="1" applyProtection="1">
      <alignment horizontal="center" vertical="top"/>
      <protection hidden="1"/>
    </xf>
    <xf numFmtId="10" fontId="94" fillId="0" borderId="0" xfId="206" applyNumberFormat="1" applyFont="1" applyFill="1" applyAlignment="1" applyProtection="1">
      <alignment horizontal="center" vertical="top"/>
      <protection hidden="1"/>
    </xf>
    <xf numFmtId="10" fontId="94" fillId="0" borderId="0" xfId="206" applyNumberFormat="1" applyFont="1" applyFill="1" applyBorder="1" applyAlignment="1" applyProtection="1">
      <alignment horizontal="center" vertical="top"/>
      <protection hidden="1"/>
    </xf>
    <xf numFmtId="10" fontId="94" fillId="0" borderId="0" xfId="0" applyNumberFormat="1" applyFont="1" applyFill="1" applyBorder="1" applyAlignment="1" applyProtection="1">
      <alignment horizontal="center" vertical="top" wrapText="1"/>
    </xf>
    <xf numFmtId="10" fontId="93" fillId="0" borderId="4" xfId="0" applyNumberFormat="1" applyFont="1" applyFill="1" applyBorder="1" applyAlignment="1" applyProtection="1">
      <alignment horizontal="center" vertical="top" wrapText="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0" fontId="95" fillId="0" borderId="0" xfId="206" applyNumberFormat="1" applyFont="1" applyFill="1" applyBorder="1" applyAlignment="1" applyProtection="1">
      <alignment horizontal="center" vertical="top"/>
      <protection hidden="1"/>
    </xf>
    <xf numFmtId="10" fontId="96" fillId="0" borderId="0" xfId="206" applyNumberFormat="1" applyFont="1" applyFill="1" applyBorder="1" applyAlignment="1" applyProtection="1">
      <alignment horizontal="center" vertical="top"/>
      <protection hidden="1"/>
    </xf>
    <xf numFmtId="1" fontId="0" fillId="0" borderId="4" xfId="200" applyNumberFormat="1" applyFont="1" applyFill="1" applyBorder="1" applyAlignment="1" applyProtection="1">
      <alignment horizontal="center" vertical="top" wrapText="1"/>
      <protection locked="0" hidden="1"/>
    </xf>
    <xf numFmtId="2" fontId="94" fillId="0" borderId="4" xfId="0" applyNumberFormat="1" applyFont="1" applyFill="1" applyBorder="1" applyAlignment="1" applyProtection="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0" fillId="0" borderId="4" xfId="0" applyNumberFormat="1" applyFont="1" applyFill="1" applyBorder="1" applyAlignment="1" applyProtection="1">
      <alignment horizontal="center" vertical="top" wrapText="1"/>
    </xf>
    <xf numFmtId="0" fontId="15" fillId="11" borderId="3" xfId="0" applyNumberFormat="1" applyFont="1" applyFill="1" applyBorder="1" applyAlignment="1" applyProtection="1">
      <alignment horizontal="center" vertical="center" wrapText="1"/>
    </xf>
    <xf numFmtId="0" fontId="15" fillId="11" borderId="14" xfId="0" applyNumberFormat="1" applyFont="1" applyFill="1" applyBorder="1" applyAlignment="1" applyProtection="1">
      <alignment horizontal="left" vertical="center"/>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3" fillId="15" borderId="16" xfId="205" applyFont="1" applyFill="1" applyBorder="1" applyAlignment="1" applyProtection="1">
      <alignment horizontal="justify" vertical="center" wrapText="1"/>
      <protection hidden="1"/>
    </xf>
    <xf numFmtId="0" fontId="103" fillId="15" borderId="39" xfId="205" applyFont="1" applyFill="1" applyBorder="1" applyAlignment="1" applyProtection="1">
      <alignment horizontal="justify" vertical="center" wrapText="1"/>
      <protection hidden="1"/>
    </xf>
    <xf numFmtId="0" fontId="103"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5" fillId="0" borderId="11" xfId="205" applyFont="1" applyBorder="1" applyAlignment="1" applyProtection="1">
      <alignment horizontal="center" vertical="center" textRotation="90"/>
      <protection hidden="1"/>
    </xf>
    <xf numFmtId="0" fontId="105" fillId="0" borderId="12" xfId="205" applyFont="1" applyBorder="1" applyAlignment="1" applyProtection="1">
      <alignment horizontal="center" vertical="center" textRotation="90"/>
      <protection hidden="1"/>
    </xf>
    <xf numFmtId="0" fontId="105"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applyBorder="1"/>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4" fillId="0" borderId="0" xfId="0" applyFont="1" applyBorder="1" applyAlignment="1" applyProtection="1">
      <alignment horizontal="center" vertical="top"/>
    </xf>
    <xf numFmtId="0" fontId="94" fillId="0" borderId="0" xfId="0" applyFont="1" applyFill="1" applyBorder="1" applyAlignment="1" applyProtection="1">
      <alignment horizontal="center" vertical="top"/>
    </xf>
    <xf numFmtId="0" fontId="104" fillId="17" borderId="14" xfId="0" applyNumberFormat="1" applyFont="1" applyFill="1" applyBorder="1" applyAlignment="1" applyProtection="1">
      <alignment horizontal="left" vertical="top" wrapText="1"/>
    </xf>
    <xf numFmtId="0" fontId="104" fillId="17" borderId="3" xfId="0" applyNumberFormat="1" applyFont="1" applyFill="1" applyBorder="1" applyAlignment="1" applyProtection="1">
      <alignment horizontal="left" vertical="top" wrapText="1"/>
    </xf>
    <xf numFmtId="0" fontId="104" fillId="17" borderId="15" xfId="0" applyNumberFormat="1" applyFont="1" applyFill="1" applyBorder="1" applyAlignment="1" applyProtection="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top" wrapText="1"/>
    </xf>
    <xf numFmtId="10" fontId="93" fillId="6" borderId="9" xfId="0" applyNumberFormat="1" applyFont="1" applyFill="1" applyBorder="1" applyAlignment="1" applyProtection="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211" applyNumberFormat="1" applyFont="1" applyFill="1" applyBorder="1" applyAlignment="1" applyProtection="1">
      <alignment horizontal="left" vertical="top"/>
      <protection hidden="1"/>
    </xf>
    <xf numFmtId="0" fontId="94" fillId="0" borderId="0" xfId="0"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94" fillId="0" borderId="0" xfId="206" applyFont="1" applyFill="1" applyAlignment="1" applyProtection="1">
      <alignment horizontal="left" vertical="top"/>
      <protection hidden="1"/>
    </xf>
    <xf numFmtId="0" fontId="15" fillId="14" borderId="0" xfId="0" applyNumberFormat="1" applyFont="1" applyFill="1" applyBorder="1" applyAlignment="1" applyProtection="1">
      <alignment horizontal="left" vertical="center" wrapText="1"/>
    </xf>
    <xf numFmtId="0" fontId="42" fillId="15" borderId="0" xfId="0" applyNumberFormat="1" applyFont="1" applyFill="1" applyBorder="1" applyAlignment="1" applyProtection="1">
      <alignment horizontal="justify" vertical="center" wrapText="1"/>
    </xf>
    <xf numFmtId="0" fontId="95" fillId="9" borderId="0" xfId="0" applyFont="1" applyFill="1" applyAlignment="1" applyProtection="1">
      <alignment horizontal="center" vertical="top"/>
    </xf>
    <xf numFmtId="0" fontId="93" fillId="0" borderId="0" xfId="0" applyNumberFormat="1" applyFont="1" applyFill="1" applyBorder="1" applyAlignment="1" applyProtection="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Fill="1" applyBorder="1" applyAlignment="1" applyProtection="1">
      <alignment horizontal="left" vertical="center"/>
      <protection hidden="1"/>
    </xf>
    <xf numFmtId="0" fontId="16" fillId="0" borderId="0" xfId="0" applyFont="1" applyBorder="1" applyAlignment="1">
      <alignment horizontal="center" vertical="center"/>
    </xf>
    <xf numFmtId="0" fontId="33"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pplyProtection="1">
      <alignment horizontal="center" vertical="top"/>
    </xf>
    <xf numFmtId="0" fontId="42" fillId="15" borderId="0" xfId="0" applyNumberFormat="1" applyFont="1" applyFill="1" applyBorder="1" applyAlignment="1" applyProtection="1">
      <alignment horizontal="left" vertical="center" wrapText="1"/>
    </xf>
    <xf numFmtId="0" fontId="33" fillId="0" borderId="0" xfId="0" applyFont="1" applyBorder="1" applyAlignment="1" applyProtection="1">
      <alignment horizontal="center" vertical="top"/>
    </xf>
    <xf numFmtId="0" fontId="27" fillId="9"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Fill="1" applyBorder="1" applyAlignment="1" applyProtection="1">
      <alignment horizontal="left" vertical="top"/>
    </xf>
    <xf numFmtId="0" fontId="0" fillId="0" borderId="10" xfId="0" applyNumberFormat="1" applyFont="1" applyFill="1" applyBorder="1" applyAlignment="1" applyProtection="1">
      <alignment horizontal="center" vertical="top" wrapText="1"/>
    </xf>
    <xf numFmtId="0" fontId="15" fillId="0" borderId="0" xfId="0" applyNumberFormat="1" applyFont="1" applyFill="1" applyBorder="1" applyAlignment="1" applyProtection="1">
      <alignment horizontal="right" vertical="top"/>
    </xf>
    <xf numFmtId="0" fontId="104" fillId="17" borderId="14" xfId="0" applyNumberFormat="1" applyFont="1" applyFill="1" applyBorder="1" applyAlignment="1" applyProtection="1">
      <alignment horizontal="left" vertical="top"/>
    </xf>
    <xf numFmtId="0" fontId="104" fillId="17" borderId="3" xfId="0" applyNumberFormat="1" applyFont="1" applyFill="1" applyBorder="1" applyAlignment="1" applyProtection="1">
      <alignment horizontal="left" vertical="top"/>
    </xf>
    <xf numFmtId="0" fontId="104" fillId="17" borderId="15" xfId="0" applyNumberFormat="1" applyFont="1" applyFill="1" applyBorder="1" applyAlignment="1" applyProtection="1">
      <alignment horizontal="left" vertical="top"/>
    </xf>
    <xf numFmtId="0" fontId="15" fillId="14" borderId="0" xfId="206" applyFont="1" applyFill="1" applyAlignment="1" applyProtection="1">
      <alignment horizontal="left" vertical="center"/>
      <protection hidden="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90" fillId="0" borderId="0" xfId="0" applyFont="1" applyAlignment="1">
      <alignment horizontal="left" vertical="top" wrapText="1"/>
    </xf>
    <xf numFmtId="0" fontId="44" fillId="9" borderId="0" xfId="0" applyFont="1" applyFill="1" applyAlignment="1" applyProtection="1">
      <alignment horizontal="center" vertical="top"/>
    </xf>
    <xf numFmtId="0" fontId="4" fillId="0" borderId="0" xfId="206" applyFont="1" applyBorder="1" applyAlignment="1" applyProtection="1">
      <alignment horizontal="left" vertical="top"/>
      <protection hidden="1"/>
    </xf>
    <xf numFmtId="171" fontId="89" fillId="13" borderId="14" xfId="0" applyNumberFormat="1" applyFont="1" applyFill="1" applyBorder="1" applyAlignment="1" applyProtection="1">
      <alignment horizontal="left" vertical="top" wrapText="1"/>
    </xf>
    <xf numFmtId="171" fontId="89" fillId="13" borderId="3" xfId="0" applyNumberFormat="1" applyFont="1" applyFill="1" applyBorder="1" applyAlignment="1" applyProtection="1">
      <alignment horizontal="left" vertical="top" wrapText="1"/>
    </xf>
    <xf numFmtId="171" fontId="89" fillId="13" borderId="15" xfId="0" applyNumberFormat="1" applyFont="1" applyFill="1" applyBorder="1" applyAlignment="1" applyProtection="1">
      <alignment horizontal="left" vertical="top" wrapText="1"/>
    </xf>
    <xf numFmtId="0" fontId="44" fillId="0" borderId="0" xfId="0" applyFont="1" applyBorder="1" applyAlignment="1" applyProtection="1">
      <alignment horizontal="center" vertical="center"/>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1" fontId="104" fillId="17" borderId="14" xfId="0" applyNumberFormat="1" applyFont="1" applyFill="1" applyBorder="1" applyAlignment="1" applyProtection="1">
      <alignment horizontal="left" vertical="center"/>
    </xf>
    <xf numFmtId="1" fontId="104" fillId="17" borderId="3" xfId="0" applyNumberFormat="1" applyFont="1" applyFill="1" applyBorder="1" applyAlignment="1" applyProtection="1">
      <alignment horizontal="left" vertical="center"/>
    </xf>
    <xf numFmtId="1" fontId="104" fillId="17" borderId="15" xfId="0" applyNumberFormat="1" applyFont="1" applyFill="1" applyBorder="1" applyAlignment="1" applyProtection="1">
      <alignment horizontal="left" vertical="center"/>
    </xf>
    <xf numFmtId="0" fontId="4" fillId="0" borderId="0" xfId="0" applyFont="1" applyBorder="1" applyAlignment="1" applyProtection="1">
      <alignment horizontal="center" vertical="top"/>
    </xf>
    <xf numFmtId="0" fontId="4"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1" fontId="4" fillId="0" borderId="42"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1" fontId="89" fillId="13" borderId="10" xfId="0" applyNumberFormat="1" applyFont="1" applyFill="1" applyBorder="1" applyAlignment="1" applyProtection="1">
      <alignment horizontal="center" vertical="top" wrapText="1"/>
    </xf>
    <xf numFmtId="171" fontId="89" fillId="13" borderId="3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1" fontId="89" fillId="13" borderId="14" xfId="0" applyNumberFormat="1" applyFont="1" applyFill="1" applyBorder="1" applyAlignment="1" applyProtection="1">
      <alignment horizontal="center" vertical="top" wrapText="1"/>
    </xf>
    <xf numFmtId="171" fontId="89" fillId="13" borderId="3" xfId="0" applyNumberFormat="1" applyFont="1" applyFill="1" applyBorder="1" applyAlignment="1" applyProtection="1">
      <alignment horizontal="center" vertical="top" wrapText="1"/>
    </xf>
    <xf numFmtId="171" fontId="89" fillId="13" borderId="15" xfId="0" applyNumberFormat="1" applyFont="1" applyFill="1" applyBorder="1" applyAlignment="1" applyProtection="1">
      <alignment horizontal="center" vertical="top" wrapText="1"/>
    </xf>
    <xf numFmtId="0" fontId="15" fillId="15" borderId="0" xfId="0" applyNumberFormat="1" applyFont="1" applyFill="1" applyBorder="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Border="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Fill="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Border="1" applyAlignment="1" applyProtection="1">
      <alignment horizontal="justify" vertical="center" wrapText="1"/>
      <protection hidden="1"/>
    </xf>
    <xf numFmtId="0" fontId="102" fillId="15" borderId="0" xfId="205" applyFont="1" applyFill="1" applyBorder="1" applyAlignment="1" applyProtection="1">
      <alignment horizontal="justify" vertical="top" wrapText="1"/>
      <protection hidden="1"/>
    </xf>
    <xf numFmtId="0" fontId="16" fillId="0" borderId="0" xfId="205" applyFont="1" applyFill="1" applyBorder="1" applyAlignment="1" applyProtection="1">
      <alignment horizontal="left" vertical="top"/>
      <protection hidden="1"/>
    </xf>
    <xf numFmtId="2" fontId="16" fillId="0" borderId="0" xfId="206" applyNumberFormat="1" applyFont="1" applyFill="1" applyBorder="1" applyAlignment="1" applyProtection="1">
      <alignment horizontal="right" vertical="center"/>
      <protection hidden="1"/>
    </xf>
    <xf numFmtId="168" fontId="15" fillId="0" borderId="0" xfId="0" applyNumberFormat="1" applyFont="1" applyFill="1" applyBorder="1" applyAlignment="1" applyProtection="1">
      <alignment horizontal="center" vertical="center" wrapText="1"/>
      <protection hidden="1"/>
    </xf>
    <xf numFmtId="0" fontId="15" fillId="0" borderId="0" xfId="206" applyFont="1" applyFill="1" applyBorder="1" applyAlignment="1" applyProtection="1">
      <alignment horizontal="center" vertical="center"/>
      <protection hidden="1"/>
    </xf>
    <xf numFmtId="168" fontId="27" fillId="0" borderId="0" xfId="0"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4" fillId="15" borderId="0" xfId="206" applyFont="1" applyFill="1" applyBorder="1" applyAlignment="1" applyProtection="1">
      <alignment horizontal="justify"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pplyProtection="1">
      <alignment horizontal="center" vertical="top"/>
    </xf>
    <xf numFmtId="0" fontId="0" fillId="0" borderId="0" xfId="194" applyFont="1" applyAlignment="1" applyProtection="1">
      <alignment horizontal="center" vertical="top"/>
    </xf>
    <xf numFmtId="0" fontId="0" fillId="0" borderId="0" xfId="194" applyFont="1" applyAlignment="1" applyProtection="1">
      <alignment horizontal="justify" vertical="top"/>
    </xf>
    <xf numFmtId="0" fontId="50" fillId="0" borderId="0" xfId="194" applyFont="1" applyAlignment="1" applyProtection="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pplyProtection="1">
      <alignment horizontal="center" vertical="top" wrapText="1"/>
    </xf>
    <xf numFmtId="0" fontId="50" fillId="0" borderId="43" xfId="0" applyFont="1" applyBorder="1" applyAlignment="1" applyProtection="1">
      <alignment horizontal="left" vertical="center" indent="2"/>
    </xf>
    <xf numFmtId="0" fontId="16" fillId="0" borderId="0" xfId="194" applyFont="1" applyAlignment="1" applyProtection="1">
      <alignment horizontal="justify" vertical="top"/>
    </xf>
    <xf numFmtId="178" fontId="15" fillId="0" borderId="0" xfId="194" applyNumberFormat="1" applyFont="1" applyAlignment="1" applyProtection="1">
      <alignment horizontal="left" vertical="center" indent="1"/>
    </xf>
    <xf numFmtId="0" fontId="42" fillId="0" borderId="0" xfId="194" quotePrefix="1" applyFont="1" applyAlignment="1" applyProtection="1">
      <alignment horizontal="center" vertical="center"/>
    </xf>
    <xf numFmtId="0" fontId="50" fillId="0" borderId="43"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 fillId="15" borderId="0" xfId="194" applyFont="1" applyFill="1" applyAlignment="1" applyProtection="1">
      <alignment horizontal="left" vertical="top" wrapText="1"/>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16" fillId="0" borderId="0" xfId="210" applyFont="1" applyFill="1" applyBorder="1" applyAlignment="1" applyProtection="1">
      <alignment horizontal="justify" vertical="center" wrapText="1"/>
      <protection hidden="1"/>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27">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4891657"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588770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692390" y="47625"/>
          <a:ext cx="1028700" cy="60388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620000" y="76200"/>
          <a:ext cx="1219200" cy="666750"/>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33800" y="10077450"/>
          <a:ext cx="18097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257675" y="1007745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33800" y="10077450"/>
          <a:ext cx="18097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257675" y="1007745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33800" y="10077450"/>
          <a:ext cx="18097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257675" y="1007745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33800" y="10077450"/>
          <a:ext cx="18097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33800" y="10077450"/>
          <a:ext cx="18097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33800" y="10077450"/>
          <a:ext cx="18097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33800" y="10077450"/>
          <a:ext cx="18097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19625" y="1007745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19625" y="1007745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19625" y="1007745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19625" y="1007745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667125" y="10077450"/>
          <a:ext cx="25146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648075" y="1007745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676650" y="10077450"/>
          <a:ext cx="23622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191000" y="1007745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19575" y="1007745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10050" y="1007745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657600" y="10077450"/>
          <a:ext cx="25908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05225" y="10077450"/>
          <a:ext cx="20955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686175" y="10077450"/>
          <a:ext cx="2286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676650" y="10077450"/>
          <a:ext cx="23622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33800" y="10077450"/>
          <a:ext cx="18097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33800" y="10077450"/>
          <a:ext cx="18097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33800" y="10077450"/>
          <a:ext cx="18097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33800" y="10077450"/>
          <a:ext cx="18097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33800" y="10077450"/>
          <a:ext cx="18097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33800" y="10077450"/>
          <a:ext cx="18097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09975" y="1007745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33800" y="10077450"/>
          <a:ext cx="18288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33800" y="10077450"/>
          <a:ext cx="18288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33800" y="10077450"/>
          <a:ext cx="18097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33800" y="10077450"/>
          <a:ext cx="18288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33800" y="10077450"/>
          <a:ext cx="18288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33800" y="10077450"/>
          <a:ext cx="18097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257675" y="1007745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257675" y="1007745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257675" y="1007745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4962525" y="1007745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4962525" y="1007745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4962525" y="1007745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4962525" y="1007745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4962525" y="1007745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33800" y="10077450"/>
          <a:ext cx="18288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257675" y="1007745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33800" y="10077450"/>
          <a:ext cx="18288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257675" y="1007745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33800" y="10077450"/>
          <a:ext cx="18288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257675" y="1007745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33800" y="10077450"/>
          <a:ext cx="18288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257675" y="1007745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33800" y="10077450"/>
          <a:ext cx="18288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33800" y="10077450"/>
          <a:ext cx="18288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33800" y="10077450"/>
          <a:ext cx="18288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33800" y="10077450"/>
          <a:ext cx="18288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33800" y="10077450"/>
          <a:ext cx="18288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257675" y="1007745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257675" y="1007745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257675" y="1007745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257675" y="1007745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257675" y="1007745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33800" y="10077450"/>
          <a:ext cx="18288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33800" y="10077450"/>
          <a:ext cx="18288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257675" y="1007745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257675" y="1007745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33800" y="10077450"/>
          <a:ext cx="18097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4962525" y="1007745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257675" y="1007745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257675" y="1007745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257675" y="1007745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257675" y="1007745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257675" y="1007745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133850" y="1007745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33800" y="10077450"/>
          <a:ext cx="18097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33800" y="10077450"/>
          <a:ext cx="18097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33800" y="10077450"/>
          <a:ext cx="18097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33800" y="10077450"/>
          <a:ext cx="18097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33800" y="10077450"/>
          <a:ext cx="18097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33800" y="10077450"/>
          <a:ext cx="18097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09975" y="1007745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33800" y="10077450"/>
          <a:ext cx="18288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33800" y="10077450"/>
          <a:ext cx="18288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33800" y="10077450"/>
          <a:ext cx="18097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33800" y="10077450"/>
          <a:ext cx="18288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33800" y="10077450"/>
          <a:ext cx="18288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33800" y="10077450"/>
          <a:ext cx="18097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257675" y="1007745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257675" y="1007745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257675" y="1007745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4962525" y="1007745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4962525" y="1007745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4962525" y="1007745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4962525" y="1007745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4962525" y="1007745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33800" y="10077450"/>
          <a:ext cx="18288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257675" y="1007745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33800" y="10077450"/>
          <a:ext cx="18288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257675" y="1007745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33800" y="10077450"/>
          <a:ext cx="18288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257675" y="1007745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33800" y="10077450"/>
          <a:ext cx="18288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257675" y="1007745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33800" y="10077450"/>
          <a:ext cx="18288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33800" y="10077450"/>
          <a:ext cx="18288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33800" y="10077450"/>
          <a:ext cx="18288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33800" y="10077450"/>
          <a:ext cx="18288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33800" y="10077450"/>
          <a:ext cx="18288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257675" y="1007745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257675" y="1007745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257675" y="1007745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257675" y="1007745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257675" y="1007745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33800" y="10077450"/>
          <a:ext cx="18288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33800" y="10077450"/>
          <a:ext cx="18288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257675" y="1007745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257675" y="1007745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33800" y="10077450"/>
          <a:ext cx="18097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4962525" y="1007745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257675" y="1007745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257675" y="1007745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257675" y="1007745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257675" y="1007745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133850" y="1007745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33800" y="10077450"/>
          <a:ext cx="18097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257675" y="1007745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33800" y="10077450"/>
          <a:ext cx="18097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257675" y="1007745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33800" y="10077450"/>
          <a:ext cx="18097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257675" y="1007745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33800" y="10077450"/>
          <a:ext cx="18097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33800" y="10077450"/>
          <a:ext cx="18097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33800" y="10077450"/>
          <a:ext cx="18097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33800" y="10077450"/>
          <a:ext cx="18097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19625" y="1007745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19625" y="1007745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19625" y="1007745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19625" y="1007745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667125" y="10077450"/>
          <a:ext cx="25146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648075" y="1007745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676650" y="10077450"/>
          <a:ext cx="23622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191000" y="1007745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19575" y="1007745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10050" y="1007745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657600" y="10077450"/>
          <a:ext cx="25908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05225" y="10077450"/>
          <a:ext cx="20955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686175" y="10077450"/>
          <a:ext cx="2286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676650" y="10077450"/>
          <a:ext cx="23622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33800" y="10077450"/>
          <a:ext cx="18097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33800" y="10077450"/>
          <a:ext cx="18097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33800" y="10077450"/>
          <a:ext cx="18097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33800" y="10077450"/>
          <a:ext cx="18097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33800" y="10077450"/>
          <a:ext cx="18097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33800" y="10077450"/>
          <a:ext cx="18097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09975" y="1007745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33800" y="10077450"/>
          <a:ext cx="18288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33800" y="10077450"/>
          <a:ext cx="18288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33800" y="10077450"/>
          <a:ext cx="18097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33800" y="10077450"/>
          <a:ext cx="18288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33800" y="10077450"/>
          <a:ext cx="18288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33800" y="10077450"/>
          <a:ext cx="18097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257675" y="1007745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257675" y="1007745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257675" y="1007745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4962525" y="1007745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4962525" y="1007745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4962525" y="1007745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4962525" y="1007745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4962525" y="1007745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33800" y="10077450"/>
          <a:ext cx="18288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257675" y="1007745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33800" y="10077450"/>
          <a:ext cx="18288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257675" y="1007745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33800" y="10077450"/>
          <a:ext cx="18288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257675" y="1007745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33800" y="10077450"/>
          <a:ext cx="18288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257675" y="1007745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33800" y="10077450"/>
          <a:ext cx="18288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33800" y="10077450"/>
          <a:ext cx="18288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33800" y="10077450"/>
          <a:ext cx="18288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33800" y="10077450"/>
          <a:ext cx="18288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33800" y="10077450"/>
          <a:ext cx="18288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257675" y="1007745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257675" y="1007745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257675" y="1007745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257675" y="1007745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257675" y="1007745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33800" y="10077450"/>
          <a:ext cx="18288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33800" y="10077450"/>
          <a:ext cx="18288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257675" y="1007745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257675" y="1007745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33800" y="10077450"/>
          <a:ext cx="18097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4962525" y="1007745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257675" y="1007745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257675" y="1007745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257675" y="1007745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257675" y="1007745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257675" y="1007745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133850" y="1007745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33800" y="10077450"/>
          <a:ext cx="18097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33800" y="10077450"/>
          <a:ext cx="18097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33800" y="10077450"/>
          <a:ext cx="18097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33800" y="10077450"/>
          <a:ext cx="18097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33800" y="10077450"/>
          <a:ext cx="18097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33800" y="10077450"/>
          <a:ext cx="18097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09975" y="1007745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33800" y="10077450"/>
          <a:ext cx="18288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33800" y="10077450"/>
          <a:ext cx="18288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33800" y="10077450"/>
          <a:ext cx="18097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33800" y="10077450"/>
          <a:ext cx="18288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33800" y="10077450"/>
          <a:ext cx="18288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33800" y="10077450"/>
          <a:ext cx="18097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257675" y="1007745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257675" y="1007745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257675" y="1007745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4962525" y="1007745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4962525" y="1007745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4962525" y="1007745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4962525" y="1007745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4962525" y="1007745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33800" y="10077450"/>
          <a:ext cx="18288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257675" y="1007745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33800" y="10077450"/>
          <a:ext cx="18288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257675" y="1007745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33800" y="10077450"/>
          <a:ext cx="18288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257675" y="1007745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33800" y="10077450"/>
          <a:ext cx="18288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257675" y="1007745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33800" y="10077450"/>
          <a:ext cx="18288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33800" y="10077450"/>
          <a:ext cx="18288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33800" y="10077450"/>
          <a:ext cx="18288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33800" y="10077450"/>
          <a:ext cx="18288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33800" y="10077450"/>
          <a:ext cx="18288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257675" y="1007745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257675" y="1007745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257675" y="1007745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257675" y="1007745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257675" y="1007745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33800" y="10077450"/>
          <a:ext cx="18288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33800" y="10077450"/>
          <a:ext cx="18288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257675" y="1007745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257675" y="1007745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4962525" y="1007745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257675" y="1007745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257675" y="1007745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257675" y="1007745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257675" y="1007745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133850" y="1007745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33800" y="10077450"/>
          <a:ext cx="18097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257675" y="1007745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33800" y="10077450"/>
          <a:ext cx="18097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257675" y="1007745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33800" y="10077450"/>
          <a:ext cx="18097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257675" y="1007745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33800" y="10077450"/>
          <a:ext cx="18097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33800" y="10077450"/>
          <a:ext cx="18097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33800" y="10077450"/>
          <a:ext cx="18097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33800" y="10077450"/>
          <a:ext cx="18097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19625" y="1007745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19625" y="1007745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19625" y="1007745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19625" y="1007745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667125" y="10077450"/>
          <a:ext cx="25146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648075" y="1007745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676650" y="10077450"/>
          <a:ext cx="23622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191000" y="1007745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19575" y="1007745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10050" y="1007745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657600" y="10077450"/>
          <a:ext cx="25908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05225" y="10077450"/>
          <a:ext cx="20955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686175" y="10077450"/>
          <a:ext cx="2286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676650" y="10077450"/>
          <a:ext cx="23622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33800" y="10077450"/>
          <a:ext cx="18097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33800" y="10077450"/>
          <a:ext cx="18097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33800" y="10077450"/>
          <a:ext cx="18097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33800" y="10077450"/>
          <a:ext cx="18097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33800" y="10077450"/>
          <a:ext cx="18097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33800" y="10077450"/>
          <a:ext cx="18097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09975" y="1007745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33800" y="10077450"/>
          <a:ext cx="18288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33800" y="10077450"/>
          <a:ext cx="18288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33800" y="10077450"/>
          <a:ext cx="18097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33800" y="10077450"/>
          <a:ext cx="18288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33800" y="10077450"/>
          <a:ext cx="18288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33800" y="10077450"/>
          <a:ext cx="18097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257675" y="1007745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257675" y="1007745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257675" y="1007745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4962525" y="1007745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4962525" y="1007745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4962525" y="1007745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4962525" y="1007745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4962525" y="1007745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33800" y="10077450"/>
          <a:ext cx="18288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257675" y="1007745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33800" y="10077450"/>
          <a:ext cx="18288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257675" y="1007745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33800" y="10077450"/>
          <a:ext cx="18288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257675" y="1007745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33800" y="10077450"/>
          <a:ext cx="18288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257675" y="1007745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33800" y="10077450"/>
          <a:ext cx="18288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33800" y="10077450"/>
          <a:ext cx="18288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33800" y="10077450"/>
          <a:ext cx="18288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33800" y="10077450"/>
          <a:ext cx="18288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33800" y="10077450"/>
          <a:ext cx="18288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257675" y="1007745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257675" y="1007745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257675" y="1007745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257675" y="1007745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257675" y="1007745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33800" y="10077450"/>
          <a:ext cx="18288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33800" y="10077450"/>
          <a:ext cx="18288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257675" y="1007745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257675" y="1007745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33800" y="10077450"/>
          <a:ext cx="18097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4962525" y="1007745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257675" y="1007745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257675" y="1007745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257675" y="1007745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257675" y="1007745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257675" y="1007745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133850" y="1007745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33800" y="10077450"/>
          <a:ext cx="18097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33800" y="10077450"/>
          <a:ext cx="18097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33800" y="10077450"/>
          <a:ext cx="18097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33800" y="10077450"/>
          <a:ext cx="18097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33800" y="10077450"/>
          <a:ext cx="18097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33800" y="10077450"/>
          <a:ext cx="18097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09975" y="1007745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33800" y="10077450"/>
          <a:ext cx="18288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33800" y="10077450"/>
          <a:ext cx="18288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33800" y="10077450"/>
          <a:ext cx="18097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33800" y="10077450"/>
          <a:ext cx="18288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33800" y="10077450"/>
          <a:ext cx="18288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33800" y="10077450"/>
          <a:ext cx="18097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257675" y="1007745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257675" y="1007745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257675" y="1007745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4962525" y="1007745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4962525" y="1007745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4962525" y="1007745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4962525" y="1007745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4962525" y="1007745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33800" y="10077450"/>
          <a:ext cx="18288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257675" y="1007745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33800" y="10077450"/>
          <a:ext cx="18288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257675" y="1007745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33800" y="10077450"/>
          <a:ext cx="18288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257675" y="1007745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33800" y="10077450"/>
          <a:ext cx="18288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257675" y="1007745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33800" y="10077450"/>
          <a:ext cx="18288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33800" y="10077450"/>
          <a:ext cx="18288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33800" y="10077450"/>
          <a:ext cx="18288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33800" y="10077450"/>
          <a:ext cx="18288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33800" y="10077450"/>
          <a:ext cx="18288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257675" y="1007745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257675" y="1007745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257675" y="1007745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257675" y="1007745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257675" y="1007745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33800" y="10077450"/>
          <a:ext cx="18288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33800" y="10077450"/>
          <a:ext cx="18288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257675" y="1007745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257675" y="1007745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33800" y="10077450"/>
          <a:ext cx="18097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4962525" y="1007745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257675" y="1007745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257675" y="1007745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257675" y="1007745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257675" y="1007745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133850" y="1007745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33800" y="10077450"/>
          <a:ext cx="18097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257675" y="1007745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33800" y="10077450"/>
          <a:ext cx="18097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257675" y="1007745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33800" y="10077450"/>
          <a:ext cx="18097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257675" y="1007745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33800" y="10077450"/>
          <a:ext cx="18097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33800" y="10077450"/>
          <a:ext cx="18097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33800" y="10077450"/>
          <a:ext cx="18097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33800" y="10077450"/>
          <a:ext cx="18097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19625" y="1007745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19625" y="1007745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19625" y="1007745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19625" y="1007745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667125" y="10077450"/>
          <a:ext cx="25146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648075" y="1007745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676650" y="10077450"/>
          <a:ext cx="23622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191000" y="1007745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19575" y="1007745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10050" y="1007745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657600" y="10077450"/>
          <a:ext cx="25908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05225" y="10077450"/>
          <a:ext cx="20955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686175" y="10077450"/>
          <a:ext cx="2286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676650" y="10077450"/>
          <a:ext cx="23622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33800" y="10077450"/>
          <a:ext cx="18097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33800" y="10077450"/>
          <a:ext cx="18097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33800" y="10077450"/>
          <a:ext cx="18097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33800" y="10077450"/>
          <a:ext cx="18097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33800" y="10077450"/>
          <a:ext cx="18097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33800" y="10077450"/>
          <a:ext cx="18097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09975" y="1007745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33800" y="10077450"/>
          <a:ext cx="18288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33800" y="10077450"/>
          <a:ext cx="18288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33800" y="10077450"/>
          <a:ext cx="18097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33800" y="10077450"/>
          <a:ext cx="18288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33800" y="10077450"/>
          <a:ext cx="18288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33800" y="10077450"/>
          <a:ext cx="18097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257675" y="1007745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257675" y="1007745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257675" y="1007745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4962525" y="1007745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4962525" y="1007745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4962525" y="1007745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4962525" y="1007745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4962525" y="1007745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33800" y="10077450"/>
          <a:ext cx="18288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257675" y="1007745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33800" y="10077450"/>
          <a:ext cx="18288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257675" y="1007745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33800" y="10077450"/>
          <a:ext cx="18288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257675" y="1007745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33800" y="10077450"/>
          <a:ext cx="18288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257675" y="1007745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33800" y="10077450"/>
          <a:ext cx="18288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33800" y="10077450"/>
          <a:ext cx="18288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33800" y="10077450"/>
          <a:ext cx="18288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33800" y="10077450"/>
          <a:ext cx="18288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33800" y="10077450"/>
          <a:ext cx="18288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257675" y="1007745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257675" y="1007745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257675" y="1007745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257675" y="1007745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257675" y="1007745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33800" y="10077450"/>
          <a:ext cx="18288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33800" y="10077450"/>
          <a:ext cx="18288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257675" y="1007745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257675" y="1007745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33800" y="10077450"/>
          <a:ext cx="18097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4962525" y="1007745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257675" y="1007745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257675" y="1007745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257675" y="1007745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257675" y="1007745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257675" y="1007745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133850" y="1007745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33800" y="10077450"/>
          <a:ext cx="18097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33800" y="10077450"/>
          <a:ext cx="18097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33800" y="10077450"/>
          <a:ext cx="18097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33800" y="10077450"/>
          <a:ext cx="18097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33800" y="10077450"/>
          <a:ext cx="18097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33800" y="10077450"/>
          <a:ext cx="18097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09975" y="1007745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33800" y="10077450"/>
          <a:ext cx="18288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33800" y="10077450"/>
          <a:ext cx="18288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33800" y="10077450"/>
          <a:ext cx="18097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33800" y="10077450"/>
          <a:ext cx="18288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33800" y="10077450"/>
          <a:ext cx="18288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33800" y="10077450"/>
          <a:ext cx="18097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257675" y="1007745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257675" y="1007745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257675" y="1007745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4962525" y="1007745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4962525" y="1007745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4962525" y="1007745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4962525" y="1007745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4962525" y="1007745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33800" y="10077450"/>
          <a:ext cx="18288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257675" y="1007745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33800" y="10077450"/>
          <a:ext cx="18288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257675" y="1007745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33800" y="10077450"/>
          <a:ext cx="18288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257675" y="1007745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33800" y="10077450"/>
          <a:ext cx="18288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257675" y="1007745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33800" y="10077450"/>
          <a:ext cx="18288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33800" y="10077450"/>
          <a:ext cx="18288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33800" y="10077450"/>
          <a:ext cx="18288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33800" y="10077450"/>
          <a:ext cx="18288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33800" y="10077450"/>
          <a:ext cx="18288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257675" y="1007745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257675" y="1007745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257675" y="1007745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257675" y="1007745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257675" y="1007745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33800" y="10077450"/>
          <a:ext cx="18288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257675" y="1007745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257675" y="1007745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4962525" y="1007745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257675" y="1007745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257675" y="1007745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257675" y="1007745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257675" y="1007745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133850" y="1007745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734175" y="19050"/>
          <a:ext cx="0" cy="9525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41794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720840" y="104775"/>
          <a:ext cx="0" cy="66484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572375" y="47625"/>
          <a:ext cx="1266825"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6832036"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433310" y="28575"/>
          <a:ext cx="1106805" cy="64198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263283" y="19050"/>
          <a:ext cx="1109134" cy="5556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6896100" y="19050"/>
          <a:ext cx="97155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6924675" y="19050"/>
          <a:ext cx="977265" cy="60007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565A895-6BC5-40E4-82B0-EB0532BC451D}" protected="1">
  <header guid="{A565A895-6BC5-40E4-82B0-EB0532BC451D}" dateTime="2023-04-21T14:55:17" maxSheetId="29" userName="Sandeep Panwar {संदीप पंवार}"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565A895-6BC5-40E4-82B0-EB0532BC451D}" name="Sandeep Panwar {संदीप पंवार}" id="-862537245" dateTime="2023-04-21T14:55:17"/>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2" sqref="B2"/>
    </sheetView>
  </sheetViews>
  <sheetFormatPr defaultRowHeight="16.5"/>
  <cols>
    <col min="1" max="1" width="18" customWidth="1"/>
    <col min="2" max="2" width="71.875" customWidth="1"/>
  </cols>
  <sheetData>
    <row r="1" spans="1:8" ht="54">
      <c r="A1" s="330" t="s">
        <v>474</v>
      </c>
      <c r="B1" s="1249" t="s">
        <v>923</v>
      </c>
      <c r="C1" s="800"/>
      <c r="D1" s="800"/>
      <c r="E1" s="800"/>
      <c r="F1" s="800"/>
      <c r="G1" s="800"/>
      <c r="H1" s="800"/>
    </row>
    <row r="2" spans="1:8">
      <c r="B2" s="575"/>
    </row>
    <row r="3" spans="1:8">
      <c r="A3" t="s">
        <v>307</v>
      </c>
      <c r="B3" s="790" t="s">
        <v>894</v>
      </c>
    </row>
    <row r="5" spans="1:8">
      <c r="A5" t="s">
        <v>308</v>
      </c>
      <c r="B5" s="1360" t="s">
        <v>895</v>
      </c>
      <c r="C5" s="1361"/>
      <c r="D5" s="1361"/>
      <c r="E5" s="1361"/>
      <c r="F5" s="1361"/>
      <c r="G5" s="1361"/>
      <c r="H5" s="1361"/>
    </row>
    <row r="7" spans="1:8">
      <c r="B7" s="1229" t="s">
        <v>564</v>
      </c>
    </row>
  </sheetData>
  <sheetProtection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30"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447" customWidth="1"/>
    <col min="2" max="2" width="42.25" style="448" customWidth="1"/>
    <col min="3" max="3" width="7.625" style="447" customWidth="1"/>
    <col min="4" max="4" width="9.125" style="447" customWidth="1"/>
    <col min="5" max="5" width="12.75" style="447" customWidth="1"/>
    <col min="6" max="6" width="14.625" style="447" customWidth="1"/>
    <col min="7" max="26" width="9" style="213"/>
    <col min="27" max="27" width="9" style="204" hidden="1" customWidth="1"/>
    <col min="28" max="29" width="17.625" style="204" hidden="1" customWidth="1"/>
    <col min="30" max="30" width="9" style="204" hidden="1" customWidth="1"/>
    <col min="31" max="31" width="15.5" style="204" hidden="1" customWidth="1"/>
    <col min="32" max="32" width="15.375" style="204" hidden="1" customWidth="1"/>
    <col min="33" max="44" width="9" style="213"/>
    <col min="45" max="16384" width="9" style="396"/>
  </cols>
  <sheetData>
    <row r="1" spans="1:32">
      <c r="A1" s="63" t="str">
        <f>Cover!B3</f>
        <v>Specification No.: CC/NT/W-AIS/DOM/A00/23/01627</v>
      </c>
      <c r="B1" s="64"/>
      <c r="C1" s="65"/>
      <c r="D1" s="65"/>
      <c r="E1" s="8"/>
      <c r="F1" s="9" t="s">
        <v>425</v>
      </c>
    </row>
    <row r="2" spans="1:32">
      <c r="A2" s="389"/>
      <c r="B2" s="446"/>
      <c r="C2" s="391"/>
      <c r="D2" s="391"/>
      <c r="E2" s="390"/>
      <c r="F2" s="390"/>
    </row>
    <row r="3" spans="1:32" ht="51.75" customHeight="1">
      <c r="A3" s="146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67"/>
      <c r="C3" s="1467"/>
      <c r="D3" s="1467"/>
      <c r="E3" s="1467"/>
      <c r="F3" s="1467"/>
      <c r="AA3" s="216" t="s">
        <v>342</v>
      </c>
      <c r="AC3" s="217">
        <f>IF(ISERROR(#REF!/('Sch-6'!D14+'Sch-6'!D16+'Sch-6'!D18)),0,#REF!/( 'Sch-6'!D14+'Sch-6'!D16+'Sch-6'!D18))</f>
        <v>0</v>
      </c>
    </row>
    <row r="4" spans="1:32">
      <c r="A4" s="1468" t="s">
        <v>422</v>
      </c>
      <c r="B4" s="1468"/>
      <c r="C4" s="1468"/>
      <c r="D4" s="1468"/>
      <c r="E4" s="1468"/>
      <c r="F4" s="1468"/>
      <c r="AA4" s="216" t="s">
        <v>343</v>
      </c>
      <c r="AC4" s="219" t="e">
        <f>#REF!</f>
        <v>#REF!</v>
      </c>
    </row>
    <row r="5" spans="1:32">
      <c r="AA5" s="216" t="s">
        <v>348</v>
      </c>
      <c r="AC5" s="219">
        <f>IF(ISERROR(#REF!/#REF!),0,#REF! /#REF!)</f>
        <v>0</v>
      </c>
    </row>
    <row r="6" spans="1:32">
      <c r="A6" s="33" t="str">
        <f>'Sch-1'!A6</f>
        <v>Bidder’s Name and Address (Sole Bidder) :</v>
      </c>
      <c r="B6" s="34"/>
      <c r="C6" s="34"/>
      <c r="D6" s="34"/>
      <c r="E6" s="72" t="s">
        <v>396</v>
      </c>
      <c r="F6" s="2"/>
      <c r="AA6" s="216" t="s">
        <v>349</v>
      </c>
      <c r="AC6" s="219" t="e">
        <f>#REF!</f>
        <v>#REF!</v>
      </c>
    </row>
    <row r="7" spans="1:32">
      <c r="A7" s="1488" t="str">
        <f>'Sch-1'!A7</f>
        <v/>
      </c>
      <c r="B7" s="1488"/>
      <c r="C7" s="1488"/>
      <c r="D7" s="1488"/>
      <c r="E7" s="455" t="str">
        <f>'Sch-1'!M7</f>
        <v>Contracts Services, 3rd Floor</v>
      </c>
      <c r="F7" s="2"/>
      <c r="AA7" s="216" t="s">
        <v>346</v>
      </c>
      <c r="AC7" s="217" t="e">
        <f>SUM(AC3:AC6)</f>
        <v>#REF!</v>
      </c>
    </row>
    <row r="8" spans="1:32">
      <c r="A8" s="73" t="s">
        <v>397</v>
      </c>
      <c r="B8" s="1490" t="str">
        <f>IF('Sch-1'!C8=0, "", 'Sch-1'!C8)</f>
        <v xml:space="preserve">…….. …….. …….. …….. …….. …….. </v>
      </c>
      <c r="C8" s="1490"/>
      <c r="D8" s="1490"/>
      <c r="E8" s="455" t="str">
        <f>'Sch-1'!M8</f>
        <v>Power Grid Corporation of India Ltd.,</v>
      </c>
      <c r="F8" s="2"/>
    </row>
    <row r="9" spans="1:32">
      <c r="A9" s="73" t="s">
        <v>399</v>
      </c>
      <c r="B9" s="1490" t="str">
        <f>IF('Sch-1'!C9=0, "", 'Sch-1'!C9)</f>
        <v xml:space="preserve">…….. …….. …….. …….. …….. …….. </v>
      </c>
      <c r="C9" s="1490"/>
      <c r="D9" s="1490"/>
      <c r="E9" s="455" t="str">
        <f>'Sch-1'!M9</f>
        <v>"Saudamini", Plot No.-2</v>
      </c>
      <c r="F9" s="2"/>
    </row>
    <row r="10" spans="1:32">
      <c r="A10" s="392"/>
      <c r="B10" s="1491" t="str">
        <f>IF('Sch-1'!C10=0, "", 'Sch-1'!C10)</f>
        <v xml:space="preserve">…….. …….. …….. …….. …….. …….. </v>
      </c>
      <c r="C10" s="1491"/>
      <c r="D10" s="1491"/>
      <c r="E10" s="456" t="str">
        <f>'Sch-1'!M10</f>
        <v xml:space="preserve">Sector-29, </v>
      </c>
      <c r="F10" s="390"/>
      <c r="AA10" s="216" t="s">
        <v>345</v>
      </c>
      <c r="AC10" s="219">
        <f>'Sch-1'!AA10</f>
        <v>0</v>
      </c>
    </row>
    <row r="11" spans="1:32">
      <c r="A11" s="392"/>
      <c r="B11" s="1491" t="str">
        <f>IF('Sch-1'!C11=0, "", 'Sch-1'!C11)</f>
        <v xml:space="preserve">…….. …….. …….. …….. …….. …….. </v>
      </c>
      <c r="C11" s="1491"/>
      <c r="D11" s="1491"/>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273</v>
      </c>
      <c r="AB13" s="1515" t="s">
        <v>281</v>
      </c>
      <c r="AC13" s="1515"/>
      <c r="AD13" s="288" t="s">
        <v>285</v>
      </c>
      <c r="AE13" s="1515" t="s">
        <v>282</v>
      </c>
      <c r="AF13" s="1515"/>
    </row>
    <row r="14" spans="1:32" ht="30">
      <c r="A14" s="15" t="s">
        <v>361</v>
      </c>
      <c r="B14" s="15" t="s">
        <v>368</v>
      </c>
      <c r="C14" s="80" t="s">
        <v>353</v>
      </c>
      <c r="D14" s="80" t="s">
        <v>354</v>
      </c>
      <c r="E14" s="81" t="s">
        <v>370</v>
      </c>
      <c r="F14" s="81" t="s">
        <v>411</v>
      </c>
      <c r="AB14" s="223" t="s">
        <v>370</v>
      </c>
      <c r="AC14" s="223" t="s">
        <v>411</v>
      </c>
      <c r="AD14" s="288"/>
      <c r="AE14" s="223" t="s">
        <v>370</v>
      </c>
      <c r="AF14" s="223" t="s">
        <v>411</v>
      </c>
    </row>
    <row r="15" spans="1:32">
      <c r="A15" s="10">
        <v>1</v>
      </c>
      <c r="B15" s="10">
        <v>2</v>
      </c>
      <c r="C15" s="10">
        <v>3</v>
      </c>
      <c r="D15" s="10">
        <v>4</v>
      </c>
      <c r="E15" s="10">
        <v>5</v>
      </c>
      <c r="F15" s="10" t="s">
        <v>405</v>
      </c>
      <c r="AB15" s="225">
        <v>5</v>
      </c>
      <c r="AC15" s="225" t="s">
        <v>405</v>
      </c>
      <c r="AD15" s="288"/>
      <c r="AE15" s="225">
        <v>5</v>
      </c>
      <c r="AF15" s="225" t="s">
        <v>405</v>
      </c>
    </row>
    <row r="16" spans="1:32" s="577" customFormat="1">
      <c r="A16" s="599" t="e">
        <f>'Sch-3 '!#REF!</f>
        <v>#REF!</v>
      </c>
      <c r="B16" s="599" t="e">
        <f>'Sch-3 '!#REF!</f>
        <v>#REF!</v>
      </c>
      <c r="C16" s="599"/>
      <c r="D16" s="599"/>
      <c r="E16" s="489"/>
      <c r="F16" s="489"/>
      <c r="G16" s="590"/>
      <c r="H16" s="591"/>
      <c r="I16" s="591"/>
      <c r="J16" s="591"/>
      <c r="K16" s="591"/>
      <c r="L16" s="591"/>
    </row>
    <row r="17" spans="1:20" s="587" customFormat="1">
      <c r="A17" s="599" t="e">
        <f>'Sch-3 '!#REF!</f>
        <v>#REF!</v>
      </c>
      <c r="B17" s="599" t="e">
        <f>'Sch-3 '!#REF!</f>
        <v>#REF!</v>
      </c>
      <c r="C17" s="599"/>
      <c r="D17" s="599"/>
      <c r="E17" s="489"/>
      <c r="F17" s="489"/>
    </row>
    <row r="18" spans="1:20" s="587" customFormat="1">
      <c r="A18" s="599"/>
      <c r="B18" s="599" t="e">
        <f>'Sch-3 '!#REF!</f>
        <v>#REF!</v>
      </c>
      <c r="C18" s="599" t="e">
        <f>'Sch-3 '!#REF!</f>
        <v>#REF!</v>
      </c>
      <c r="D18" s="599" t="e">
        <f>'Sch-3 '!#REF!</f>
        <v>#REF!</v>
      </c>
      <c r="E18" s="489" t="e">
        <f>'Sch-3 '!#REF!</f>
        <v>#REF!</v>
      </c>
      <c r="F18" s="489" t="e">
        <f t="shared" ref="F18:F60" si="0">IF(E18=0, "Included", IF(ISERROR(D18*E18), E18, D18*E18))</f>
        <v>#REF!</v>
      </c>
    </row>
    <row r="19" spans="1:20" s="587" customFormat="1">
      <c r="A19" s="599"/>
      <c r="B19" s="599" t="e">
        <f>'Sch-3 '!#REF!</f>
        <v>#REF!</v>
      </c>
      <c r="C19" s="599" t="e">
        <f>'Sch-3 '!#REF!</f>
        <v>#REF!</v>
      </c>
      <c r="D19" s="599" t="e">
        <f>'Sch-3 '!#REF!</f>
        <v>#REF!</v>
      </c>
      <c r="E19" s="489" t="e">
        <f>'Sch-3 '!#REF!</f>
        <v>#REF!</v>
      </c>
      <c r="F19" s="489" t="e">
        <f t="shared" si="0"/>
        <v>#REF!</v>
      </c>
    </row>
    <row r="20" spans="1:20" s="587" customFormat="1">
      <c r="A20" s="599"/>
      <c r="B20" s="599"/>
      <c r="C20" s="599"/>
      <c r="D20" s="599"/>
      <c r="E20" s="489"/>
      <c r="F20" s="489"/>
    </row>
    <row r="21" spans="1:20" s="587" customFormat="1" ht="18.75" customHeight="1">
      <c r="A21" s="599" t="e">
        <f>'Sch-3 '!#REF!</f>
        <v>#REF!</v>
      </c>
      <c r="B21" s="599" t="e">
        <f>'Sch-3 '!#REF!</f>
        <v>#REF!</v>
      </c>
      <c r="C21" s="599"/>
      <c r="D21" s="599"/>
      <c r="E21" s="489"/>
      <c r="F21" s="489"/>
      <c r="S21" s="587" t="s">
        <v>458</v>
      </c>
      <c r="T21" s="592" t="s">
        <v>464</v>
      </c>
    </row>
    <row r="22" spans="1:20" s="587" customFormat="1" ht="18.75" customHeight="1">
      <c r="A22" s="599"/>
      <c r="B22" s="599" t="e">
        <f>'Sch-3 '!#REF!</f>
        <v>#REF!</v>
      </c>
      <c r="C22" s="599" t="e">
        <f>'Sch-3 '!#REF!</f>
        <v>#REF!</v>
      </c>
      <c r="D22" s="599" t="e">
        <f>'Sch-3 '!#REF!</f>
        <v>#REF!</v>
      </c>
      <c r="E22" s="489" t="e">
        <f>'Sch-3 '!#REF!</f>
        <v>#REF!</v>
      </c>
      <c r="F22" s="489" t="e">
        <f t="shared" si="0"/>
        <v>#REF!</v>
      </c>
      <c r="S22" s="587" t="s">
        <v>459</v>
      </c>
      <c r="T22" s="592" t="s">
        <v>426</v>
      </c>
    </row>
    <row r="23" spans="1:20" s="587" customFormat="1" ht="16.5" customHeight="1">
      <c r="A23" s="599"/>
      <c r="B23" s="599" t="e">
        <f>'Sch-3 '!#REF!</f>
        <v>#REF!</v>
      </c>
      <c r="C23" s="599" t="e">
        <f>'Sch-3 '!#REF!</f>
        <v>#REF!</v>
      </c>
      <c r="D23" s="599" t="e">
        <f>'Sch-3 '!#REF!</f>
        <v>#REF!</v>
      </c>
      <c r="E23" s="489" t="e">
        <f>'Sch-3 '!#REF!</f>
        <v>#REF!</v>
      </c>
      <c r="F23" s="489" t="e">
        <f t="shared" si="0"/>
        <v>#REF!</v>
      </c>
      <c r="S23" s="587" t="s">
        <v>460</v>
      </c>
      <c r="T23" s="592" t="s">
        <v>465</v>
      </c>
    </row>
    <row r="24" spans="1:20" s="587" customFormat="1">
      <c r="A24" s="599"/>
      <c r="B24" s="599" t="e">
        <f>'Sch-3 '!#REF!</f>
        <v>#REF!</v>
      </c>
      <c r="C24" s="599" t="e">
        <f>'Sch-3 '!#REF!</f>
        <v>#REF!</v>
      </c>
      <c r="D24" s="599" t="e">
        <f>'Sch-3 '!#REF!</f>
        <v>#REF!</v>
      </c>
      <c r="E24" s="489" t="e">
        <f>'Sch-3 '!#REF!</f>
        <v>#REF!</v>
      </c>
      <c r="F24" s="489" t="e">
        <f t="shared" si="0"/>
        <v>#REF!</v>
      </c>
      <c r="S24" s="587" t="s">
        <v>461</v>
      </c>
    </row>
    <row r="25" spans="1:20" s="587" customFormat="1">
      <c r="A25" s="599"/>
      <c r="B25" s="599"/>
      <c r="C25" s="599"/>
      <c r="D25" s="599"/>
      <c r="E25" s="489"/>
      <c r="F25" s="489"/>
    </row>
    <row r="26" spans="1:20" s="587" customFormat="1" ht="16.5" customHeight="1">
      <c r="A26" s="599"/>
      <c r="B26" s="599"/>
      <c r="C26" s="599"/>
      <c r="D26" s="599"/>
      <c r="E26" s="489"/>
      <c r="F26" s="489"/>
    </row>
    <row r="27" spans="1:20" s="587" customFormat="1">
      <c r="A27" s="599" t="e">
        <f>'Sch-3 '!#REF!</f>
        <v>#REF!</v>
      </c>
      <c r="B27" s="599" t="e">
        <f>'Sch-3 '!#REF!</f>
        <v>#REF!</v>
      </c>
      <c r="C27" s="599"/>
      <c r="D27" s="599"/>
      <c r="E27" s="489"/>
      <c r="F27" s="489"/>
    </row>
    <row r="28" spans="1:20" s="587" customFormat="1">
      <c r="A28" s="599"/>
      <c r="B28" s="599" t="e">
        <f>'Sch-3 '!#REF!</f>
        <v>#REF!</v>
      </c>
      <c r="C28" s="599" t="e">
        <f>'Sch-3 '!#REF!</f>
        <v>#REF!</v>
      </c>
      <c r="D28" s="599" t="e">
        <f>'Sch-3 '!#REF!</f>
        <v>#REF!</v>
      </c>
      <c r="E28" s="489" t="e">
        <f>'Sch-3 '!#REF!</f>
        <v>#REF!</v>
      </c>
      <c r="F28" s="489" t="e">
        <f>IF(E28=0, "Included", IF(ISERROR(D28*E28), E28, D28*E28))</f>
        <v>#REF!</v>
      </c>
    </row>
    <row r="29" spans="1:20" s="587" customFormat="1">
      <c r="A29" s="599"/>
      <c r="B29" s="599" t="e">
        <f>'Sch-3 '!#REF!</f>
        <v>#REF!</v>
      </c>
      <c r="C29" s="599" t="e">
        <f>'Sch-3 '!#REF!</f>
        <v>#REF!</v>
      </c>
      <c r="D29" s="599" t="e">
        <f>'Sch-3 '!#REF!</f>
        <v>#REF!</v>
      </c>
      <c r="E29" s="489" t="e">
        <f>'Sch-3 '!#REF!</f>
        <v>#REF!</v>
      </c>
      <c r="F29" s="489" t="e">
        <f t="shared" si="0"/>
        <v>#REF!</v>
      </c>
    </row>
    <row r="30" spans="1:20" s="587" customFormat="1">
      <c r="A30" s="599"/>
      <c r="B30" s="599" t="e">
        <f>'Sch-3 '!#REF!</f>
        <v>#REF!</v>
      </c>
      <c r="C30" s="599" t="e">
        <f>'Sch-3 '!#REF!</f>
        <v>#REF!</v>
      </c>
      <c r="D30" s="599" t="e">
        <f>'Sch-3 '!#REF!</f>
        <v>#REF!</v>
      </c>
      <c r="E30" s="489" t="e">
        <f>'Sch-3 '!#REF!</f>
        <v>#REF!</v>
      </c>
      <c r="F30" s="489" t="e">
        <f t="shared" si="0"/>
        <v>#REF!</v>
      </c>
      <c r="S30" s="579"/>
      <c r="T30" s="593"/>
    </row>
    <row r="31" spans="1:20" s="587" customFormat="1">
      <c r="A31" s="599"/>
      <c r="B31" s="599"/>
      <c r="C31" s="599"/>
      <c r="D31" s="599"/>
      <c r="E31" s="489"/>
      <c r="F31" s="489"/>
    </row>
    <row r="32" spans="1:20" s="587" customFormat="1">
      <c r="A32" s="599" t="e">
        <f>'Sch-3 '!#REF!</f>
        <v>#REF!</v>
      </c>
      <c r="B32" s="599" t="e">
        <f>'Sch-3 '!#REF!</f>
        <v>#REF!</v>
      </c>
      <c r="C32" s="599"/>
      <c r="D32" s="599"/>
      <c r="E32" s="489"/>
      <c r="F32" s="489"/>
    </row>
    <row r="33" spans="1:6" s="587" customFormat="1">
      <c r="A33" s="599" t="e">
        <f>'Sch-3 '!#REF!</f>
        <v>#REF!</v>
      </c>
      <c r="B33" s="599" t="e">
        <f>'Sch-3 '!#REF!</f>
        <v>#REF!</v>
      </c>
      <c r="C33" s="599"/>
      <c r="D33" s="599"/>
      <c r="E33" s="489"/>
      <c r="F33" s="489"/>
    </row>
    <row r="34" spans="1:6" s="587" customFormat="1">
      <c r="A34" s="599"/>
      <c r="B34" s="599" t="e">
        <f>'Sch-3 '!#REF!</f>
        <v>#REF!</v>
      </c>
      <c r="C34" s="599" t="e">
        <f>'Sch-3 '!#REF!</f>
        <v>#REF!</v>
      </c>
      <c r="D34" s="599" t="e">
        <f>'Sch-3 '!#REF!</f>
        <v>#REF!</v>
      </c>
      <c r="E34" s="489" t="e">
        <f>'Sch-3 '!#REF!</f>
        <v>#REF!</v>
      </c>
      <c r="F34" s="489" t="e">
        <f t="shared" si="0"/>
        <v>#REF!</v>
      </c>
    </row>
    <row r="35" spans="1:6" s="587" customFormat="1">
      <c r="A35" s="599"/>
      <c r="B35" s="599" t="e">
        <f>'Sch-3 '!#REF!</f>
        <v>#REF!</v>
      </c>
      <c r="C35" s="599" t="e">
        <f>'Sch-3 '!#REF!</f>
        <v>#REF!</v>
      </c>
      <c r="D35" s="599" t="e">
        <f>'Sch-3 '!#REF!</f>
        <v>#REF!</v>
      </c>
      <c r="E35" s="489" t="e">
        <f>'Sch-3 '!#REF!</f>
        <v>#REF!</v>
      </c>
      <c r="F35" s="489" t="e">
        <f t="shared" si="0"/>
        <v>#REF!</v>
      </c>
    </row>
    <row r="36" spans="1:6" s="587" customFormat="1">
      <c r="A36" s="599"/>
      <c r="B36" s="599" t="e">
        <f>'Sch-3 '!#REF!</f>
        <v>#REF!</v>
      </c>
      <c r="C36" s="599" t="e">
        <f>'Sch-3 '!#REF!</f>
        <v>#REF!</v>
      </c>
      <c r="D36" s="599" t="e">
        <f>'Sch-3 '!#REF!</f>
        <v>#REF!</v>
      </c>
      <c r="E36" s="489" t="e">
        <f>'Sch-3 '!#REF!</f>
        <v>#REF!</v>
      </c>
      <c r="F36" s="489" t="e">
        <f t="shared" si="0"/>
        <v>#REF!</v>
      </c>
    </row>
    <row r="37" spans="1:6" s="587" customFormat="1">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c r="A39" s="599" t="e">
        <f>'Sch-3 '!#REF!</f>
        <v>#REF!</v>
      </c>
      <c r="B39" s="599" t="e">
        <f>'Sch-3 '!#REF!</f>
        <v>#REF!</v>
      </c>
      <c r="C39" s="599"/>
      <c r="D39" s="599"/>
      <c r="E39" s="489"/>
      <c r="F39" s="489"/>
    </row>
    <row r="40" spans="1:6" s="587" customFormat="1">
      <c r="A40" s="599"/>
      <c r="B40" s="599" t="e">
        <f>'Sch-3 '!#REF!</f>
        <v>#REF!</v>
      </c>
      <c r="C40" s="599" t="e">
        <f>'Sch-3 '!#REF!</f>
        <v>#REF!</v>
      </c>
      <c r="D40" s="599" t="e">
        <f>'Sch-3 '!#REF!</f>
        <v>#REF!</v>
      </c>
      <c r="E40" s="489" t="e">
        <f>'Sch-3 '!#REF!</f>
        <v>#REF!</v>
      </c>
      <c r="F40" s="489" t="e">
        <f t="shared" si="0"/>
        <v>#REF!</v>
      </c>
    </row>
    <row r="41" spans="1:6" s="587" customFormat="1">
      <c r="A41" s="599"/>
      <c r="B41" s="599" t="e">
        <f>'Sch-3 '!#REF!</f>
        <v>#REF!</v>
      </c>
      <c r="C41" s="599" t="e">
        <f>'Sch-3 '!#REF!</f>
        <v>#REF!</v>
      </c>
      <c r="D41" s="599" t="e">
        <f>'Sch-3 '!#REF!</f>
        <v>#REF!</v>
      </c>
      <c r="E41" s="489" t="e">
        <f>'Sch-3 '!#REF!</f>
        <v>#REF!</v>
      </c>
      <c r="F41" s="489" t="e">
        <f t="shared" si="0"/>
        <v>#REF!</v>
      </c>
    </row>
    <row r="42" spans="1:6" s="587" customFormat="1">
      <c r="A42" s="599"/>
      <c r="B42" s="599"/>
      <c r="C42" s="599"/>
      <c r="D42" s="599"/>
      <c r="E42" s="489"/>
      <c r="F42" s="489"/>
    </row>
    <row r="43" spans="1:6" s="587" customFormat="1">
      <c r="A43" s="599" t="e">
        <f>'Sch-3 '!#REF!</f>
        <v>#REF!</v>
      </c>
      <c r="B43" s="599" t="e">
        <f>'Sch-3 '!#REF!</f>
        <v>#REF!</v>
      </c>
      <c r="C43" s="599" t="e">
        <f>'Sch-3 '!#REF!</f>
        <v>#REF!</v>
      </c>
      <c r="D43" s="599" t="e">
        <f>'Sch-3 '!#REF!</f>
        <v>#REF!</v>
      </c>
      <c r="E43" s="489" t="e">
        <f>'Sch-3 '!#REF!</f>
        <v>#REF!</v>
      </c>
      <c r="F43" s="489" t="e">
        <f t="shared" si="0"/>
        <v>#REF!</v>
      </c>
    </row>
    <row r="44" spans="1:6" s="587" customFormat="1">
      <c r="A44" s="599"/>
      <c r="B44" s="599"/>
      <c r="C44" s="599"/>
      <c r="D44" s="599"/>
      <c r="E44" s="489"/>
      <c r="F44" s="489"/>
    </row>
    <row r="45" spans="1:6" s="587" customFormat="1">
      <c r="A45" s="599" t="e">
        <f>'Sch-3 '!#REF!</f>
        <v>#REF!</v>
      </c>
      <c r="B45" s="599" t="e">
        <f>'Sch-3 '!#REF!</f>
        <v>#REF!</v>
      </c>
      <c r="C45" s="599" t="e">
        <f>'Sch-3 '!#REF!</f>
        <v>#REF!</v>
      </c>
      <c r="D45" s="599" t="e">
        <f>'Sch-3 '!#REF!</f>
        <v>#REF!</v>
      </c>
      <c r="E45" s="489" t="e">
        <f>'Sch-3 '!#REF!</f>
        <v>#REF!</v>
      </c>
      <c r="F45" s="489" t="e">
        <f t="shared" si="0"/>
        <v>#REF!</v>
      </c>
    </row>
    <row r="46" spans="1:6" s="587" customFormat="1">
      <c r="A46" s="599"/>
      <c r="B46" s="599"/>
      <c r="C46" s="599"/>
      <c r="D46" s="599"/>
      <c r="E46" s="489"/>
      <c r="F46" s="489"/>
    </row>
    <row r="47" spans="1:6" s="587" customFormat="1">
      <c r="A47" s="599" t="e">
        <f>'Sch-3 '!#REF!</f>
        <v>#REF!</v>
      </c>
      <c r="B47" s="599" t="e">
        <f>'Sch-3 '!#REF!</f>
        <v>#REF!</v>
      </c>
      <c r="C47" s="599"/>
      <c r="D47" s="599"/>
      <c r="E47" s="489"/>
      <c r="F47" s="489"/>
    </row>
    <row r="48" spans="1:6" s="587" customFormat="1">
      <c r="A48" s="599"/>
      <c r="B48" s="599" t="e">
        <f>'Sch-3 '!#REF!</f>
        <v>#REF!</v>
      </c>
      <c r="C48" s="599" t="e">
        <f>'Sch-3 '!#REF!</f>
        <v>#REF!</v>
      </c>
      <c r="D48" s="599" t="e">
        <f>'Sch-3 '!#REF!</f>
        <v>#REF!</v>
      </c>
      <c r="E48" s="489" t="e">
        <f>'Sch-3 '!#REF!</f>
        <v>#REF!</v>
      </c>
      <c r="F48" s="489" t="e">
        <f t="shared" si="0"/>
        <v>#REF!</v>
      </c>
    </row>
    <row r="49" spans="1:6" s="587" customFormat="1">
      <c r="A49" s="599"/>
      <c r="B49" s="599"/>
      <c r="C49" s="599"/>
      <c r="D49" s="599"/>
      <c r="E49" s="489"/>
      <c r="F49" s="489"/>
    </row>
    <row r="50" spans="1:6" s="587" customFormat="1">
      <c r="A50" s="599" t="e">
        <f>'Sch-3 '!#REF!</f>
        <v>#REF!</v>
      </c>
      <c r="B50" s="599" t="e">
        <f>'Sch-3 '!#REF!</f>
        <v>#REF!</v>
      </c>
      <c r="C50" s="599"/>
      <c r="D50" s="599"/>
      <c r="E50" s="489"/>
      <c r="F50" s="489"/>
    </row>
    <row r="51" spans="1:6" s="587" customFormat="1">
      <c r="A51" s="599"/>
      <c r="B51" s="599" t="e">
        <f>'Sch-3 '!#REF!</f>
        <v>#REF!</v>
      </c>
      <c r="C51" s="599" t="e">
        <f>'Sch-3 '!#REF!</f>
        <v>#REF!</v>
      </c>
      <c r="D51" s="599" t="e">
        <f>'Sch-3 '!#REF!</f>
        <v>#REF!</v>
      </c>
      <c r="E51" s="489" t="e">
        <f>'Sch-3 '!#REF!</f>
        <v>#REF!</v>
      </c>
      <c r="F51" s="489" t="e">
        <f t="shared" si="0"/>
        <v>#REF!</v>
      </c>
    </row>
    <row r="52" spans="1:6" s="587" customFormat="1">
      <c r="A52" s="599"/>
      <c r="B52" s="599" t="e">
        <f>'Sch-3 '!#REF!</f>
        <v>#REF!</v>
      </c>
      <c r="C52" s="599" t="e">
        <f>'Sch-3 '!#REF!</f>
        <v>#REF!</v>
      </c>
      <c r="D52" s="599" t="e">
        <f>'Sch-3 '!#REF!</f>
        <v>#REF!</v>
      </c>
      <c r="E52" s="489" t="e">
        <f>'Sch-3 '!#REF!</f>
        <v>#REF!</v>
      </c>
      <c r="F52" s="489" t="e">
        <f t="shared" si="0"/>
        <v>#REF!</v>
      </c>
    </row>
    <row r="53" spans="1:6" s="587" customFormat="1">
      <c r="A53" s="599"/>
      <c r="B53" s="599"/>
      <c r="C53" s="599"/>
      <c r="D53" s="599"/>
      <c r="E53" s="489"/>
      <c r="F53" s="489"/>
    </row>
    <row r="54" spans="1:6" s="587" customFormat="1">
      <c r="A54" s="599" t="e">
        <f>'Sch-3 '!#REF!</f>
        <v>#REF!</v>
      </c>
      <c r="B54" s="599" t="e">
        <f>'Sch-3 '!#REF!</f>
        <v>#REF!</v>
      </c>
      <c r="C54" s="599"/>
      <c r="D54" s="599"/>
      <c r="E54" s="489"/>
      <c r="F54" s="489"/>
    </row>
    <row r="55" spans="1:6" s="587" customFormat="1">
      <c r="A55" s="599"/>
      <c r="B55" s="599" t="e">
        <f>'Sch-3 '!#REF!</f>
        <v>#REF!</v>
      </c>
      <c r="C55" s="599" t="e">
        <f>'Sch-3 '!#REF!</f>
        <v>#REF!</v>
      </c>
      <c r="D55" s="599" t="e">
        <f>'Sch-3 '!#REF!</f>
        <v>#REF!</v>
      </c>
      <c r="E55" s="489" t="e">
        <f>'Sch-3 '!#REF!</f>
        <v>#REF!</v>
      </c>
      <c r="F55" s="489" t="e">
        <f t="shared" si="0"/>
        <v>#REF!</v>
      </c>
    </row>
    <row r="56" spans="1:6" s="587" customFormat="1">
      <c r="A56" s="599"/>
      <c r="B56" s="599" t="e">
        <f>'Sch-3 '!#REF!</f>
        <v>#REF!</v>
      </c>
      <c r="C56" s="599" t="e">
        <f>'Sch-3 '!#REF!</f>
        <v>#REF!</v>
      </c>
      <c r="D56" s="599" t="e">
        <f>'Sch-3 '!#REF!</f>
        <v>#REF!</v>
      </c>
      <c r="E56" s="489" t="e">
        <f>'Sch-3 '!#REF!</f>
        <v>#REF!</v>
      </c>
      <c r="F56" s="489" t="e">
        <f t="shared" si="0"/>
        <v>#REF!</v>
      </c>
    </row>
    <row r="57" spans="1:6" s="587" customFormat="1">
      <c r="A57" s="599"/>
      <c r="B57" s="599" t="e">
        <f>'Sch-3 '!#REF!</f>
        <v>#REF!</v>
      </c>
      <c r="C57" s="599" t="e">
        <f>'Sch-3 '!#REF!</f>
        <v>#REF!</v>
      </c>
      <c r="D57" s="599" t="e">
        <f>'Sch-3 '!#REF!</f>
        <v>#REF!</v>
      </c>
      <c r="E57" s="489" t="e">
        <f>'Sch-3 '!#REF!</f>
        <v>#REF!</v>
      </c>
      <c r="F57" s="489" t="e">
        <f t="shared" si="0"/>
        <v>#REF!</v>
      </c>
    </row>
    <row r="58" spans="1:6" s="587" customFormat="1">
      <c r="A58" s="599"/>
      <c r="B58" s="599" t="e">
        <f>'Sch-3 '!#REF!</f>
        <v>#REF!</v>
      </c>
      <c r="C58" s="599" t="e">
        <f>'Sch-3 '!#REF!</f>
        <v>#REF!</v>
      </c>
      <c r="D58" s="599" t="e">
        <f>'Sch-3 '!#REF!</f>
        <v>#REF!</v>
      </c>
      <c r="E58" s="489" t="e">
        <f>'Sch-3 '!#REF!</f>
        <v>#REF!</v>
      </c>
      <c r="F58" s="489" t="e">
        <f t="shared" si="0"/>
        <v>#REF!</v>
      </c>
    </row>
    <row r="59" spans="1:6" s="587" customFormat="1">
      <c r="A59" s="599"/>
      <c r="B59" s="599" t="e">
        <f>'Sch-3 '!#REF!</f>
        <v>#REF!</v>
      </c>
      <c r="C59" s="599" t="e">
        <f>'Sch-3 '!#REF!</f>
        <v>#REF!</v>
      </c>
      <c r="D59" s="599" t="e">
        <f>'Sch-3 '!#REF!</f>
        <v>#REF!</v>
      </c>
      <c r="E59" s="489" t="e">
        <f>'Sch-3 '!#REF!</f>
        <v>#REF!</v>
      </c>
      <c r="F59" s="489" t="e">
        <f t="shared" si="0"/>
        <v>#REF!</v>
      </c>
    </row>
    <row r="60" spans="1:6" s="587" customFormat="1">
      <c r="A60" s="599"/>
      <c r="B60" s="599" t="e">
        <f>'Sch-3 '!#REF!</f>
        <v>#REF!</v>
      </c>
      <c r="C60" s="599" t="e">
        <f>'Sch-3 '!#REF!</f>
        <v>#REF!</v>
      </c>
      <c r="D60" s="599" t="e">
        <f>'Sch-3 '!#REF!</f>
        <v>#REF!</v>
      </c>
      <c r="E60" s="489" t="e">
        <f>'Sch-3 '!#REF!</f>
        <v>#REF!</v>
      </c>
      <c r="F60" s="489" t="e">
        <f t="shared" si="0"/>
        <v>#REF!</v>
      </c>
    </row>
    <row r="61" spans="1:6" s="587" customFormat="1">
      <c r="A61" s="599"/>
      <c r="B61" s="599"/>
      <c r="C61" s="599"/>
      <c r="D61" s="599"/>
      <c r="E61" s="489"/>
      <c r="F61" s="489"/>
    </row>
    <row r="62" spans="1:6" s="587" customFormat="1">
      <c r="A62" s="599"/>
      <c r="B62" s="599"/>
      <c r="C62" s="599"/>
      <c r="D62" s="599"/>
      <c r="E62" s="489"/>
      <c r="F62" s="489"/>
    </row>
    <row r="63" spans="1:6" s="587" customFormat="1">
      <c r="A63" s="599"/>
      <c r="B63" s="599" t="e">
        <f>'Sch-3 '!#REF!</f>
        <v>#REF!</v>
      </c>
      <c r="C63" s="599"/>
      <c r="D63" s="599"/>
      <c r="E63" s="489"/>
      <c r="F63" s="489"/>
    </row>
    <row r="64" spans="1:6" s="587" customFormat="1">
      <c r="A64" s="599"/>
      <c r="B64" s="599" t="e">
        <f>'Sch-3 '!#REF!</f>
        <v>#REF!</v>
      </c>
      <c r="C64" s="599" t="e">
        <f>'Sch-3 '!#REF!</f>
        <v>#REF!</v>
      </c>
      <c r="D64" s="599" t="e">
        <f>'Sch-3 '!#REF!</f>
        <v>#REF!</v>
      </c>
      <c r="E64" s="489" t="e">
        <f>'Sch-3 '!#REF!</f>
        <v>#REF!</v>
      </c>
      <c r="F64" s="489" t="e">
        <f>IF(E64=0, "Included", IF(ISERROR(D64*E64), E64, D64*E64))</f>
        <v>#REF!</v>
      </c>
    </row>
    <row r="65" spans="1:6" s="587" customFormat="1">
      <c r="A65" s="599"/>
      <c r="B65" s="599" t="e">
        <f>'Sch-3 '!#REF!</f>
        <v>#REF!</v>
      </c>
      <c r="C65" s="599" t="e">
        <f>'Sch-3 '!#REF!</f>
        <v>#REF!</v>
      </c>
      <c r="D65" s="599" t="e">
        <f>'Sch-3 '!#REF!</f>
        <v>#REF!</v>
      </c>
      <c r="E65" s="489" t="e">
        <f>'Sch-3 '!#REF!</f>
        <v>#REF!</v>
      </c>
      <c r="F65" s="489" t="e">
        <f>IF(E65=0, "Included", IF(ISERROR(D65*E65), E65, D65*E65))</f>
        <v>#REF!</v>
      </c>
    </row>
    <row r="66" spans="1:6" s="587" customFormat="1">
      <c r="A66" s="599"/>
      <c r="B66" s="599" t="e">
        <f>'Sch-3 '!#REF!</f>
        <v>#REF!</v>
      </c>
      <c r="C66" s="599" t="e">
        <f>'Sch-3 '!#REF!</f>
        <v>#REF!</v>
      </c>
      <c r="D66" s="599" t="e">
        <f>'Sch-3 '!#REF!</f>
        <v>#REF!</v>
      </c>
      <c r="E66" s="489" t="e">
        <f>'Sch-3 '!#REF!</f>
        <v>#REF!</v>
      </c>
      <c r="F66" s="489" t="e">
        <f>IF(E66=0, "Included", IF(ISERROR(D66*E66), E66, D66*E66))</f>
        <v>#REF!</v>
      </c>
    </row>
    <row r="67" spans="1:6" s="587" customFormat="1">
      <c r="A67" s="599"/>
      <c r="B67" s="599" t="e">
        <f>'Sch-3 '!#REF!</f>
        <v>#REF!</v>
      </c>
      <c r="C67" s="599" t="e">
        <f>'Sch-3 '!#REF!</f>
        <v>#REF!</v>
      </c>
      <c r="D67" s="599" t="e">
        <f>'Sch-3 '!#REF!</f>
        <v>#REF!</v>
      </c>
      <c r="E67" s="489" t="e">
        <f>'Sch-3 '!#REF!</f>
        <v>#REF!</v>
      </c>
      <c r="F67" s="489" t="e">
        <f>IF(E67=0, "Included", IF(ISERROR(D67*E67), E67, D67*E67))</f>
        <v>#REF!</v>
      </c>
    </row>
    <row r="68" spans="1:6" s="587" customFormat="1">
      <c r="A68" s="599"/>
      <c r="B68" s="599"/>
      <c r="C68" s="599"/>
      <c r="D68" s="599"/>
      <c r="E68" s="489"/>
      <c r="F68" s="489"/>
    </row>
    <row r="69" spans="1:6" s="587" customFormat="1">
      <c r="A69" s="599" t="e">
        <f>'Sch-3 '!#REF!</f>
        <v>#REF!</v>
      </c>
      <c r="B69" s="599" t="e">
        <f>'Sch-3 '!#REF!</f>
        <v>#REF!</v>
      </c>
      <c r="C69" s="599"/>
      <c r="D69" s="599"/>
      <c r="E69" s="489"/>
      <c r="F69" s="489"/>
    </row>
    <row r="70" spans="1:6" s="587" customFormat="1">
      <c r="A70" s="599"/>
      <c r="B70" s="599" t="e">
        <f>'Sch-3 '!#REF!</f>
        <v>#REF!</v>
      </c>
      <c r="C70" s="599"/>
      <c r="D70" s="599"/>
      <c r="E70" s="489"/>
      <c r="F70" s="489"/>
    </row>
    <row r="71" spans="1:6" s="587" customFormat="1">
      <c r="A71" s="599"/>
      <c r="B71" s="599" t="e">
        <f>'Sch-3 '!#REF!</f>
        <v>#REF!</v>
      </c>
      <c r="C71" s="599" t="e">
        <f>'Sch-3 '!#REF!</f>
        <v>#REF!</v>
      </c>
      <c r="D71" s="599" t="e">
        <f>'Sch-3 '!#REF!</f>
        <v>#REF!</v>
      </c>
      <c r="E71" s="489" t="e">
        <f>'Sch-3 '!#REF!</f>
        <v>#REF!</v>
      </c>
      <c r="F71" s="489" t="e">
        <f>IF(E71=0, "Included", IF(ISERROR(D71*E71), E71, D71*E71))</f>
        <v>#REF!</v>
      </c>
    </row>
    <row r="72" spans="1:6" s="587" customFormat="1">
      <c r="A72" s="599"/>
      <c r="B72" s="599"/>
      <c r="C72" s="599"/>
      <c r="D72" s="599"/>
      <c r="E72" s="489"/>
      <c r="F72" s="489"/>
    </row>
    <row r="73" spans="1:6" s="587" customFormat="1">
      <c r="A73" s="599" t="e">
        <f>'Sch-3 '!#REF!</f>
        <v>#REF!</v>
      </c>
      <c r="B73" s="599" t="e">
        <f>'Sch-3 '!#REF!</f>
        <v>#REF!</v>
      </c>
      <c r="C73" s="599"/>
      <c r="D73" s="599"/>
      <c r="E73" s="489"/>
      <c r="F73" s="489"/>
    </row>
    <row r="74" spans="1:6" s="587" customFormat="1">
      <c r="A74" s="599" t="e">
        <f>'Sch-3 '!#REF!</f>
        <v>#REF!</v>
      </c>
      <c r="B74" s="599" t="e">
        <f>'Sch-3 '!#REF!</f>
        <v>#REF!</v>
      </c>
      <c r="C74" s="599" t="e">
        <f>'Sch-3 '!#REF!</f>
        <v>#REF!</v>
      </c>
      <c r="D74" s="599" t="e">
        <f>'Sch-3 '!#REF!</f>
        <v>#REF!</v>
      </c>
      <c r="E74" s="489" t="e">
        <f>'Sch-3 '!#REF!</f>
        <v>#REF!</v>
      </c>
      <c r="F74" s="489" t="e">
        <f>IF(E74=0, "Included", IF(ISERROR(D74*E74), E74, D74*E74))</f>
        <v>#REF!</v>
      </c>
    </row>
    <row r="75" spans="1:6" s="587" customFormat="1">
      <c r="A75" s="599" t="e">
        <f>'Sch-3 '!#REF!</f>
        <v>#REF!</v>
      </c>
      <c r="B75" s="599" t="e">
        <f>'Sch-3 '!#REF!</f>
        <v>#REF!</v>
      </c>
      <c r="C75" s="599"/>
      <c r="D75" s="599"/>
      <c r="E75" s="489"/>
      <c r="F75" s="489"/>
    </row>
    <row r="76" spans="1:6" s="587" customFormat="1">
      <c r="A76" s="599" t="e">
        <f>'Sch-3 '!#REF!</f>
        <v>#REF!</v>
      </c>
      <c r="B76" s="599" t="e">
        <f>'Sch-3 '!#REF!</f>
        <v>#REF!</v>
      </c>
      <c r="C76" s="599" t="e">
        <f>'Sch-3 '!#REF!</f>
        <v>#REF!</v>
      </c>
      <c r="D76" s="599" t="e">
        <f>'Sch-3 '!#REF!</f>
        <v>#REF!</v>
      </c>
      <c r="E76" s="489" t="e">
        <f>'Sch-3 '!#REF!</f>
        <v>#REF!</v>
      </c>
      <c r="F76" s="489" t="e">
        <f>IF(E76=0, "Included", IF(ISERROR(D76*E76), E76, D76*E76))</f>
        <v>#REF!</v>
      </c>
    </row>
    <row r="77" spans="1:6" s="587" customFormat="1">
      <c r="A77" s="599" t="e">
        <f>'Sch-3 '!#REF!</f>
        <v>#REF!</v>
      </c>
      <c r="B77" s="599" t="e">
        <f>'Sch-3 '!#REF!</f>
        <v>#REF!</v>
      </c>
      <c r="C77" s="599" t="e">
        <f>'Sch-3 '!#REF!</f>
        <v>#REF!</v>
      </c>
      <c r="D77" s="599" t="e">
        <f>'Sch-3 '!#REF!</f>
        <v>#REF!</v>
      </c>
      <c r="E77" s="489" t="e">
        <f>'Sch-3 '!#REF!</f>
        <v>#REF!</v>
      </c>
      <c r="F77" s="489" t="e">
        <f>IF(E77=0, "Included", IF(ISERROR(D77*E77), E77, D77*E77))</f>
        <v>#REF!</v>
      </c>
    </row>
    <row r="78" spans="1:6" s="587" customFormat="1">
      <c r="A78" s="599"/>
      <c r="B78" s="599"/>
      <c r="C78" s="599"/>
      <c r="D78" s="599"/>
      <c r="E78" s="489"/>
      <c r="F78" s="489"/>
    </row>
    <row r="79" spans="1:6" s="587" customFormat="1">
      <c r="A79" s="599" t="e">
        <f>'Sch-3 '!#REF!</f>
        <v>#REF!</v>
      </c>
      <c r="B79" s="599" t="e">
        <f>'Sch-3 '!#REF!</f>
        <v>#REF!</v>
      </c>
      <c r="C79" s="599"/>
      <c r="D79" s="599"/>
      <c r="E79" s="489"/>
      <c r="F79" s="489"/>
    </row>
    <row r="80" spans="1:6" s="587" customFormat="1">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30">
      <c r="A84" s="505" t="s">
        <v>406</v>
      </c>
      <c r="B84" s="506" t="str">
        <f>'Sch-1'!B219</f>
        <v>--</v>
      </c>
      <c r="C84" s="507"/>
      <c r="D84" s="508"/>
      <c r="E84" s="509"/>
      <c r="F84" s="509"/>
    </row>
    <row r="85" spans="1:6">
      <c r="A85" s="505" t="s">
        <v>407</v>
      </c>
      <c r="B85" s="506" t="str">
        <f>'Sch-1'!B220</f>
        <v/>
      </c>
      <c r="C85" s="509"/>
      <c r="D85" s="508" t="s">
        <v>408</v>
      </c>
      <c r="E85" s="510" t="str">
        <f>'Sch-1'!M220</f>
        <v/>
      </c>
      <c r="F85" s="509"/>
    </row>
    <row r="86" spans="1:6">
      <c r="A86" s="511"/>
      <c r="B86" s="512"/>
      <c r="C86" s="513"/>
      <c r="D86" s="508" t="s">
        <v>409</v>
      </c>
      <c r="E86" s="510" t="str">
        <f>'Sch-1'!M221</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29"/>
  <sheetViews>
    <sheetView view="pageBreakPreview" zoomScale="70" zoomScaleNormal="100" zoomScaleSheetLayoutView="70" workbookViewId="0">
      <selection activeCell="I20" sqref="I20"/>
    </sheetView>
  </sheetViews>
  <sheetFormatPr defaultColWidth="9" defaultRowHeight="13.5"/>
  <cols>
    <col min="1" max="1" width="10.25" style="112" customWidth="1"/>
    <col min="2" max="2" width="12" style="112" customWidth="1"/>
    <col min="3" max="3" width="9.875" style="112" customWidth="1"/>
    <col min="4" max="4" width="10.375" style="112" customWidth="1"/>
    <col min="5" max="5" width="10.125" style="112" customWidth="1"/>
    <col min="6" max="7" width="12.125" style="112" customWidth="1"/>
    <col min="8" max="8" width="10.625" style="112" customWidth="1"/>
    <col min="9" max="9" width="14.375" style="112" customWidth="1"/>
    <col min="10" max="10" width="11.25" style="112" customWidth="1"/>
    <col min="11" max="11" width="14.25" style="112" customWidth="1"/>
    <col min="12" max="12" width="19.25" style="112" customWidth="1"/>
    <col min="13" max="13" width="7.875" style="112" customWidth="1"/>
    <col min="14" max="14" width="10.875" style="112" customWidth="1"/>
    <col min="15" max="15" width="14.875" style="112" customWidth="1"/>
    <col min="16" max="16" width="17.625" style="112" customWidth="1"/>
    <col min="17" max="17" width="19.375" style="112" customWidth="1"/>
    <col min="18" max="18" width="15.125" style="94" hidden="1" customWidth="1"/>
    <col min="19" max="19" width="17.625" style="94" hidden="1" customWidth="1"/>
    <col min="20" max="16384" width="9" style="95"/>
  </cols>
  <sheetData>
    <row r="1" spans="1:17" ht="18" customHeight="1">
      <c r="A1" s="89" t="str">
        <f>Cover!B3</f>
        <v>Specification No.: CC/NT/W-AIS/DOM/A00/23/01627</v>
      </c>
      <c r="B1" s="90"/>
      <c r="C1" s="91"/>
      <c r="D1" s="91"/>
      <c r="E1" s="91"/>
      <c r="F1" s="91"/>
      <c r="G1" s="91"/>
      <c r="H1" s="91"/>
      <c r="I1" s="91"/>
      <c r="J1" s="91"/>
      <c r="K1" s="91"/>
      <c r="L1" s="91"/>
      <c r="M1" s="91"/>
      <c r="N1" s="91"/>
      <c r="O1" s="91"/>
      <c r="P1" s="92"/>
      <c r="Q1" s="93" t="s">
        <v>561</v>
      </c>
    </row>
    <row r="2" spans="1:17" ht="18" customHeight="1">
      <c r="A2" s="72"/>
      <c r="B2" s="96"/>
      <c r="C2" s="97"/>
      <c r="D2" s="97"/>
      <c r="E2" s="97"/>
      <c r="F2" s="97"/>
      <c r="G2" s="97"/>
      <c r="H2" s="97"/>
      <c r="I2" s="97"/>
      <c r="J2" s="97"/>
      <c r="K2" s="97"/>
      <c r="L2" s="97"/>
      <c r="M2" s="97"/>
      <c r="N2" s="97"/>
      <c r="O2" s="97"/>
      <c r="P2" s="98"/>
      <c r="Q2" s="98"/>
    </row>
    <row r="3" spans="1:17" ht="60.75" customHeight="1">
      <c r="A3" s="1522"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22"/>
      <c r="C3" s="1522"/>
      <c r="D3" s="1522"/>
      <c r="E3" s="1522"/>
      <c r="F3" s="1522"/>
      <c r="G3" s="1522"/>
      <c r="H3" s="1522"/>
      <c r="I3" s="1522"/>
      <c r="J3" s="1522"/>
      <c r="K3" s="1522"/>
      <c r="L3" s="1522"/>
      <c r="M3" s="1522"/>
      <c r="N3" s="1522"/>
      <c r="O3" s="1522"/>
      <c r="P3" s="1522"/>
      <c r="Q3" s="1522"/>
    </row>
    <row r="4" spans="1:17" ht="22.15" customHeight="1">
      <c r="A4" s="1523" t="s">
        <v>24</v>
      </c>
      <c r="B4" s="1523"/>
      <c r="C4" s="1523"/>
      <c r="D4" s="1523"/>
      <c r="E4" s="1523"/>
      <c r="F4" s="1523"/>
      <c r="G4" s="1523"/>
      <c r="H4" s="1523"/>
      <c r="I4" s="1523"/>
      <c r="J4" s="1523"/>
      <c r="K4" s="1523"/>
      <c r="L4" s="1523"/>
      <c r="M4" s="1523"/>
      <c r="N4" s="1523"/>
      <c r="O4" s="1523"/>
      <c r="P4" s="1523"/>
      <c r="Q4" s="1523"/>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88" t="str">
        <f>'Sch-1'!A7</f>
        <v/>
      </c>
      <c r="B7" s="1488"/>
      <c r="C7" s="1488"/>
      <c r="D7" s="1488"/>
      <c r="E7" s="1488"/>
      <c r="F7" s="1488"/>
      <c r="G7" s="1488"/>
      <c r="H7" s="1488"/>
      <c r="I7" s="1488"/>
      <c r="J7" s="1488"/>
      <c r="K7" s="1488"/>
      <c r="L7" s="1488"/>
      <c r="M7" s="1488"/>
      <c r="N7" s="1488"/>
      <c r="O7" s="1488"/>
      <c r="P7" s="66" t="str">
        <f>'Sch-1'!M7</f>
        <v>Contracts Services, 3rd Floor</v>
      </c>
      <c r="Q7" s="98"/>
    </row>
    <row r="8" spans="1:17" ht="18" customHeight="1">
      <c r="A8" s="73" t="s">
        <v>397</v>
      </c>
      <c r="B8" s="1490" t="str">
        <f>IF('Sch-1'!C8=0, "", 'Sch-1'!C8)</f>
        <v xml:space="preserve">…….. …….. …….. …….. …….. …….. </v>
      </c>
      <c r="C8" s="1490"/>
      <c r="D8" s="1490"/>
      <c r="E8" s="1490"/>
      <c r="F8" s="1490"/>
      <c r="G8" s="1490"/>
      <c r="H8" s="1490"/>
      <c r="I8" s="1490"/>
      <c r="J8" s="1490"/>
      <c r="K8" s="1490"/>
      <c r="L8" s="1490"/>
      <c r="M8" s="1490"/>
      <c r="N8" s="1490"/>
      <c r="O8" s="1490"/>
      <c r="P8" s="66" t="str">
        <f>'Sch-1'!M8</f>
        <v>Power Grid Corporation of India Ltd.,</v>
      </c>
      <c r="Q8" s="98"/>
    </row>
    <row r="9" spans="1:17" ht="18" customHeight="1">
      <c r="A9" s="73" t="s">
        <v>399</v>
      </c>
      <c r="B9" s="1490" t="str">
        <f>IF('Sch-1'!C9=0, "", 'Sch-1'!C9)</f>
        <v xml:space="preserve">…….. …….. …….. …….. …….. …….. </v>
      </c>
      <c r="C9" s="1490"/>
      <c r="D9" s="1490"/>
      <c r="E9" s="1490"/>
      <c r="F9" s="1490"/>
      <c r="G9" s="1490"/>
      <c r="H9" s="1490"/>
      <c r="I9" s="1490"/>
      <c r="J9" s="1490"/>
      <c r="K9" s="1490"/>
      <c r="L9" s="1490"/>
      <c r="M9" s="1490"/>
      <c r="N9" s="1490"/>
      <c r="O9" s="1490"/>
      <c r="P9" s="66" t="str">
        <f>'Sch-1'!M9</f>
        <v>"Saudamini", Plot No.-2</v>
      </c>
      <c r="Q9" s="98"/>
    </row>
    <row r="10" spans="1:17" ht="18" customHeight="1">
      <c r="A10" s="74"/>
      <c r="B10" s="1490" t="str">
        <f>IF('Sch-1'!C10=0, "", 'Sch-1'!C10)</f>
        <v xml:space="preserve">…….. …….. …….. …….. …….. …….. </v>
      </c>
      <c r="C10" s="1490"/>
      <c r="D10" s="1490"/>
      <c r="E10" s="1490"/>
      <c r="F10" s="1490"/>
      <c r="G10" s="1490"/>
      <c r="H10" s="1490"/>
      <c r="I10" s="1490"/>
      <c r="J10" s="1490"/>
      <c r="K10" s="1490"/>
      <c r="L10" s="1490"/>
      <c r="M10" s="1490"/>
      <c r="N10" s="1490"/>
      <c r="O10" s="1490"/>
      <c r="P10" s="66" t="str">
        <f>'Sch-1'!M10</f>
        <v xml:space="preserve">Sector-29, </v>
      </c>
      <c r="Q10" s="98"/>
    </row>
    <row r="11" spans="1:17" ht="18" customHeight="1">
      <c r="A11" s="74"/>
      <c r="B11" s="1490" t="str">
        <f>IF('Sch-1'!C11=0, "", 'Sch-1'!C11)</f>
        <v xml:space="preserve">…….. …….. …….. …….. …….. …….. </v>
      </c>
      <c r="C11" s="1490"/>
      <c r="D11" s="1490"/>
      <c r="E11" s="1490"/>
      <c r="F11" s="1490"/>
      <c r="G11" s="1490"/>
      <c r="H11" s="1490"/>
      <c r="I11" s="1490"/>
      <c r="J11" s="1490"/>
      <c r="K11" s="1490"/>
      <c r="L11" s="1490"/>
      <c r="M11" s="1490"/>
      <c r="N11" s="1490"/>
      <c r="O11" s="1490"/>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8" t="s">
        <v>377</v>
      </c>
      <c r="B14" s="959"/>
      <c r="C14" s="960"/>
      <c r="D14" s="960"/>
      <c r="E14" s="960"/>
      <c r="F14" s="960"/>
      <c r="G14" s="960"/>
      <c r="H14" s="960"/>
      <c r="I14" s="960"/>
      <c r="J14" s="960"/>
      <c r="K14" s="960"/>
      <c r="L14" s="960"/>
      <c r="M14" s="960"/>
      <c r="N14" s="960"/>
      <c r="O14" s="960"/>
      <c r="P14" s="960"/>
      <c r="Q14" s="960"/>
    </row>
    <row r="15" spans="1:17" ht="16.5">
      <c r="A15" s="103"/>
      <c r="B15" s="102"/>
      <c r="C15" s="101"/>
      <c r="D15" s="101"/>
      <c r="E15" s="101"/>
      <c r="F15" s="101"/>
      <c r="G15" s="101"/>
      <c r="H15" s="101"/>
      <c r="I15" s="101"/>
      <c r="J15" s="101"/>
      <c r="K15" s="101"/>
      <c r="L15" s="101"/>
      <c r="M15" s="101"/>
      <c r="N15" s="101"/>
      <c r="O15" s="101"/>
      <c r="P15" s="101"/>
      <c r="Q15" s="101"/>
    </row>
    <row r="16" spans="1:17" ht="90">
      <c r="A16" s="1208" t="s">
        <v>361</v>
      </c>
      <c r="B16" s="1204" t="s">
        <v>513</v>
      </c>
      <c r="C16" s="1204" t="s">
        <v>514</v>
      </c>
      <c r="D16" s="1204" t="s">
        <v>520</v>
      </c>
      <c r="E16" s="1204" t="s">
        <v>521</v>
      </c>
      <c r="F16" s="1204" t="s">
        <v>515</v>
      </c>
      <c r="G16" s="1209" t="s">
        <v>522</v>
      </c>
      <c r="H16" s="1210" t="s">
        <v>490</v>
      </c>
      <c r="I16" s="1211" t="s">
        <v>531</v>
      </c>
      <c r="J16" s="1212" t="s">
        <v>485</v>
      </c>
      <c r="K16" s="1212" t="s">
        <v>511</v>
      </c>
      <c r="L16" s="1204" t="s">
        <v>368</v>
      </c>
      <c r="M16" s="1206" t="s">
        <v>353</v>
      </c>
      <c r="N16" s="1206" t="s">
        <v>354</v>
      </c>
      <c r="O16" s="1204" t="s">
        <v>540</v>
      </c>
      <c r="P16" s="1204" t="s">
        <v>541</v>
      </c>
      <c r="Q16" s="1213" t="s">
        <v>509</v>
      </c>
    </row>
    <row r="17" spans="1:31" ht="15">
      <c r="A17" s="1214">
        <v>1</v>
      </c>
      <c r="B17" s="1215">
        <v>2</v>
      </c>
      <c r="C17" s="1215">
        <v>3</v>
      </c>
      <c r="D17" s="1215">
        <v>4</v>
      </c>
      <c r="E17" s="1215">
        <v>5</v>
      </c>
      <c r="F17" s="1216">
        <v>6</v>
      </c>
      <c r="G17" s="1215">
        <v>7</v>
      </c>
      <c r="H17" s="1217">
        <v>8</v>
      </c>
      <c r="I17" s="1218">
        <v>9</v>
      </c>
      <c r="J17" s="1219">
        <v>10</v>
      </c>
      <c r="K17" s="1219">
        <v>11</v>
      </c>
      <c r="L17" s="1220">
        <v>12</v>
      </c>
      <c r="M17" s="1220">
        <v>13</v>
      </c>
      <c r="N17" s="1220">
        <v>14</v>
      </c>
      <c r="O17" s="1220">
        <v>15</v>
      </c>
      <c r="P17" s="1220" t="s">
        <v>523</v>
      </c>
      <c r="Q17" s="1220">
        <v>17</v>
      </c>
    </row>
    <row r="18" spans="1:31" s="94" customFormat="1" ht="31.5">
      <c r="A18" s="801"/>
      <c r="B18" s="1517"/>
      <c r="C18" s="1518"/>
      <c r="D18" s="1518"/>
      <c r="E18" s="1518"/>
      <c r="F18" s="1518"/>
      <c r="G18" s="1518"/>
      <c r="H18" s="1518"/>
      <c r="I18" s="1518"/>
      <c r="J18" s="1519"/>
      <c r="K18" s="980"/>
      <c r="L18" s="980"/>
      <c r="M18" s="980"/>
      <c r="N18" s="980"/>
      <c r="O18" s="980"/>
      <c r="P18" s="980"/>
      <c r="Q18" s="980"/>
      <c r="R18" s="921" t="s">
        <v>492</v>
      </c>
      <c r="S18" s="920" t="s">
        <v>493</v>
      </c>
    </row>
    <row r="19" spans="1:31" s="94" customFormat="1" ht="31.5" customHeight="1">
      <c r="A19" s="1524" t="s">
        <v>551</v>
      </c>
      <c r="B19" s="1525"/>
      <c r="C19" s="1525"/>
      <c r="D19" s="1525"/>
      <c r="E19" s="1525"/>
      <c r="F19" s="1525"/>
      <c r="G19" s="1525"/>
      <c r="H19" s="1525"/>
      <c r="I19" s="1525"/>
      <c r="J19" s="1525"/>
      <c r="K19" s="1525"/>
      <c r="L19" s="1525"/>
      <c r="M19" s="1525"/>
      <c r="N19" s="1525"/>
      <c r="O19" s="1525"/>
      <c r="P19" s="1525"/>
      <c r="Q19" s="1526"/>
      <c r="R19" s="921" t="s">
        <v>492</v>
      </c>
      <c r="S19" s="920" t="s">
        <v>493</v>
      </c>
    </row>
    <row r="20" spans="1:31" s="786" customFormat="1" ht="16.5">
      <c r="A20" s="954"/>
      <c r="B20" s="954"/>
      <c r="C20" s="954"/>
      <c r="D20" s="954"/>
      <c r="E20" s="954"/>
      <c r="F20" s="830"/>
      <c r="G20" s="954"/>
      <c r="H20" s="954"/>
      <c r="I20" s="1325"/>
      <c r="J20" s="1326"/>
      <c r="K20" s="1327"/>
      <c r="L20" s="1328"/>
      <c r="M20" s="1329"/>
      <c r="N20" s="1330"/>
      <c r="O20" s="1331"/>
      <c r="P20" s="1332" t="str">
        <f>IF(O20=0, "Included", IF(ISERROR(N20*O20), O20, N20*O20))</f>
        <v>Included</v>
      </c>
      <c r="Q20" s="1333">
        <f>S20</f>
        <v>0</v>
      </c>
      <c r="R20" s="786">
        <f>IF(P20="Included",0,P20)</f>
        <v>0</v>
      </c>
      <c r="S20" s="786">
        <f>IF(K20="",(R20*J20),(R20*K20))</f>
        <v>0</v>
      </c>
      <c r="T20" s="787"/>
      <c r="U20" s="787"/>
      <c r="AD20" s="931"/>
    </row>
    <row r="21" spans="1:31" s="94" customFormat="1" ht="19.5" customHeight="1">
      <c r="A21" s="104"/>
      <c r="B21" s="105"/>
      <c r="C21" s="105"/>
      <c r="D21" s="105"/>
      <c r="E21" s="105"/>
      <c r="F21" s="105"/>
      <c r="G21" s="105"/>
      <c r="H21" s="105"/>
      <c r="I21" s="105"/>
      <c r="J21" s="105"/>
      <c r="K21" s="105"/>
      <c r="L21" s="105"/>
      <c r="M21" s="105"/>
      <c r="N21" s="105"/>
      <c r="O21" s="105"/>
      <c r="P21" s="105"/>
      <c r="Q21" s="979"/>
    </row>
    <row r="22" spans="1:31" s="808" customFormat="1" ht="40.5" customHeight="1">
      <c r="A22" s="1508"/>
      <c r="B22" s="1509"/>
      <c r="C22" s="1509"/>
      <c r="D22" s="1509"/>
      <c r="E22" s="1509"/>
      <c r="F22" s="1509"/>
      <c r="G22" s="1509"/>
      <c r="H22" s="1509"/>
      <c r="I22" s="1510"/>
      <c r="J22" s="1527" t="s">
        <v>542</v>
      </c>
      <c r="K22" s="1528"/>
      <c r="L22" s="1528"/>
      <c r="M22" s="1528"/>
      <c r="N22" s="1528"/>
      <c r="O22" s="1529"/>
      <c r="P22" s="927">
        <f>SUM(P20:P20)</f>
        <v>0</v>
      </c>
      <c r="Q22" s="928"/>
      <c r="R22" s="807"/>
      <c r="S22" s="993">
        <f>SUM(S20:S20)</f>
        <v>0</v>
      </c>
      <c r="AC22" s="932"/>
      <c r="AD22" s="932"/>
      <c r="AE22" s="932"/>
    </row>
    <row r="23" spans="1:31" s="808" customFormat="1" ht="25.5" customHeight="1">
      <c r="A23" s="981"/>
      <c r="B23" s="982"/>
      <c r="C23" s="982"/>
      <c r="D23" s="982"/>
      <c r="E23" s="982"/>
      <c r="F23" s="982"/>
      <c r="G23" s="982"/>
      <c r="H23" s="983"/>
      <c r="I23" s="984"/>
      <c r="J23" s="1520" t="s">
        <v>509</v>
      </c>
      <c r="K23" s="1520"/>
      <c r="L23" s="1520"/>
      <c r="M23" s="1520"/>
      <c r="N23" s="1520"/>
      <c r="O23" s="1521"/>
      <c r="P23" s="927"/>
      <c r="Q23" s="929">
        <f>SUM(Q20:Q20)</f>
        <v>0</v>
      </c>
      <c r="R23" s="807"/>
      <c r="S23" s="807"/>
      <c r="AC23" s="932"/>
      <c r="AD23" s="932"/>
      <c r="AE23" s="932"/>
    </row>
    <row r="24" spans="1:31" s="94" customFormat="1" ht="16.5">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516"/>
      <c r="P25" s="1516"/>
      <c r="Q25" s="1516"/>
    </row>
    <row r="26" spans="1:31" s="94" customFormat="1" ht="33.6" customHeight="1">
      <c r="A26" s="108" t="s">
        <v>406</v>
      </c>
      <c r="B26" s="123" t="str">
        <f>IF('Sch-1'!B219=0,"", 'Sch-1'!B219)</f>
        <v>--</v>
      </c>
      <c r="C26" s="109"/>
      <c r="D26" s="109"/>
      <c r="E26" s="109"/>
      <c r="F26" s="109"/>
      <c r="G26" s="109"/>
      <c r="H26" s="109"/>
      <c r="I26" s="109"/>
      <c r="J26" s="123"/>
      <c r="K26" s="109"/>
      <c r="L26" s="109"/>
      <c r="M26" s="123"/>
      <c r="N26" s="109"/>
      <c r="O26" s="1516" t="str">
        <f>"Printed Name : " &amp; IF('Sch-1'!M220=0,"",'Sch-1'!M220)</f>
        <v xml:space="preserve">Printed Name : </v>
      </c>
      <c r="P26" s="1516"/>
      <c r="Q26" s="1516"/>
    </row>
    <row r="27" spans="1:31" s="94" customFormat="1" ht="33.6" customHeight="1">
      <c r="A27" s="108" t="s">
        <v>407</v>
      </c>
      <c r="B27" s="123" t="str">
        <f>IF('Sch-1'!B220=0,"", 'Sch-1'!B220)</f>
        <v/>
      </c>
      <c r="C27" s="98"/>
      <c r="D27" s="98"/>
      <c r="E27" s="98"/>
      <c r="F27" s="98"/>
      <c r="G27" s="98"/>
      <c r="H27" s="98"/>
      <c r="I27" s="98"/>
      <c r="J27" s="123"/>
      <c r="K27" s="98"/>
      <c r="L27" s="98"/>
      <c r="M27" s="123"/>
      <c r="N27" s="98"/>
      <c r="O27" s="1516" t="str">
        <f>"Designation   : " &amp; IF('Sch-1'!M221=0,"",'Sch-1'!M221)</f>
        <v xml:space="preserve">Designation   : </v>
      </c>
      <c r="P27" s="1516"/>
      <c r="Q27" s="1516"/>
    </row>
    <row r="28" spans="1:31" s="94" customFormat="1" ht="33.6" customHeight="1">
      <c r="A28" s="97"/>
      <c r="B28" s="96"/>
      <c r="C28" s="98"/>
      <c r="D28" s="98"/>
      <c r="E28" s="98"/>
      <c r="F28" s="98"/>
      <c r="G28" s="98"/>
      <c r="H28" s="98"/>
      <c r="I28" s="98"/>
      <c r="J28" s="96"/>
      <c r="K28" s="98"/>
      <c r="L28" s="98"/>
      <c r="M28" s="96"/>
      <c r="N28" s="98"/>
      <c r="O28" s="1516"/>
      <c r="P28" s="1516"/>
      <c r="Q28" s="1516"/>
    </row>
    <row r="29" spans="1:31" s="94" customFormat="1" ht="33.6" customHeight="1">
      <c r="A29" s="97"/>
      <c r="B29" s="96"/>
      <c r="C29" s="98"/>
      <c r="D29" s="98"/>
      <c r="E29" s="98"/>
      <c r="F29" s="98"/>
      <c r="G29" s="98"/>
      <c r="H29" s="98"/>
      <c r="I29" s="98"/>
      <c r="J29" s="97"/>
      <c r="K29" s="98"/>
      <c r="L29" s="97"/>
      <c r="M29" s="97"/>
      <c r="N29" s="98"/>
      <c r="O29" s="97"/>
      <c r="P29" s="205"/>
      <c r="Q29" s="111"/>
    </row>
  </sheetData>
  <sheetProtection password="CC1F"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ColWidth="9" defaultRowHeight="13.5"/>
  <cols>
    <col min="1" max="1" width="5.875" style="112" customWidth="1"/>
    <col min="2" max="2" width="12.625" style="112" customWidth="1"/>
    <col min="3" max="3" width="8" style="112" customWidth="1"/>
    <col min="4" max="4" width="8.625" style="112" customWidth="1"/>
    <col min="5" max="5" width="8.375" style="112" customWidth="1"/>
    <col min="6" max="6" width="27.625" style="112" customWidth="1"/>
    <col min="7" max="7" width="12.375" style="112" customWidth="1"/>
    <col min="8" max="8" width="9.375" style="112" customWidth="1"/>
    <col min="9" max="9" width="15.375" style="112" customWidth="1"/>
    <col min="10" max="10" width="8.5" style="112" customWidth="1"/>
    <col min="11" max="11" width="18" style="112" customWidth="1"/>
    <col min="12" max="12" width="30" style="112" customWidth="1"/>
    <col min="13" max="13" width="9.5" style="112" customWidth="1"/>
    <col min="14" max="14" width="10.5" style="112" customWidth="1"/>
    <col min="15" max="15" width="12.5" style="112" customWidth="1"/>
    <col min="16" max="16" width="17.625" style="112" customWidth="1"/>
    <col min="17" max="17" width="17" style="112" customWidth="1"/>
    <col min="18" max="18" width="22.5" style="94" hidden="1" customWidth="1"/>
    <col min="19" max="19" width="20.875" style="94" hidden="1" customWidth="1"/>
    <col min="20" max="16384" width="9" style="95"/>
  </cols>
  <sheetData>
    <row r="1" spans="1:17" ht="18" customHeight="1">
      <c r="A1" s="89" t="str">
        <f>Cover!B3</f>
        <v>Specification No.: CC/NT/W-AIS/DOM/A00/23/01627</v>
      </c>
      <c r="B1" s="90"/>
      <c r="C1" s="91"/>
      <c r="D1" s="91"/>
      <c r="E1" s="91"/>
      <c r="F1" s="91"/>
      <c r="G1" s="91"/>
      <c r="H1" s="91"/>
      <c r="I1" s="91"/>
      <c r="J1" s="91"/>
      <c r="K1" s="91"/>
      <c r="L1" s="91"/>
      <c r="M1" s="91"/>
      <c r="N1" s="91"/>
      <c r="O1" s="91"/>
      <c r="P1" s="92"/>
      <c r="Q1" s="93" t="s">
        <v>554</v>
      </c>
    </row>
    <row r="2" spans="1:17" ht="18" customHeight="1">
      <c r="A2" s="72"/>
      <c r="B2" s="96"/>
      <c r="C2" s="97"/>
      <c r="D2" s="97"/>
      <c r="E2" s="97"/>
      <c r="F2" s="97"/>
      <c r="G2" s="97"/>
      <c r="H2" s="97"/>
      <c r="I2" s="97"/>
      <c r="J2" s="97"/>
      <c r="K2" s="97"/>
      <c r="L2" s="97"/>
      <c r="M2" s="97"/>
      <c r="N2" s="97"/>
      <c r="O2" s="97"/>
      <c r="P2" s="98"/>
      <c r="Q2" s="98"/>
    </row>
    <row r="3" spans="1:17" ht="61.5" customHeight="1">
      <c r="A3" s="1530"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30"/>
      <c r="C3" s="1530"/>
      <c r="D3" s="1530"/>
      <c r="E3" s="1530"/>
      <c r="F3" s="1530"/>
      <c r="G3" s="1530"/>
      <c r="H3" s="1530"/>
      <c r="I3" s="1530"/>
      <c r="J3" s="1530"/>
      <c r="K3" s="1530"/>
      <c r="L3" s="1530"/>
      <c r="M3" s="1530"/>
      <c r="N3" s="1530"/>
      <c r="O3" s="1530"/>
      <c r="P3" s="1530"/>
      <c r="Q3" s="1530"/>
    </row>
    <row r="4" spans="1:17" ht="22.15" customHeight="1">
      <c r="A4" s="1523" t="s">
        <v>24</v>
      </c>
      <c r="B4" s="1523"/>
      <c r="C4" s="1523"/>
      <c r="D4" s="1523"/>
      <c r="E4" s="1523"/>
      <c r="F4" s="1523"/>
      <c r="G4" s="1523"/>
      <c r="H4" s="1523"/>
      <c r="I4" s="1523"/>
      <c r="J4" s="1523"/>
      <c r="K4" s="1523"/>
      <c r="L4" s="1523"/>
      <c r="M4" s="1523"/>
      <c r="N4" s="1523"/>
      <c r="O4" s="1523"/>
      <c r="P4" s="1523"/>
      <c r="Q4" s="1523"/>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88" t="str">
        <f>'Sch-1'!A7</f>
        <v/>
      </c>
      <c r="B7" s="1488"/>
      <c r="C7" s="1488"/>
      <c r="D7" s="1488"/>
      <c r="E7" s="1488"/>
      <c r="F7" s="1488"/>
      <c r="G7" s="1488"/>
      <c r="H7" s="1488"/>
      <c r="I7" s="1488"/>
      <c r="J7" s="1488"/>
      <c r="K7" s="1488"/>
      <c r="L7" s="1488"/>
      <c r="M7" s="1488"/>
      <c r="N7" s="1488"/>
      <c r="O7" s="1488"/>
      <c r="P7" s="66" t="str">
        <f>'Sch-1'!M7</f>
        <v>Contracts Services, 3rd Floor</v>
      </c>
      <c r="Q7" s="98"/>
    </row>
    <row r="8" spans="1:17" ht="18" customHeight="1">
      <c r="A8" s="73" t="s">
        <v>397</v>
      </c>
      <c r="B8" s="1490" t="str">
        <f>IF('Sch-1'!C8=0, "", 'Sch-1'!C8)</f>
        <v xml:space="preserve">…….. …….. …….. …….. …….. …….. </v>
      </c>
      <c r="C8" s="1490"/>
      <c r="D8" s="1490"/>
      <c r="E8" s="1490"/>
      <c r="F8" s="1490"/>
      <c r="G8" s="1490"/>
      <c r="H8" s="1490"/>
      <c r="I8" s="1490"/>
      <c r="J8" s="1490"/>
      <c r="K8" s="1490"/>
      <c r="L8" s="1490"/>
      <c r="M8" s="1490"/>
      <c r="N8" s="1490"/>
      <c r="O8" s="1490"/>
      <c r="P8" s="66" t="str">
        <f>'Sch-1'!M8</f>
        <v>Power Grid Corporation of India Ltd.,</v>
      </c>
      <c r="Q8" s="98"/>
    </row>
    <row r="9" spans="1:17" ht="18" customHeight="1">
      <c r="A9" s="73" t="s">
        <v>399</v>
      </c>
      <c r="B9" s="1490" t="str">
        <f>IF('Sch-1'!C9=0, "", 'Sch-1'!C9)</f>
        <v xml:space="preserve">…….. …….. …….. …….. …….. …….. </v>
      </c>
      <c r="C9" s="1490"/>
      <c r="D9" s="1490"/>
      <c r="E9" s="1490"/>
      <c r="F9" s="1490"/>
      <c r="G9" s="1490"/>
      <c r="H9" s="1490"/>
      <c r="I9" s="1490"/>
      <c r="J9" s="1490"/>
      <c r="K9" s="1490"/>
      <c r="L9" s="1490"/>
      <c r="M9" s="1490"/>
      <c r="N9" s="1490"/>
      <c r="O9" s="1490"/>
      <c r="P9" s="66" t="str">
        <f>'Sch-1'!M9</f>
        <v>"Saudamini", Plot No.-2</v>
      </c>
      <c r="Q9" s="98"/>
    </row>
    <row r="10" spans="1:17" ht="18" customHeight="1">
      <c r="A10" s="74"/>
      <c r="B10" s="1490" t="str">
        <f>IF('Sch-1'!C10=0, "", 'Sch-1'!C10)</f>
        <v xml:space="preserve">…….. …….. …….. …….. …….. …….. </v>
      </c>
      <c r="C10" s="1490"/>
      <c r="D10" s="1490"/>
      <c r="E10" s="1490"/>
      <c r="F10" s="1490"/>
      <c r="G10" s="1490"/>
      <c r="H10" s="1490"/>
      <c r="I10" s="1490"/>
      <c r="J10" s="1490"/>
      <c r="K10" s="1490"/>
      <c r="L10" s="1490"/>
      <c r="M10" s="1490"/>
      <c r="N10" s="1490"/>
      <c r="O10" s="1490"/>
      <c r="P10" s="66" t="str">
        <f>'Sch-1'!M10</f>
        <v xml:space="preserve">Sector-29, </v>
      </c>
      <c r="Q10" s="98"/>
    </row>
    <row r="11" spans="1:17" ht="18" customHeight="1">
      <c r="A11" s="74"/>
      <c r="B11" s="1490" t="str">
        <f>IF('Sch-1'!C11=0, "", 'Sch-1'!C11)</f>
        <v xml:space="preserve">…….. …….. …….. …….. …….. …….. </v>
      </c>
      <c r="C11" s="1490"/>
      <c r="D11" s="1490"/>
      <c r="E11" s="1490"/>
      <c r="F11" s="1490"/>
      <c r="G11" s="1490"/>
      <c r="H11" s="1490"/>
      <c r="I11" s="1490"/>
      <c r="J11" s="1490"/>
      <c r="K11" s="1490"/>
      <c r="L11" s="1490"/>
      <c r="M11" s="1490"/>
      <c r="N11" s="1490"/>
      <c r="O11" s="1490"/>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8" t="s">
        <v>529</v>
      </c>
      <c r="B14" s="961"/>
      <c r="C14" s="962"/>
      <c r="D14" s="962"/>
      <c r="E14" s="962"/>
      <c r="F14" s="962"/>
      <c r="G14" s="962"/>
      <c r="H14" s="962"/>
      <c r="I14" s="962"/>
      <c r="J14" s="962"/>
      <c r="K14" s="962"/>
      <c r="L14" s="962"/>
      <c r="M14" s="962"/>
      <c r="N14" s="962"/>
      <c r="O14" s="962"/>
      <c r="P14" s="962"/>
      <c r="Q14" s="962"/>
    </row>
    <row r="15" spans="1:17" ht="16.5">
      <c r="A15" s="103"/>
      <c r="B15" s="102"/>
      <c r="C15" s="101"/>
      <c r="D15" s="101"/>
      <c r="E15" s="101"/>
      <c r="F15" s="101"/>
      <c r="G15" s="101"/>
      <c r="H15" s="101"/>
      <c r="I15" s="101"/>
      <c r="J15" s="101"/>
      <c r="K15" s="101"/>
      <c r="L15" s="101"/>
      <c r="M15" s="101"/>
      <c r="N15" s="101"/>
      <c r="O15" s="101"/>
      <c r="P15" s="101"/>
      <c r="Q15" s="101"/>
    </row>
    <row r="16" spans="1:17" ht="90">
      <c r="A16" s="966" t="s">
        <v>361</v>
      </c>
      <c r="B16" s="964" t="s">
        <v>513</v>
      </c>
      <c r="C16" s="964" t="s">
        <v>514</v>
      </c>
      <c r="D16" s="964" t="s">
        <v>520</v>
      </c>
      <c r="E16" s="964" t="s">
        <v>521</v>
      </c>
      <c r="F16" s="964" t="s">
        <v>515</v>
      </c>
      <c r="G16" s="967" t="s">
        <v>522</v>
      </c>
      <c r="H16" s="968" t="s">
        <v>490</v>
      </c>
      <c r="I16" s="969" t="s">
        <v>531</v>
      </c>
      <c r="J16" s="970" t="s">
        <v>485</v>
      </c>
      <c r="K16" s="970" t="s">
        <v>511</v>
      </c>
      <c r="L16" s="964" t="s">
        <v>368</v>
      </c>
      <c r="M16" s="965" t="s">
        <v>353</v>
      </c>
      <c r="N16" s="965" t="s">
        <v>354</v>
      </c>
      <c r="O16" s="964" t="s">
        <v>533</v>
      </c>
      <c r="P16" s="964" t="s">
        <v>534</v>
      </c>
      <c r="Q16" s="971" t="s">
        <v>509</v>
      </c>
    </row>
    <row r="17" spans="1:31" ht="16.5">
      <c r="A17" s="972">
        <v>1</v>
      </c>
      <c r="B17" s="973">
        <v>2</v>
      </c>
      <c r="C17" s="973">
        <v>3</v>
      </c>
      <c r="D17" s="973">
        <v>4</v>
      </c>
      <c r="E17" s="973">
        <v>5</v>
      </c>
      <c r="F17" s="974">
        <v>6</v>
      </c>
      <c r="G17" s="973">
        <v>7</v>
      </c>
      <c r="H17" s="975">
        <v>8</v>
      </c>
      <c r="I17" s="976">
        <v>9</v>
      </c>
      <c r="J17" s="977">
        <v>10</v>
      </c>
      <c r="K17" s="977">
        <v>11</v>
      </c>
      <c r="L17" s="978">
        <v>12</v>
      </c>
      <c r="M17" s="978">
        <v>13</v>
      </c>
      <c r="N17" s="978">
        <v>14</v>
      </c>
      <c r="O17" s="978">
        <v>15</v>
      </c>
      <c r="P17" s="978" t="s">
        <v>523</v>
      </c>
      <c r="Q17" s="978">
        <v>17</v>
      </c>
    </row>
    <row r="18" spans="1:31" ht="37.5" customHeight="1">
      <c r="A18" s="801"/>
      <c r="B18" s="1517">
        <f>'Sch-4'!B18:J18</f>
        <v>0</v>
      </c>
      <c r="C18" s="1518"/>
      <c r="D18" s="1518"/>
      <c r="E18" s="1518"/>
      <c r="F18" s="1518"/>
      <c r="G18" s="1518"/>
      <c r="H18" s="1518"/>
      <c r="I18" s="1518"/>
      <c r="J18" s="1518"/>
      <c r="K18" s="1518"/>
      <c r="L18" s="1518"/>
      <c r="M18" s="1518"/>
      <c r="N18" s="1518"/>
      <c r="O18" s="1518"/>
      <c r="P18" s="1518"/>
      <c r="Q18" s="1519"/>
      <c r="R18" s="921" t="s">
        <v>545</v>
      </c>
      <c r="S18" s="920" t="s">
        <v>493</v>
      </c>
    </row>
    <row r="19" spans="1:31" ht="37.5" customHeight="1">
      <c r="A19" s="1004" t="s">
        <v>552</v>
      </c>
      <c r="B19" s="1531" t="e">
        <f>'Sch-3 '!#REF!</f>
        <v>#REF!</v>
      </c>
      <c r="C19" s="1532"/>
      <c r="D19" s="1532"/>
      <c r="E19" s="1532"/>
      <c r="F19" s="1532"/>
      <c r="G19" s="1532"/>
      <c r="H19" s="1532"/>
      <c r="I19" s="1005"/>
      <c r="J19" s="1005"/>
      <c r="K19" s="1005"/>
      <c r="L19" s="1005"/>
      <c r="M19" s="1005"/>
      <c r="N19" s="1005"/>
      <c r="O19" s="1005"/>
      <c r="P19" s="1005"/>
      <c r="Q19" s="1006"/>
      <c r="R19" s="921" t="s">
        <v>545</v>
      </c>
      <c r="S19" s="920" t="s">
        <v>493</v>
      </c>
    </row>
    <row r="20" spans="1:31" s="786" customFormat="1" ht="16.5">
      <c r="A20" s="954">
        <v>1</v>
      </c>
      <c r="B20" s="954"/>
      <c r="C20" s="954"/>
      <c r="D20" s="954"/>
      <c r="E20" s="954"/>
      <c r="F20" s="1002"/>
      <c r="G20" s="954"/>
      <c r="H20" s="954"/>
      <c r="I20" s="905"/>
      <c r="J20" s="930"/>
      <c r="K20" s="955"/>
      <c r="L20" s="802"/>
      <c r="M20" s="851"/>
      <c r="N20" s="846"/>
      <c r="O20" s="850"/>
      <c r="P20" s="847" t="str">
        <f>IF(O20=0, "Included", IF(ISERROR(N20*O20), O20, N20*O20))</f>
        <v>Included</v>
      </c>
      <c r="Q20" s="922">
        <f>S20</f>
        <v>0</v>
      </c>
      <c r="R20" s="786">
        <f>IF(P20="Included",0,P20)</f>
        <v>0</v>
      </c>
      <c r="S20" s="786">
        <f>IF(K20="",(R20*J20),(R20*K20))</f>
        <v>0</v>
      </c>
      <c r="T20" s="787"/>
      <c r="U20" s="787"/>
      <c r="AD20" s="931"/>
    </row>
    <row r="21" spans="1:31" s="786" customFormat="1" ht="16.5">
      <c r="A21" s="954">
        <v>2</v>
      </c>
      <c r="B21" s="954"/>
      <c r="C21" s="954"/>
      <c r="D21" s="954"/>
      <c r="E21" s="954"/>
      <c r="F21" s="1002"/>
      <c r="G21" s="954"/>
      <c r="H21" s="954"/>
      <c r="I21" s="905"/>
      <c r="J21" s="930"/>
      <c r="K21" s="955"/>
      <c r="L21" s="848"/>
      <c r="M21" s="849"/>
      <c r="N21" s="846"/>
      <c r="O21" s="850"/>
      <c r="P21" s="847" t="str">
        <f>IF(O21=0, "Included", IF(ISERROR(N21*O21), O21, N21*O21))</f>
        <v>Included</v>
      </c>
      <c r="Q21" s="922">
        <f>S21</f>
        <v>0</v>
      </c>
      <c r="R21" s="786">
        <f>IF(P21="Included",0,P21)</f>
        <v>0</v>
      </c>
      <c r="S21" s="786">
        <f>IF(K21="",(R21*J21),(R21*K21))</f>
        <v>0</v>
      </c>
      <c r="T21" s="787"/>
      <c r="U21" s="787"/>
      <c r="AD21" s="931"/>
    </row>
    <row r="22" spans="1:31" s="786" customFormat="1" ht="16.5">
      <c r="A22" s="954">
        <v>3</v>
      </c>
      <c r="B22" s="954"/>
      <c r="C22" s="954"/>
      <c r="D22" s="954"/>
      <c r="E22" s="954"/>
      <c r="F22" s="1002"/>
      <c r="G22" s="954"/>
      <c r="H22" s="954"/>
      <c r="I22" s="905"/>
      <c r="J22" s="930"/>
      <c r="K22" s="955"/>
      <c r="L22" s="848"/>
      <c r="M22" s="849"/>
      <c r="N22" s="846"/>
      <c r="O22" s="850"/>
      <c r="P22" s="847" t="str">
        <f>IF(O22=0, "Included", IF(ISERROR(N22*O22), O22, N22*O22))</f>
        <v>Included</v>
      </c>
      <c r="Q22" s="922">
        <f>S22</f>
        <v>0</v>
      </c>
      <c r="R22" s="786">
        <f>IF(P22="Included",0,P22)</f>
        <v>0</v>
      </c>
      <c r="S22" s="786">
        <f>IF(K22="",(R22*J22),(R22*K22))</f>
        <v>0</v>
      </c>
      <c r="T22" s="787"/>
      <c r="U22" s="787"/>
      <c r="AD22" s="931"/>
    </row>
    <row r="23" spans="1:31" s="786" customFormat="1" ht="16.5">
      <c r="A23" s="954">
        <v>4</v>
      </c>
      <c r="B23" s="954"/>
      <c r="C23" s="954"/>
      <c r="D23" s="954"/>
      <c r="E23" s="954"/>
      <c r="F23" s="1002"/>
      <c r="G23" s="954"/>
      <c r="H23" s="954"/>
      <c r="I23" s="905"/>
      <c r="J23" s="930"/>
      <c r="K23" s="955"/>
      <c r="L23" s="848"/>
      <c r="M23" s="849"/>
      <c r="N23" s="846"/>
      <c r="O23" s="850"/>
      <c r="P23" s="847" t="str">
        <f>IF(O23=0, "Included", IF(ISERROR(N23*O23), O23, N23*O23))</f>
        <v>Included</v>
      </c>
      <c r="Q23" s="922">
        <f>S23</f>
        <v>0</v>
      </c>
      <c r="R23" s="786">
        <f>IF(P23="Included",0,P23)</f>
        <v>0</v>
      </c>
      <c r="S23" s="786">
        <f>IF(K23="",(R23*J23),(R23*K23))</f>
        <v>0</v>
      </c>
      <c r="T23" s="787"/>
      <c r="U23" s="787"/>
      <c r="AD23" s="931"/>
    </row>
    <row r="24" spans="1:31" ht="37.5" customHeight="1">
      <c r="A24" s="1004" t="s">
        <v>553</v>
      </c>
      <c r="B24" s="1531" t="e">
        <f>'Sch-3 '!#REF!</f>
        <v>#REF!</v>
      </c>
      <c r="C24" s="1532"/>
      <c r="D24" s="1532"/>
      <c r="E24" s="1532"/>
      <c r="F24" s="1532"/>
      <c r="G24" s="1532"/>
      <c r="H24" s="1532"/>
      <c r="I24" s="1005"/>
      <c r="J24" s="1005"/>
      <c r="K24" s="1005"/>
      <c r="L24" s="1005"/>
      <c r="M24" s="1005"/>
      <c r="N24" s="1005"/>
      <c r="O24" s="1005"/>
      <c r="P24" s="1005"/>
      <c r="Q24" s="1006"/>
      <c r="R24" s="921" t="s">
        <v>545</v>
      </c>
      <c r="S24" s="920" t="s">
        <v>493</v>
      </c>
    </row>
    <row r="25" spans="1:31" s="786" customFormat="1" ht="16.5">
      <c r="A25" s="954">
        <v>1</v>
      </c>
      <c r="B25" s="954"/>
      <c r="C25" s="954"/>
      <c r="D25" s="954"/>
      <c r="E25" s="954"/>
      <c r="F25" s="1002"/>
      <c r="G25" s="954"/>
      <c r="H25" s="954"/>
      <c r="I25" s="905"/>
      <c r="J25" s="930"/>
      <c r="K25" s="955"/>
      <c r="L25" s="848"/>
      <c r="M25" s="849"/>
      <c r="N25" s="846"/>
      <c r="O25" s="850"/>
      <c r="P25" s="847" t="str">
        <f>IF(O25=0, "Included", IF(ISERROR(N25*O25), O25, N25*O25))</f>
        <v>Included</v>
      </c>
      <c r="Q25" s="922">
        <f>S25</f>
        <v>0</v>
      </c>
      <c r="R25" s="786">
        <f>IF(P25="Included",0,P25)</f>
        <v>0</v>
      </c>
      <c r="S25" s="786">
        <f>IF(K25="",(R25*J25),(R25*K25))</f>
        <v>0</v>
      </c>
      <c r="T25" s="787"/>
      <c r="U25" s="787"/>
      <c r="AD25" s="931"/>
    </row>
    <row r="26" spans="1:31" s="786" customFormat="1" ht="16.5">
      <c r="A26" s="954">
        <v>2</v>
      </c>
      <c r="B26" s="954"/>
      <c r="C26" s="954"/>
      <c r="D26" s="954"/>
      <c r="E26" s="954"/>
      <c r="F26" s="1002"/>
      <c r="G26" s="954"/>
      <c r="H26" s="954"/>
      <c r="I26" s="905"/>
      <c r="J26" s="930"/>
      <c r="K26" s="955"/>
      <c r="L26" s="848"/>
      <c r="M26" s="849"/>
      <c r="N26" s="846"/>
      <c r="O26" s="850"/>
      <c r="P26" s="847" t="str">
        <f>IF(O26=0, "Included", IF(ISERROR(N26*O26), O26, N26*O26))</f>
        <v>Included</v>
      </c>
      <c r="Q26" s="922">
        <f>S26</f>
        <v>0</v>
      </c>
      <c r="R26" s="786">
        <f>IF(P26="Included",0,P26)</f>
        <v>0</v>
      </c>
      <c r="S26" s="786">
        <f>IF(K26="",(R26*J26),(R26*K26))</f>
        <v>0</v>
      </c>
      <c r="T26" s="787"/>
      <c r="U26" s="787"/>
      <c r="AD26" s="931"/>
    </row>
    <row r="27" spans="1:31" s="786" customFormat="1" ht="16.5">
      <c r="A27" s="954">
        <v>3</v>
      </c>
      <c r="B27" s="954"/>
      <c r="C27" s="954"/>
      <c r="D27" s="954"/>
      <c r="E27" s="954"/>
      <c r="F27" s="1002"/>
      <c r="G27" s="954"/>
      <c r="H27" s="954"/>
      <c r="I27" s="905"/>
      <c r="J27" s="930"/>
      <c r="K27" s="955"/>
      <c r="L27" s="848"/>
      <c r="M27" s="849"/>
      <c r="N27" s="846"/>
      <c r="O27" s="850"/>
      <c r="P27" s="847" t="str">
        <f>IF(O27=0, "Included", IF(ISERROR(N27*O27), O27, N27*O27))</f>
        <v>Included</v>
      </c>
      <c r="Q27" s="922">
        <f>S27</f>
        <v>0</v>
      </c>
      <c r="R27" s="786">
        <f>IF(P27="Included",0,P27)</f>
        <v>0</v>
      </c>
      <c r="S27" s="786">
        <f>IF(K27="",(R27*J27),(R27*K27))</f>
        <v>0</v>
      </c>
      <c r="T27" s="787"/>
      <c r="U27" s="787"/>
      <c r="AD27" s="931"/>
    </row>
    <row r="28" spans="1:31" s="786" customFormat="1" ht="16.5">
      <c r="A28" s="954">
        <v>4</v>
      </c>
      <c r="B28" s="954"/>
      <c r="C28" s="954"/>
      <c r="D28" s="954"/>
      <c r="E28" s="954"/>
      <c r="F28" s="1002"/>
      <c r="G28" s="954"/>
      <c r="H28" s="954"/>
      <c r="I28" s="905"/>
      <c r="J28" s="930"/>
      <c r="K28" s="955"/>
      <c r="L28" s="848"/>
      <c r="M28" s="849"/>
      <c r="N28" s="846"/>
      <c r="O28" s="850"/>
      <c r="P28" s="847" t="str">
        <f>IF(O28=0, "Included", IF(ISERROR(N28*O28), O28, N28*O28))</f>
        <v>Included</v>
      </c>
      <c r="Q28" s="922">
        <f>S28</f>
        <v>0</v>
      </c>
      <c r="R28" s="786">
        <f>IF(P28="Included",0,P28)</f>
        <v>0</v>
      </c>
      <c r="S28" s="786">
        <f>IF(K28="",(R28*J28),(R28*K28))</f>
        <v>0</v>
      </c>
      <c r="T28" s="787"/>
      <c r="U28" s="787"/>
      <c r="AD28" s="931"/>
    </row>
    <row r="29" spans="1:31" ht="19.5" customHeight="1">
      <c r="A29" s="104"/>
      <c r="B29" s="105"/>
      <c r="C29" s="105"/>
      <c r="D29" s="105"/>
      <c r="E29" s="105"/>
      <c r="F29" s="105"/>
      <c r="G29" s="105"/>
      <c r="H29" s="105"/>
      <c r="I29" s="105"/>
      <c r="J29" s="105"/>
      <c r="K29" s="105"/>
      <c r="L29" s="105"/>
      <c r="M29" s="105"/>
      <c r="N29" s="105"/>
      <c r="O29" s="105"/>
      <c r="P29" s="105"/>
      <c r="Q29" s="105"/>
    </row>
    <row r="30" spans="1:31" s="808" customFormat="1" ht="40.5" customHeight="1">
      <c r="A30" s="1508"/>
      <c r="B30" s="1509"/>
      <c r="C30" s="1509"/>
      <c r="D30" s="1509"/>
      <c r="E30" s="1509"/>
      <c r="F30" s="1509"/>
      <c r="G30" s="1509"/>
      <c r="H30" s="1509"/>
      <c r="I30" s="1510"/>
      <c r="J30" s="1527" t="s">
        <v>543</v>
      </c>
      <c r="K30" s="1528"/>
      <c r="L30" s="1528"/>
      <c r="M30" s="1528"/>
      <c r="N30" s="1528"/>
      <c r="O30" s="1529"/>
      <c r="P30" s="927">
        <f>SUM(P20:P28)</f>
        <v>0</v>
      </c>
      <c r="Q30" s="928"/>
      <c r="R30" s="807"/>
      <c r="S30" s="993">
        <f>SUM(S20:S28)</f>
        <v>0</v>
      </c>
      <c r="AC30" s="932"/>
      <c r="AD30" s="932"/>
      <c r="AE30" s="932"/>
    </row>
    <row r="31" spans="1:31" s="808" customFormat="1" ht="25.5" customHeight="1">
      <c r="A31" s="981"/>
      <c r="B31" s="982"/>
      <c r="C31" s="982"/>
      <c r="D31" s="982"/>
      <c r="E31" s="982"/>
      <c r="F31" s="982"/>
      <c r="G31" s="982"/>
      <c r="H31" s="983"/>
      <c r="I31" s="984"/>
      <c r="J31" s="1520" t="s">
        <v>509</v>
      </c>
      <c r="K31" s="1520"/>
      <c r="L31" s="1520"/>
      <c r="M31" s="1520"/>
      <c r="N31" s="1520"/>
      <c r="O31" s="1521"/>
      <c r="P31" s="927"/>
      <c r="Q31" s="929">
        <f>SUM(Q20:Q28)</f>
        <v>0</v>
      </c>
      <c r="R31" s="807"/>
      <c r="S31" s="807"/>
      <c r="AC31" s="932"/>
      <c r="AD31" s="932"/>
      <c r="AE31" s="932"/>
    </row>
    <row r="32" spans="1:31" ht="16.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516"/>
      <c r="P33" s="1516"/>
      <c r="Q33" s="1516"/>
    </row>
    <row r="34" spans="1:17" ht="33.6" customHeight="1">
      <c r="A34" s="108" t="s">
        <v>406</v>
      </c>
      <c r="B34" s="123" t="str">
        <f>IF('Sch-1'!B219=0,"", 'Sch-1'!B219)</f>
        <v>--</v>
      </c>
      <c r="C34" s="109"/>
      <c r="D34" s="109"/>
      <c r="E34" s="109"/>
      <c r="F34" s="109"/>
      <c r="G34" s="109"/>
      <c r="H34" s="109"/>
      <c r="I34" s="109"/>
      <c r="J34" s="109"/>
      <c r="K34" s="109"/>
      <c r="L34" s="109"/>
      <c r="M34" s="109"/>
      <c r="N34" s="109"/>
      <c r="O34" s="1516" t="str">
        <f>"Printed Name : " &amp; IF('Sch-1'!M220=0,"",'Sch-1'!M220)</f>
        <v xml:space="preserve">Printed Name : </v>
      </c>
      <c r="P34" s="1516"/>
      <c r="Q34" s="1516"/>
    </row>
    <row r="35" spans="1:17" ht="33.6" customHeight="1">
      <c r="A35" s="108" t="s">
        <v>407</v>
      </c>
      <c r="B35" s="123" t="str">
        <f>IF('Sch-1'!B220=0,"", 'Sch-1'!B220)</f>
        <v/>
      </c>
      <c r="C35" s="98"/>
      <c r="D35" s="98"/>
      <c r="E35" s="98"/>
      <c r="F35" s="98"/>
      <c r="G35" s="98"/>
      <c r="H35" s="98"/>
      <c r="I35" s="98"/>
      <c r="J35" s="98"/>
      <c r="K35" s="98"/>
      <c r="L35" s="98"/>
      <c r="M35" s="98"/>
      <c r="N35" s="98"/>
      <c r="O35" s="1516" t="str">
        <f>"Designation   : " &amp; IF('Sch-1'!M221=0,"",'Sch-1'!M221)</f>
        <v xml:space="preserve">Designation   : </v>
      </c>
      <c r="P35" s="1516"/>
      <c r="Q35" s="1516"/>
    </row>
    <row r="36" spans="1:17" ht="33.6" customHeight="1">
      <c r="A36" s="97"/>
      <c r="B36" s="96"/>
      <c r="C36" s="98"/>
      <c r="D36" s="98"/>
      <c r="E36" s="98"/>
      <c r="F36" s="98"/>
      <c r="G36" s="98"/>
      <c r="H36" s="98"/>
      <c r="I36" s="98"/>
      <c r="J36" s="98"/>
      <c r="K36" s="98"/>
      <c r="L36" s="98"/>
      <c r="M36" s="98"/>
      <c r="N36" s="98"/>
      <c r="O36" s="1516"/>
      <c r="P36" s="1516"/>
      <c r="Q36" s="1516"/>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B15" sqref="B15:C15"/>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6" width="10" style="175" customWidth="1"/>
    <col min="7" max="7" width="29.875" style="175" customWidth="1"/>
    <col min="8" max="8" width="10" style="175" customWidth="1"/>
    <col min="9" max="9" width="12.25" style="313" hidden="1" customWidth="1"/>
    <col min="10" max="10" width="12.625" style="313" hidden="1" customWidth="1"/>
    <col min="11" max="11" width="15" style="313" hidden="1" customWidth="1"/>
    <col min="12" max="13" width="10" style="313" hidden="1" customWidth="1"/>
    <col min="14" max="14" width="18.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CC/NT/W-AIS/DOM/A00/23/01627</v>
      </c>
      <c r="B1" s="64"/>
      <c r="C1" s="65"/>
      <c r="D1" s="65"/>
      <c r="E1" s="9" t="s">
        <v>427</v>
      </c>
    </row>
    <row r="2" spans="1:15" ht="8.1" customHeight="1">
      <c r="A2" s="5"/>
      <c r="B2" s="14"/>
      <c r="C2" s="7"/>
      <c r="D2" s="7"/>
      <c r="E2" s="2"/>
      <c r="F2" s="230"/>
    </row>
    <row r="3" spans="1:15" ht="64.5" customHeight="1">
      <c r="A3" s="1553"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53"/>
      <c r="C3" s="1553"/>
      <c r="D3" s="1553"/>
      <c r="E3" s="1553"/>
    </row>
    <row r="4" spans="1:15" ht="22.15" customHeight="1">
      <c r="A4" s="1557" t="s">
        <v>25</v>
      </c>
      <c r="B4" s="1557"/>
      <c r="C4" s="1557"/>
      <c r="D4" s="1557"/>
      <c r="E4" s="1557"/>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56" t="str">
        <f>IF('Sch-1'!C8=0, "", 'Sch-1'!C8)</f>
        <v xml:space="preserve">…….. …….. …….. …….. …….. …….. </v>
      </c>
      <c r="C8" s="1556"/>
      <c r="D8" s="69" t="str">
        <f>'Sch-1'!M8</f>
        <v>Power Grid Corporation of India Ltd.,</v>
      </c>
    </row>
    <row r="9" spans="1:15" ht="18" customHeight="1">
      <c r="A9" s="45" t="s">
        <v>413</v>
      </c>
      <c r="B9" s="1556" t="str">
        <f>IF('Sch-1'!C9=0, "", 'Sch-1'!C9)</f>
        <v xml:space="preserve">…….. …….. …….. …….. …….. …….. </v>
      </c>
      <c r="C9" s="1556"/>
      <c r="D9" s="69" t="str">
        <f>'Sch-1'!M9</f>
        <v>"Saudamini", Plot No.-2</v>
      </c>
    </row>
    <row r="10" spans="1:15" ht="18" customHeight="1">
      <c r="A10" s="46"/>
      <c r="B10" s="1556" t="str">
        <f>IF('Sch-1'!C10=0, "", 'Sch-1'!C10)</f>
        <v xml:space="preserve">…….. …….. …….. …….. …….. …….. </v>
      </c>
      <c r="C10" s="1556"/>
      <c r="D10" s="69" t="str">
        <f>'Sch-1'!M10</f>
        <v xml:space="preserve">Sector-29, </v>
      </c>
    </row>
    <row r="11" spans="1:15" ht="18" customHeight="1">
      <c r="A11" s="46"/>
      <c r="B11" s="1556" t="str">
        <f>IF('Sch-1'!C11=0, "", 'Sch-1'!C11)</f>
        <v xml:space="preserve">…….. …….. …….. …….. …….. …….. </v>
      </c>
      <c r="C11" s="1556"/>
      <c r="D11" s="69" t="str">
        <f>'Sch-1'!M11</f>
        <v>Gurgaon (Haryana) - 122001</v>
      </c>
    </row>
    <row r="12" spans="1:15" ht="8.1" customHeight="1"/>
    <row r="13" spans="1:15" ht="22.15" customHeight="1">
      <c r="A13" s="84" t="s">
        <v>378</v>
      </c>
      <c r="B13" s="1558" t="s">
        <v>379</v>
      </c>
      <c r="C13" s="1559"/>
      <c r="D13" s="1554" t="s">
        <v>380</v>
      </c>
      <c r="E13" s="1555"/>
      <c r="I13" s="1552" t="s">
        <v>257</v>
      </c>
      <c r="J13" s="1552"/>
      <c r="K13" s="1552"/>
      <c r="M13" s="1552" t="s">
        <v>283</v>
      </c>
      <c r="N13" s="1552"/>
      <c r="O13" s="1552"/>
    </row>
    <row r="14" spans="1:15" ht="18" customHeight="1">
      <c r="A14" s="48" t="s">
        <v>381</v>
      </c>
      <c r="B14" s="1542" t="s">
        <v>494</v>
      </c>
      <c r="C14" s="1543"/>
      <c r="D14" s="1548"/>
      <c r="E14" s="1549"/>
      <c r="I14" s="314" t="s">
        <v>232</v>
      </c>
      <c r="K14" s="314" t="e">
        <f>ROUND('Sch-1'!AE3*#REF!,0)</f>
        <v>#REF!</v>
      </c>
      <c r="M14" s="314" t="s">
        <v>232</v>
      </c>
      <c r="O14" s="314" t="e">
        <f>ROUND('Sch-1'!AE5*#REF!,0)</f>
        <v>#REF!</v>
      </c>
    </row>
    <row r="15" spans="1:15" ht="89.25" customHeight="1">
      <c r="A15" s="49"/>
      <c r="B15" s="1545" t="s">
        <v>495</v>
      </c>
      <c r="C15" s="1546"/>
      <c r="D15" s="1540">
        <f>'Sch-1'!N214+'Sch-7'!N21</f>
        <v>0</v>
      </c>
      <c r="E15" s="1541"/>
      <c r="G15" s="685"/>
    </row>
    <row r="16" spans="1:15" ht="18" customHeight="1">
      <c r="A16" s="48" t="s">
        <v>382</v>
      </c>
      <c r="B16" s="1542" t="s">
        <v>496</v>
      </c>
      <c r="C16" s="1543"/>
      <c r="D16" s="1547"/>
      <c r="E16" s="1547"/>
      <c r="I16" s="314" t="s">
        <v>258</v>
      </c>
      <c r="K16" s="315">
        <f>IF(ISERROR(ROUND((#REF!+#REF!)*#REF!,0)),0, ROUND((#REF!+#REF!)*#REF!,0))</f>
        <v>0</v>
      </c>
      <c r="M16" s="314" t="s">
        <v>258</v>
      </c>
      <c r="O16" s="315">
        <f>IF(ISERROR(ROUND((#REF!+#REF!)*#REF!,0)),0, ROUND((#REF!+#REF!)*#REF!,0))</f>
        <v>0</v>
      </c>
    </row>
    <row r="17" spans="1:15" ht="72.75" customHeight="1">
      <c r="A17" s="49"/>
      <c r="B17" s="1545" t="s">
        <v>558</v>
      </c>
      <c r="C17" s="1546"/>
      <c r="D17" s="1540">
        <f>'Sch-3 '!S207+'Sch-4'!Q23+'Sch-4b'!Q31</f>
        <v>0</v>
      </c>
      <c r="E17" s="1541"/>
      <c r="G17" s="683"/>
      <c r="I17" s="316" t="e">
        <f>#REF!/'Sch-1'!AE1</f>
        <v>#REF!</v>
      </c>
      <c r="K17" s="313">
        <f>'Sch-1'!AE3</f>
        <v>0</v>
      </c>
      <c r="M17" s="316" t="e">
        <f>I17</f>
        <v>#REF!</v>
      </c>
      <c r="O17" s="313">
        <f>'Sch-1'!AE5</f>
        <v>0</v>
      </c>
    </row>
    <row r="18" spans="1:15" ht="18" customHeight="1">
      <c r="A18" s="1544"/>
      <c r="B18" s="1538" t="s">
        <v>499</v>
      </c>
      <c r="C18" s="1539"/>
      <c r="D18" s="1550">
        <f>D17+D15</f>
        <v>0</v>
      </c>
      <c r="E18" s="1551"/>
      <c r="I18" s="313" t="s">
        <v>274</v>
      </c>
      <c r="K18" s="317" t="e">
        <f>K14+K16+#REF!</f>
        <v>#REF!</v>
      </c>
      <c r="M18" s="313" t="s">
        <v>284</v>
      </c>
      <c r="O18" s="317" t="e">
        <f>O14+O16+#REF!</f>
        <v>#REF!</v>
      </c>
    </row>
    <row r="19" spans="1:15" ht="24.75" customHeight="1">
      <c r="A19" s="1544"/>
      <c r="B19" s="1536"/>
      <c r="C19" s="1537"/>
      <c r="D19" s="1534"/>
      <c r="E19" s="1535"/>
    </row>
    <row r="20" spans="1:15" ht="18" customHeight="1">
      <c r="A20" s="51"/>
      <c r="B20" s="52"/>
      <c r="C20" s="52"/>
      <c r="D20" s="53"/>
      <c r="E20" s="53"/>
    </row>
    <row r="21" spans="1:15" ht="24" customHeight="1">
      <c r="A21" s="79"/>
      <c r="B21" s="1533"/>
      <c r="C21" s="1533"/>
      <c r="D21" s="1533"/>
      <c r="E21" s="1533"/>
    </row>
    <row r="22" spans="1:15" ht="18" customHeight="1">
      <c r="A22" s="54"/>
      <c r="B22" s="54"/>
      <c r="C22" s="54"/>
      <c r="D22" s="54"/>
      <c r="E22" s="54"/>
    </row>
    <row r="23" spans="1:15" ht="30" customHeight="1">
      <c r="A23" s="54"/>
      <c r="B23" s="54"/>
      <c r="C23" s="39"/>
      <c r="D23" s="54"/>
      <c r="E23" s="54"/>
    </row>
    <row r="24" spans="1:15" ht="30" customHeight="1">
      <c r="A24" s="38" t="s">
        <v>72</v>
      </c>
      <c r="B24" s="122" t="str">
        <f>IF('Sch-1'!B219=0,"", 'Sch-1'!B219)</f>
        <v>--</v>
      </c>
      <c r="C24" s="39" t="s">
        <v>408</v>
      </c>
      <c r="D24" s="115" t="str">
        <f>IF('Sch-1'!M220=0,"",'Sch-1'!M220)</f>
        <v/>
      </c>
      <c r="F24" s="318"/>
    </row>
    <row r="25" spans="1:15" ht="30" customHeight="1">
      <c r="A25" s="38" t="s">
        <v>456</v>
      </c>
      <c r="B25" s="114" t="str">
        <f>IF('Sch-1'!B220=0,"", 'Sch-1'!B220)</f>
        <v/>
      </c>
      <c r="C25" s="39" t="s">
        <v>409</v>
      </c>
      <c r="D25" s="115" t="str">
        <f>IF('Sch-1'!M221=0,"",'Sch-1'!M221)</f>
        <v/>
      </c>
      <c r="F25" s="318"/>
    </row>
    <row r="26" spans="1:15" ht="30" customHeight="1">
      <c r="A26" s="229"/>
      <c r="B26" s="228"/>
      <c r="C26" s="39"/>
      <c r="D26" s="175"/>
      <c r="E26" s="175"/>
      <c r="F26" s="318"/>
    </row>
    <row r="27" spans="1:15" ht="33" customHeight="1">
      <c r="A27" s="229"/>
      <c r="B27" s="228"/>
      <c r="C27" s="230"/>
      <c r="D27" s="259"/>
      <c r="E27" s="256"/>
      <c r="F27" s="318"/>
    </row>
    <row r="28" spans="1:15" ht="22.15" customHeight="1">
      <c r="A28" s="257"/>
      <c r="B28" s="257"/>
      <c r="C28" s="257"/>
      <c r="D28" s="257"/>
      <c r="E28" s="258"/>
    </row>
    <row r="29" spans="1:15" ht="22.15" customHeight="1">
      <c r="A29" s="257"/>
      <c r="B29" s="257"/>
      <c r="C29" s="257"/>
      <c r="D29" s="257"/>
      <c r="E29" s="258"/>
    </row>
    <row r="30" spans="1:15" ht="22.15" customHeight="1">
      <c r="A30" s="257"/>
      <c r="B30" s="257"/>
      <c r="C30" s="257"/>
      <c r="D30" s="257"/>
      <c r="E30" s="258"/>
    </row>
    <row r="31" spans="1:15" ht="22.15" customHeight="1">
      <c r="A31" s="257"/>
      <c r="B31" s="257"/>
      <c r="C31" s="257"/>
      <c r="D31" s="257"/>
      <c r="E31" s="258"/>
    </row>
    <row r="32" spans="1:15" ht="22.15" customHeight="1">
      <c r="A32" s="257"/>
      <c r="B32" s="257"/>
      <c r="C32" s="257"/>
      <c r="D32" s="257"/>
      <c r="E32" s="258"/>
    </row>
    <row r="33" spans="1:5" ht="22.15" customHeight="1">
      <c r="A33" s="257"/>
      <c r="B33" s="257"/>
      <c r="C33" s="257"/>
      <c r="D33" s="257"/>
      <c r="E33" s="258"/>
    </row>
    <row r="34" spans="1:5" ht="25.15" customHeight="1">
      <c r="A34" s="256"/>
      <c r="B34" s="256"/>
      <c r="C34" s="256"/>
      <c r="D34" s="256"/>
      <c r="E34" s="256"/>
    </row>
    <row r="35" spans="1:5" ht="25.15" customHeight="1">
      <c r="A35" s="256"/>
      <c r="B35" s="256"/>
      <c r="C35" s="256"/>
      <c r="D35" s="256"/>
      <c r="E35" s="256"/>
    </row>
    <row r="36" spans="1:5" ht="25.15" customHeight="1">
      <c r="A36" s="256"/>
      <c r="B36" s="256"/>
      <c r="C36" s="256"/>
      <c r="D36" s="256"/>
      <c r="E36" s="256"/>
    </row>
    <row r="37" spans="1:5" ht="25.15" customHeight="1">
      <c r="A37" s="256"/>
      <c r="B37" s="256"/>
      <c r="C37" s="256"/>
      <c r="D37" s="256"/>
      <c r="E37" s="256"/>
    </row>
    <row r="38" spans="1:5" ht="25.15" customHeight="1">
      <c r="A38" s="256"/>
      <c r="B38" s="256"/>
      <c r="C38" s="256"/>
      <c r="D38" s="256"/>
      <c r="E38" s="256"/>
    </row>
    <row r="39" spans="1:5" ht="25.15" customHeight="1">
      <c r="A39" s="256"/>
      <c r="B39" s="256"/>
      <c r="C39" s="256"/>
      <c r="D39" s="256"/>
      <c r="E39" s="256"/>
    </row>
    <row r="40" spans="1:5" ht="25.15" customHeight="1">
      <c r="A40" s="256"/>
      <c r="B40" s="256"/>
      <c r="C40" s="256"/>
      <c r="D40" s="256"/>
      <c r="E40" s="256"/>
    </row>
    <row r="41" spans="1:5" ht="25.15" customHeight="1">
      <c r="A41" s="256"/>
      <c r="B41" s="256"/>
      <c r="C41" s="256"/>
      <c r="D41" s="256"/>
      <c r="E41" s="256"/>
    </row>
    <row r="42" spans="1:5" ht="25.15" customHeight="1">
      <c r="A42" s="256"/>
      <c r="B42" s="256"/>
      <c r="C42" s="256"/>
      <c r="D42" s="256"/>
      <c r="E42" s="256"/>
    </row>
    <row r="43" spans="1:5" ht="25.15" customHeight="1">
      <c r="A43" s="256"/>
      <c r="B43" s="256"/>
      <c r="C43" s="256"/>
      <c r="D43" s="256"/>
      <c r="E43" s="256"/>
    </row>
    <row r="44" spans="1:5" ht="25.15" customHeight="1">
      <c r="A44" s="256"/>
      <c r="B44" s="256"/>
      <c r="C44" s="256"/>
      <c r="D44" s="256"/>
      <c r="E44" s="256"/>
    </row>
    <row r="45" spans="1:5" ht="25.15" customHeight="1">
      <c r="A45" s="256"/>
      <c r="B45" s="256"/>
      <c r="C45" s="256"/>
      <c r="D45" s="256"/>
      <c r="E45" s="256"/>
    </row>
    <row r="46" spans="1:5" ht="25.15" customHeight="1">
      <c r="A46" s="256"/>
      <c r="B46" s="256"/>
      <c r="C46" s="256"/>
      <c r="D46" s="256"/>
      <c r="E46" s="256"/>
    </row>
    <row r="47" spans="1:5" ht="25.15" customHeight="1">
      <c r="A47" s="256"/>
      <c r="B47" s="256"/>
      <c r="C47" s="256"/>
      <c r="D47" s="256"/>
      <c r="E47" s="256"/>
    </row>
    <row r="48" spans="1:5" ht="25.15" customHeight="1">
      <c r="A48" s="256"/>
      <c r="B48" s="256"/>
      <c r="C48" s="256"/>
      <c r="D48" s="256"/>
      <c r="E48" s="256"/>
    </row>
    <row r="49" spans="1:5" ht="25.15" customHeight="1">
      <c r="A49" s="256"/>
      <c r="B49" s="256"/>
      <c r="C49" s="256"/>
      <c r="D49" s="256"/>
      <c r="E49" s="256"/>
    </row>
    <row r="50" spans="1:5" ht="25.15" customHeight="1">
      <c r="A50" s="256"/>
      <c r="B50" s="256"/>
      <c r="C50" s="256"/>
      <c r="D50" s="256"/>
      <c r="E50" s="256"/>
    </row>
    <row r="51" spans="1:5" ht="25.15" customHeight="1">
      <c r="A51" s="256"/>
      <c r="B51" s="256"/>
      <c r="C51" s="256"/>
      <c r="D51" s="256"/>
      <c r="E51" s="256"/>
    </row>
    <row r="52" spans="1:5" ht="25.15" customHeight="1">
      <c r="A52" s="256"/>
      <c r="B52" s="256"/>
      <c r="C52" s="256"/>
      <c r="D52" s="256"/>
      <c r="E52" s="256"/>
    </row>
    <row r="53" spans="1:5" ht="25.15" customHeight="1">
      <c r="A53" s="256"/>
      <c r="B53" s="256"/>
      <c r="C53" s="256"/>
      <c r="D53" s="256"/>
      <c r="E53" s="256"/>
    </row>
    <row r="54" spans="1:5" ht="25.15" customHeight="1">
      <c r="A54" s="256"/>
      <c r="B54" s="256"/>
      <c r="C54" s="256"/>
      <c r="D54" s="256"/>
      <c r="E54" s="256"/>
    </row>
    <row r="55" spans="1:5" ht="25.15" customHeight="1">
      <c r="A55" s="256"/>
      <c r="B55" s="256"/>
      <c r="C55" s="256"/>
      <c r="D55" s="256"/>
      <c r="E55" s="256"/>
    </row>
    <row r="56" spans="1:5" ht="25.1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password="CC1F"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8" width="10" style="175" customWidth="1"/>
    <col min="9" max="9" width="12.25" style="313" customWidth="1"/>
    <col min="10" max="10" width="12.625" style="313" customWidth="1"/>
    <col min="11" max="11" width="15" style="313" customWidth="1"/>
    <col min="12" max="13" width="10" style="313" customWidth="1"/>
    <col min="14" max="14" width="18.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CC/NT/W-AIS/DOM/A00/23/01627</v>
      </c>
      <c r="B1" s="64"/>
      <c r="C1" s="65"/>
      <c r="D1" s="65"/>
      <c r="E1" s="9" t="s">
        <v>427</v>
      </c>
    </row>
    <row r="2" spans="1:15" ht="8.1" customHeight="1">
      <c r="A2" s="5"/>
      <c r="B2" s="14"/>
      <c r="C2" s="7"/>
      <c r="D2" s="7"/>
      <c r="E2" s="2"/>
      <c r="F2" s="230"/>
    </row>
    <row r="3" spans="1:15" ht="66" customHeight="1">
      <c r="A3" s="1560"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60"/>
      <c r="C3" s="1560"/>
      <c r="D3" s="1560"/>
      <c r="E3" s="1560"/>
    </row>
    <row r="4" spans="1:15" ht="22.15" customHeight="1">
      <c r="A4" s="1557" t="s">
        <v>414</v>
      </c>
      <c r="B4" s="1557"/>
      <c r="C4" s="1557"/>
      <c r="D4" s="1557"/>
      <c r="E4" s="1557"/>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56" t="str">
        <f>IF('Sch-1'!C8=0, "", 'Sch-1'!C8)</f>
        <v xml:space="preserve">…….. …….. …….. …….. …….. …….. </v>
      </c>
      <c r="C8" s="1556"/>
      <c r="D8" s="69" t="str">
        <f>'Sch-1'!M8</f>
        <v>Power Grid Corporation of India Ltd.,</v>
      </c>
    </row>
    <row r="9" spans="1:15" ht="18" customHeight="1">
      <c r="A9" s="45" t="s">
        <v>413</v>
      </c>
      <c r="B9" s="1556" t="str">
        <f>IF('Sch-1'!C9=0, "", 'Sch-1'!C9)</f>
        <v xml:space="preserve">…….. …….. …….. …….. …….. …….. </v>
      </c>
      <c r="C9" s="1556"/>
      <c r="D9" s="69" t="str">
        <f>'Sch-1'!M9</f>
        <v>"Saudamini", Plot No.-2</v>
      </c>
    </row>
    <row r="10" spans="1:15" ht="18" customHeight="1">
      <c r="A10" s="46"/>
      <c r="B10" s="1556" t="str">
        <f>IF('Sch-1'!C10=0, "", 'Sch-1'!C10)</f>
        <v xml:space="preserve">…….. …….. …….. …….. …….. …….. </v>
      </c>
      <c r="C10" s="1556"/>
      <c r="D10" s="69" t="str">
        <f>'Sch-1'!M10</f>
        <v xml:space="preserve">Sector-29, </v>
      </c>
    </row>
    <row r="11" spans="1:15" ht="18" customHeight="1">
      <c r="A11" s="46"/>
      <c r="B11" s="1556" t="str">
        <f>IF('Sch-1'!C11=0, "", 'Sch-1'!C11)</f>
        <v xml:space="preserve">…….. …….. …….. …….. …….. …….. </v>
      </c>
      <c r="C11" s="1556"/>
      <c r="D11" s="69" t="str">
        <f>'Sch-1'!M11</f>
        <v>Gurgaon (Haryana) - 122001</v>
      </c>
    </row>
    <row r="12" spans="1:15" ht="8.1" customHeight="1"/>
    <row r="13" spans="1:15" ht="22.15" customHeight="1">
      <c r="A13" s="84" t="s">
        <v>378</v>
      </c>
      <c r="B13" s="1558" t="s">
        <v>379</v>
      </c>
      <c r="C13" s="1559"/>
      <c r="D13" s="1554" t="s">
        <v>380</v>
      </c>
      <c r="E13" s="1555"/>
      <c r="I13" s="1552"/>
      <c r="J13" s="1552"/>
      <c r="K13" s="1552"/>
      <c r="M13" s="1552"/>
      <c r="N13" s="1552"/>
      <c r="O13" s="1552"/>
    </row>
    <row r="14" spans="1:15" ht="18" customHeight="1">
      <c r="A14" s="48" t="s">
        <v>381</v>
      </c>
      <c r="B14" s="1542" t="s">
        <v>494</v>
      </c>
      <c r="C14" s="1543"/>
      <c r="D14" s="914">
        <f>'Sch-1'!N214*(1-Discount!K18)+'Sch-7'!N21*(1-Discount!K23)</f>
        <v>0</v>
      </c>
      <c r="E14" s="915"/>
      <c r="I14" s="314"/>
      <c r="K14" s="314"/>
      <c r="M14" s="314"/>
      <c r="O14" s="314"/>
    </row>
    <row r="15" spans="1:15" ht="75.75" customHeight="1">
      <c r="A15" s="49"/>
      <c r="B15" s="1545" t="s">
        <v>495</v>
      </c>
      <c r="C15" s="1546"/>
      <c r="D15" s="906"/>
      <c r="E15" s="907"/>
    </row>
    <row r="16" spans="1:15" ht="18" customHeight="1">
      <c r="A16" s="48" t="s">
        <v>382</v>
      </c>
      <c r="B16" s="1542" t="s">
        <v>496</v>
      </c>
      <c r="C16" s="1543"/>
      <c r="D16" s="912">
        <f>'Sch-3 '!Q208*(1-Discount!K20)+'Sch-4'!Q23*(1-Discount!K21)+'Sch-4b'!Q31*(1-Discount!K22)</f>
        <v>0</v>
      </c>
      <c r="E16" s="913"/>
      <c r="I16" s="314"/>
      <c r="K16" s="315"/>
      <c r="M16" s="314"/>
      <c r="O16" s="315"/>
    </row>
    <row r="17" spans="1:15" ht="72.75" customHeight="1">
      <c r="A17" s="49"/>
      <c r="B17" s="1545" t="s">
        <v>530</v>
      </c>
      <c r="C17" s="1546"/>
      <c r="D17" s="908"/>
      <c r="E17" s="909"/>
      <c r="I17" s="316"/>
      <c r="M17" s="316"/>
    </row>
    <row r="18" spans="1:15" ht="18" customHeight="1">
      <c r="A18" s="1544"/>
      <c r="B18" s="1538" t="s">
        <v>499</v>
      </c>
      <c r="C18" s="1539"/>
      <c r="D18" s="910">
        <f>D16+D14</f>
        <v>0</v>
      </c>
      <c r="E18" s="911"/>
      <c r="K18" s="317"/>
      <c r="O18" s="317"/>
    </row>
    <row r="19" spans="1:15" ht="50.1" customHeight="1">
      <c r="A19" s="1544"/>
      <c r="B19" s="1536"/>
      <c r="C19" s="1537"/>
      <c r="D19" s="1534"/>
      <c r="E19" s="1535"/>
    </row>
    <row r="20" spans="1:15" ht="18" customHeight="1">
      <c r="A20" s="51"/>
      <c r="B20" s="52"/>
      <c r="C20" s="52"/>
      <c r="D20" s="53"/>
      <c r="E20" s="53"/>
    </row>
    <row r="21" spans="1:15" ht="21.75" customHeight="1">
      <c r="A21" s="79"/>
      <c r="B21" s="1533"/>
      <c r="C21" s="1533"/>
      <c r="D21" s="1533"/>
      <c r="E21" s="1533"/>
    </row>
    <row r="22" spans="1:15" ht="18" customHeight="1">
      <c r="A22" s="54"/>
      <c r="B22" s="54"/>
      <c r="C22" s="54"/>
      <c r="D22" s="54"/>
      <c r="E22" s="54"/>
    </row>
    <row r="23" spans="1:15" ht="30" customHeight="1">
      <c r="A23" s="54"/>
      <c r="B23" s="54"/>
      <c r="C23" s="39"/>
      <c r="D23" s="54"/>
      <c r="E23" s="54"/>
    </row>
    <row r="24" spans="1:15" ht="30" customHeight="1">
      <c r="A24" s="38" t="s">
        <v>72</v>
      </c>
      <c r="B24" s="122" t="str">
        <f>IF('Sch-1'!B219=0,"", 'Sch-1'!B219)</f>
        <v>--</v>
      </c>
      <c r="C24" s="39" t="s">
        <v>408</v>
      </c>
      <c r="D24" s="115" t="str">
        <f>IF('Sch-1'!M220=0,"",'Sch-1'!M220)</f>
        <v/>
      </c>
      <c r="F24" s="318"/>
    </row>
    <row r="25" spans="1:15" ht="30" customHeight="1">
      <c r="A25" s="38" t="s">
        <v>456</v>
      </c>
      <c r="B25" s="114" t="str">
        <f>IF('Sch-1'!B220=0,"", 'Sch-1'!B220)</f>
        <v/>
      </c>
      <c r="C25" s="39" t="s">
        <v>409</v>
      </c>
      <c r="D25" s="115" t="str">
        <f>IF('Sch-1'!M221=0,"",'Sch-1'!M221)</f>
        <v/>
      </c>
      <c r="F25" s="318"/>
    </row>
    <row r="26" spans="1:15" ht="30" customHeight="1">
      <c r="A26" s="229"/>
      <c r="B26" s="228"/>
      <c r="C26" s="39"/>
      <c r="D26" s="175"/>
      <c r="E26" s="175"/>
      <c r="F26" s="318"/>
    </row>
    <row r="27" spans="1:15" ht="33" customHeight="1">
      <c r="A27" s="229"/>
      <c r="B27" s="228"/>
      <c r="C27" s="230"/>
      <c r="D27" s="259"/>
      <c r="E27" s="256"/>
      <c r="F27" s="318"/>
    </row>
    <row r="28" spans="1:15" ht="22.15" customHeight="1">
      <c r="A28" s="257"/>
      <c r="B28" s="257"/>
      <c r="C28" s="257"/>
      <c r="D28" s="257"/>
      <c r="E28" s="258"/>
    </row>
    <row r="29" spans="1:15" ht="22.15" customHeight="1">
      <c r="A29" s="257"/>
      <c r="B29" s="257"/>
      <c r="C29" s="257"/>
      <c r="D29" s="257"/>
      <c r="E29" s="258"/>
    </row>
    <row r="30" spans="1:15" ht="22.15" customHeight="1">
      <c r="A30" s="257"/>
      <c r="B30" s="257"/>
      <c r="C30" s="257"/>
      <c r="D30" s="257"/>
      <c r="E30" s="258"/>
    </row>
    <row r="31" spans="1:15" ht="22.15" customHeight="1">
      <c r="A31" s="257"/>
      <c r="B31" s="257"/>
      <c r="C31" s="257"/>
      <c r="D31" s="257"/>
      <c r="E31" s="258"/>
    </row>
    <row r="32" spans="1:15" ht="22.15" customHeight="1">
      <c r="A32" s="257"/>
      <c r="B32" s="257"/>
      <c r="C32" s="257"/>
      <c r="D32" s="257"/>
      <c r="E32" s="258"/>
    </row>
    <row r="33" spans="1:5" ht="22.15" customHeight="1">
      <c r="A33" s="257"/>
      <c r="B33" s="257"/>
      <c r="C33" s="257"/>
      <c r="D33" s="257"/>
      <c r="E33" s="258"/>
    </row>
    <row r="34" spans="1:5" ht="25.15" customHeight="1">
      <c r="A34" s="256"/>
      <c r="B34" s="256"/>
      <c r="C34" s="256"/>
      <c r="D34" s="256"/>
      <c r="E34" s="256"/>
    </row>
    <row r="35" spans="1:5" ht="25.15" customHeight="1">
      <c r="A35" s="256"/>
      <c r="B35" s="256"/>
      <c r="C35" s="256"/>
      <c r="D35" s="256"/>
      <c r="E35" s="256"/>
    </row>
    <row r="36" spans="1:5" ht="25.15" customHeight="1">
      <c r="A36" s="256"/>
      <c r="B36" s="256"/>
      <c r="C36" s="256"/>
      <c r="D36" s="256"/>
      <c r="E36" s="256"/>
    </row>
    <row r="37" spans="1:5" ht="25.15" customHeight="1">
      <c r="A37" s="256"/>
      <c r="B37" s="256"/>
      <c r="C37" s="256"/>
      <c r="D37" s="256"/>
      <c r="E37" s="256"/>
    </row>
    <row r="38" spans="1:5" ht="25.15" customHeight="1">
      <c r="A38" s="256"/>
      <c r="B38" s="256"/>
      <c r="C38" s="256"/>
      <c r="D38" s="256"/>
      <c r="E38" s="256"/>
    </row>
    <row r="39" spans="1:5" ht="25.15" customHeight="1">
      <c r="A39" s="256"/>
      <c r="B39" s="256"/>
      <c r="C39" s="256"/>
      <c r="D39" s="256"/>
      <c r="E39" s="256"/>
    </row>
    <row r="40" spans="1:5" ht="25.15" customHeight="1">
      <c r="A40" s="256"/>
      <c r="B40" s="256"/>
      <c r="C40" s="256"/>
      <c r="D40" s="256"/>
      <c r="E40" s="256"/>
    </row>
    <row r="41" spans="1:5" ht="25.15" customHeight="1">
      <c r="A41" s="256"/>
      <c r="B41" s="256"/>
      <c r="C41" s="256"/>
      <c r="D41" s="256"/>
      <c r="E41" s="256"/>
    </row>
    <row r="42" spans="1:5" ht="25.15" customHeight="1">
      <c r="A42" s="256"/>
      <c r="B42" s="256"/>
      <c r="C42" s="256"/>
      <c r="D42" s="256"/>
      <c r="E42" s="256"/>
    </row>
    <row r="43" spans="1:5" ht="25.15" customHeight="1">
      <c r="A43" s="256"/>
      <c r="B43" s="256"/>
      <c r="C43" s="256"/>
      <c r="D43" s="256"/>
      <c r="E43" s="256"/>
    </row>
    <row r="44" spans="1:5" ht="25.15" customHeight="1">
      <c r="A44" s="256"/>
      <c r="B44" s="256"/>
      <c r="C44" s="256"/>
      <c r="D44" s="256"/>
      <c r="E44" s="256"/>
    </row>
    <row r="45" spans="1:5" ht="25.15" customHeight="1">
      <c r="A45" s="256"/>
      <c r="B45" s="256"/>
      <c r="C45" s="256"/>
      <c r="D45" s="256"/>
      <c r="E45" s="256"/>
    </row>
    <row r="46" spans="1:5" ht="25.15" customHeight="1">
      <c r="A46" s="256"/>
      <c r="B46" s="256"/>
      <c r="C46" s="256"/>
      <c r="D46" s="256"/>
      <c r="E46" s="256"/>
    </row>
    <row r="47" spans="1:5" ht="25.15" customHeight="1">
      <c r="A47" s="256"/>
      <c r="B47" s="256"/>
      <c r="C47" s="256"/>
      <c r="D47" s="256"/>
      <c r="E47" s="256"/>
    </row>
    <row r="48" spans="1:5" ht="25.15" customHeight="1">
      <c r="A48" s="256"/>
      <c r="B48" s="256"/>
      <c r="C48" s="256"/>
      <c r="D48" s="256"/>
      <c r="E48" s="256"/>
    </row>
    <row r="49" spans="1:5" ht="25.15" customHeight="1">
      <c r="A49" s="256"/>
      <c r="B49" s="256"/>
      <c r="C49" s="256"/>
      <c r="D49" s="256"/>
      <c r="E49" s="256"/>
    </row>
    <row r="50" spans="1:5" ht="25.15" customHeight="1">
      <c r="A50" s="256"/>
      <c r="B50" s="256"/>
      <c r="C50" s="256"/>
      <c r="D50" s="256"/>
      <c r="E50" s="256"/>
    </row>
    <row r="51" spans="1:5" ht="25.15" customHeight="1">
      <c r="A51" s="256"/>
      <c r="B51" s="256"/>
      <c r="C51" s="256"/>
      <c r="D51" s="256"/>
      <c r="E51" s="256"/>
    </row>
    <row r="52" spans="1:5" ht="25.15" customHeight="1">
      <c r="A52" s="256"/>
      <c r="B52" s="256"/>
      <c r="C52" s="256"/>
      <c r="D52" s="256"/>
      <c r="E52" s="256"/>
    </row>
    <row r="53" spans="1:5" ht="25.15" customHeight="1">
      <c r="A53" s="256"/>
      <c r="B53" s="256"/>
      <c r="C53" s="256"/>
      <c r="D53" s="256"/>
      <c r="E53" s="256"/>
    </row>
    <row r="54" spans="1:5" ht="25.15" customHeight="1">
      <c r="A54" s="256"/>
      <c r="B54" s="256"/>
      <c r="C54" s="256"/>
      <c r="D54" s="256"/>
      <c r="E54" s="256"/>
    </row>
    <row r="55" spans="1:5" ht="25.15" customHeight="1">
      <c r="A55" s="256"/>
      <c r="B55" s="256"/>
      <c r="C55" s="256"/>
      <c r="D55" s="256"/>
      <c r="E55" s="256"/>
    </row>
    <row r="56" spans="1:5" ht="25.1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3" zoomScaleNormal="100" zoomScaleSheetLayoutView="100" workbookViewId="0">
      <selection activeCell="A3" sqref="A3:D3"/>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CC/NT/W-AIS/DOM/A00/23/01627</v>
      </c>
      <c r="B1" s="90"/>
      <c r="C1" s="92"/>
      <c r="D1" s="93" t="s">
        <v>428</v>
      </c>
    </row>
    <row r="2" spans="1:6" ht="18" customHeight="1">
      <c r="A2" s="72"/>
      <c r="B2" s="96"/>
      <c r="C2" s="98"/>
      <c r="D2" s="98"/>
    </row>
    <row r="3" spans="1:6" ht="114.75" customHeight="1">
      <c r="A3" s="156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67"/>
      <c r="C3" s="1567"/>
      <c r="D3" s="1567"/>
      <c r="E3" s="56"/>
      <c r="F3" s="56"/>
    </row>
    <row r="4" spans="1:6" ht="22.15" customHeight="1">
      <c r="A4" s="1557" t="s">
        <v>384</v>
      </c>
      <c r="B4" s="1557"/>
      <c r="C4" s="1557"/>
      <c r="D4" s="1557"/>
    </row>
    <row r="5" spans="1:6" ht="18" customHeight="1">
      <c r="A5" s="43"/>
    </row>
    <row r="6" spans="1:6" ht="18" customHeight="1">
      <c r="A6" s="33" t="str">
        <f>'Sch-1'!A6</f>
        <v>Bidder’s Name and Address (Sole Bidder) :</v>
      </c>
      <c r="D6" s="68" t="s">
        <v>396</v>
      </c>
    </row>
    <row r="7" spans="1:6">
      <c r="A7" s="1566" t="str">
        <f>'Sch-1'!A7</f>
        <v/>
      </c>
      <c r="B7" s="1566"/>
      <c r="C7" s="1566"/>
      <c r="D7" s="69" t="str">
        <f>'Sch-1'!M7</f>
        <v>Contracts Services, 3rd Floor</v>
      </c>
    </row>
    <row r="8" spans="1:6" ht="18" customHeight="1">
      <c r="A8" s="45" t="s">
        <v>412</v>
      </c>
      <c r="B8" s="1556" t="str">
        <f>IF('Sch-1'!C8=0, "", 'Sch-1'!C8)</f>
        <v xml:space="preserve">…….. …….. …….. …….. …….. …….. </v>
      </c>
      <c r="C8" s="1556"/>
      <c r="D8" s="69" t="str">
        <f>'Sch-1'!M8</f>
        <v>Power Grid Corporation of India Ltd.,</v>
      </c>
    </row>
    <row r="9" spans="1:6" ht="18" customHeight="1">
      <c r="A9" s="45" t="s">
        <v>413</v>
      </c>
      <c r="B9" s="1556" t="str">
        <f>IF('Sch-1'!C9=0, "", 'Sch-1'!C9)</f>
        <v xml:space="preserve">…….. …….. …….. …….. …….. …….. </v>
      </c>
      <c r="C9" s="1556"/>
      <c r="D9" s="69" t="str">
        <f>'Sch-1'!M9</f>
        <v>"Saudamini", Plot No.-2</v>
      </c>
    </row>
    <row r="10" spans="1:6" ht="18" customHeight="1">
      <c r="A10" s="46"/>
      <c r="B10" s="1556" t="str">
        <f>IF('Sch-1'!C10=0, "", 'Sch-1'!C10)</f>
        <v xml:space="preserve">…….. …….. …….. …….. …….. …….. </v>
      </c>
      <c r="C10" s="1556"/>
      <c r="D10" s="69" t="str">
        <f>'Sch-1'!M10</f>
        <v xml:space="preserve">Sector-29, </v>
      </c>
    </row>
    <row r="11" spans="1:6" ht="18" customHeight="1">
      <c r="A11" s="46"/>
      <c r="B11" s="1556" t="str">
        <f>IF('Sch-1'!C11=0, "", 'Sch-1'!C11)</f>
        <v xml:space="preserve">…….. …….. …….. …….. …….. …….. </v>
      </c>
      <c r="C11" s="1556"/>
      <c r="D11" s="69" t="str">
        <f>'Sch-1'!M11</f>
        <v>Gurgaon (Haryana) - 122001</v>
      </c>
    </row>
    <row r="12" spans="1:6">
      <c r="A12" s="57"/>
      <c r="B12" s="57"/>
      <c r="C12" s="57"/>
      <c r="D12" s="70"/>
    </row>
    <row r="13" spans="1:6" ht="22.15" customHeight="1">
      <c r="A13" s="58" t="s">
        <v>378</v>
      </c>
      <c r="B13" s="1554" t="s">
        <v>368</v>
      </c>
      <c r="C13" s="1555"/>
      <c r="D13" s="59" t="s">
        <v>380</v>
      </c>
    </row>
    <row r="14" spans="1:6" ht="22.15" customHeight="1">
      <c r="A14" s="48" t="s">
        <v>381</v>
      </c>
      <c r="B14" s="1564" t="s">
        <v>415</v>
      </c>
      <c r="C14" s="1564"/>
      <c r="D14" s="77">
        <f>'Sch-1'!N213</f>
        <v>0</v>
      </c>
    </row>
    <row r="15" spans="1:6" ht="35.1" customHeight="1">
      <c r="A15" s="60"/>
      <c r="B15" s="1561" t="s">
        <v>385</v>
      </c>
      <c r="C15" s="1562"/>
      <c r="D15" s="50"/>
    </row>
    <row r="16" spans="1:6" ht="22.15" customHeight="1">
      <c r="A16" s="48" t="s">
        <v>382</v>
      </c>
      <c r="B16" s="1564" t="s">
        <v>416</v>
      </c>
      <c r="C16" s="1564"/>
      <c r="D16" s="77">
        <f>'Sch-2'!J212</f>
        <v>0</v>
      </c>
    </row>
    <row r="17" spans="1:6" ht="35.1" customHeight="1">
      <c r="A17" s="60"/>
      <c r="B17" s="1565" t="s">
        <v>528</v>
      </c>
      <c r="C17" s="1562"/>
      <c r="D17" s="50"/>
    </row>
    <row r="18" spans="1:6" ht="22.15" customHeight="1">
      <c r="A18" s="48" t="s">
        <v>383</v>
      </c>
      <c r="B18" s="1564" t="s">
        <v>417</v>
      </c>
      <c r="C18" s="1564"/>
      <c r="D18" s="77">
        <f>'Sch-3 '!P207</f>
        <v>0</v>
      </c>
    </row>
    <row r="19" spans="1:6" ht="23.25" customHeight="1">
      <c r="A19" s="60"/>
      <c r="B19" s="1561" t="s">
        <v>386</v>
      </c>
      <c r="C19" s="1562"/>
      <c r="D19" s="50"/>
    </row>
    <row r="20" spans="1:6" ht="22.15" customHeight="1">
      <c r="A20" s="48" t="s">
        <v>555</v>
      </c>
      <c r="B20" s="1564" t="s">
        <v>556</v>
      </c>
      <c r="C20" s="1564"/>
      <c r="D20" s="873">
        <f>'Sch-4'!P22</f>
        <v>0</v>
      </c>
    </row>
    <row r="21" spans="1:6" ht="30" customHeight="1">
      <c r="A21" s="60"/>
      <c r="B21" s="1561" t="s">
        <v>387</v>
      </c>
      <c r="C21" s="1562"/>
      <c r="D21" s="50"/>
    </row>
    <row r="22" spans="1:6" ht="22.15" hidden="1" customHeight="1">
      <c r="A22" s="48" t="s">
        <v>536</v>
      </c>
      <c r="B22" s="1564" t="s">
        <v>535</v>
      </c>
      <c r="C22" s="1564"/>
      <c r="D22" s="873">
        <f>'Sch-4b'!P30</f>
        <v>0</v>
      </c>
    </row>
    <row r="23" spans="1:6" ht="44.25" hidden="1" customHeight="1">
      <c r="A23" s="60"/>
      <c r="B23" s="1565" t="s">
        <v>529</v>
      </c>
      <c r="C23" s="1562"/>
      <c r="D23" s="50"/>
    </row>
    <row r="24" spans="1:6" ht="30" customHeight="1">
      <c r="A24" s="48">
        <v>5</v>
      </c>
      <c r="B24" s="1564" t="s">
        <v>431</v>
      </c>
      <c r="C24" s="1564"/>
      <c r="D24" s="77">
        <f>'Sch-5'!D18:E18</f>
        <v>0</v>
      </c>
    </row>
    <row r="25" spans="1:6" ht="26.25" customHeight="1">
      <c r="A25" s="60"/>
      <c r="B25" s="1561" t="s">
        <v>388</v>
      </c>
      <c r="C25" s="1562"/>
      <c r="D25" s="769"/>
    </row>
    <row r="26" spans="1:6" ht="22.15" customHeight="1">
      <c r="A26" s="48" t="s">
        <v>389</v>
      </c>
      <c r="B26" s="1564" t="s">
        <v>432</v>
      </c>
      <c r="C26" s="1564"/>
      <c r="D26" s="293">
        <f>'Sch-7'!M20</f>
        <v>0</v>
      </c>
    </row>
    <row r="27" spans="1:6" ht="35.1" customHeight="1">
      <c r="A27" s="60"/>
      <c r="B27" s="1561" t="s">
        <v>67</v>
      </c>
      <c r="C27" s="1562"/>
      <c r="D27" s="50"/>
    </row>
    <row r="28" spans="1:6" ht="28.5" customHeight="1">
      <c r="A28" s="1544"/>
      <c r="B28" s="1563" t="s">
        <v>390</v>
      </c>
      <c r="C28" s="1563"/>
      <c r="D28" s="78">
        <f>SUM(D14,D16,D18,D20,D24)</f>
        <v>0</v>
      </c>
    </row>
    <row r="29" spans="1:6" ht="20.25" customHeight="1">
      <c r="A29" s="1544"/>
      <c r="B29" s="1563"/>
      <c r="C29" s="1563"/>
      <c r="D29" s="206"/>
    </row>
    <row r="30" spans="1:6">
      <c r="A30" s="85"/>
      <c r="B30" s="86"/>
      <c r="C30" s="86"/>
      <c r="D30" s="87"/>
    </row>
    <row r="31" spans="1:6">
      <c r="A31" s="85"/>
      <c r="B31" s="86"/>
      <c r="C31" s="110"/>
      <c r="D31" s="87"/>
    </row>
    <row r="32" spans="1:6" ht="22.5" customHeight="1">
      <c r="A32" s="108" t="s">
        <v>406</v>
      </c>
      <c r="B32" s="124" t="str">
        <f>IF('Sch-1'!B219=0,"", 'Sch-1'!B219)</f>
        <v>--</v>
      </c>
      <c r="C32" s="110" t="s">
        <v>408</v>
      </c>
      <c r="D32" s="120" t="str">
        <f>IF('Sch-1'!M220=0,"",'Sch-1'!M220)</f>
        <v/>
      </c>
      <c r="F32" s="111"/>
    </row>
    <row r="33" spans="1:6" ht="24" customHeight="1">
      <c r="A33" s="108" t="s">
        <v>407</v>
      </c>
      <c r="B33" s="124" t="str">
        <f>IF('Sch-1'!B220=0,"", 'Sch-1'!B220)</f>
        <v/>
      </c>
      <c r="C33" s="110" t="s">
        <v>409</v>
      </c>
      <c r="D33" s="120" t="str">
        <f>IF('Sch-1'!M221=0,"",'Sch-1'!M221)</f>
        <v/>
      </c>
      <c r="F33" s="173"/>
    </row>
    <row r="34" spans="1:6" ht="28.1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1F"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A3" sqref="A3:D3"/>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CC/NT/W-AIS/DOM/A00/23/01627</v>
      </c>
      <c r="B1" s="90"/>
      <c r="C1" s="92"/>
      <c r="D1" s="93" t="s">
        <v>65</v>
      </c>
    </row>
    <row r="2" spans="1:6" ht="18" customHeight="1">
      <c r="A2" s="72"/>
      <c r="B2" s="96"/>
      <c r="C2" s="98"/>
      <c r="D2" s="98"/>
    </row>
    <row r="3" spans="1:6" ht="61.5" customHeight="1">
      <c r="A3" s="1568"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68"/>
      <c r="C3" s="1568"/>
      <c r="D3" s="1568"/>
      <c r="E3" s="56"/>
      <c r="F3" s="56"/>
    </row>
    <row r="4" spans="1:6" ht="22.15" customHeight="1">
      <c r="A4" s="1557" t="s">
        <v>384</v>
      </c>
      <c r="B4" s="1557"/>
      <c r="C4" s="1557"/>
      <c r="D4" s="1557"/>
    </row>
    <row r="5" spans="1:6" ht="18" customHeight="1">
      <c r="A5" s="43"/>
    </row>
    <row r="6" spans="1:6" ht="18" customHeight="1">
      <c r="A6" s="33" t="str">
        <f>'Sch-1'!A6</f>
        <v>Bidder’s Name and Address (Sole Bidder) :</v>
      </c>
      <c r="D6" s="68" t="s">
        <v>396</v>
      </c>
    </row>
    <row r="7" spans="1:6" ht="36" customHeight="1">
      <c r="A7" s="1566" t="str">
        <f>'Sch-1'!A7</f>
        <v/>
      </c>
      <c r="B7" s="1566"/>
      <c r="C7" s="1566"/>
      <c r="D7" s="69" t="str">
        <f>'Sch-1'!M7</f>
        <v>Contracts Services, 3rd Floor</v>
      </c>
    </row>
    <row r="8" spans="1:6" ht="18" customHeight="1">
      <c r="A8" s="45" t="s">
        <v>412</v>
      </c>
      <c r="B8" s="1556" t="str">
        <f>IF('Sch-1'!C8=0, "", 'Sch-1'!C8)</f>
        <v xml:space="preserve">…….. …….. …….. …….. …….. …….. </v>
      </c>
      <c r="C8" s="1556"/>
      <c r="D8" s="69" t="str">
        <f>'Sch-1'!M8</f>
        <v>Power Grid Corporation of India Ltd.,</v>
      </c>
    </row>
    <row r="9" spans="1:6" ht="18" customHeight="1">
      <c r="A9" s="45" t="s">
        <v>413</v>
      </c>
      <c r="B9" s="1556" t="str">
        <f>IF('Sch-1'!C9=0, "", 'Sch-1'!C9)</f>
        <v xml:space="preserve">…….. …….. …….. …….. …….. …….. </v>
      </c>
      <c r="C9" s="1556"/>
      <c r="D9" s="69" t="str">
        <f>'Sch-1'!M9</f>
        <v>"Saudamini", Plot No.-2</v>
      </c>
    </row>
    <row r="10" spans="1:6" ht="18" customHeight="1">
      <c r="A10" s="46"/>
      <c r="B10" s="1556" t="str">
        <f>IF('Sch-1'!C10=0, "", 'Sch-1'!C10)</f>
        <v xml:space="preserve">…….. …….. …….. …….. …….. …….. </v>
      </c>
      <c r="C10" s="1556"/>
      <c r="D10" s="69" t="str">
        <f>'Sch-1'!M10</f>
        <v xml:space="preserve">Sector-29, </v>
      </c>
    </row>
    <row r="11" spans="1:6" ht="18" customHeight="1">
      <c r="A11" s="46"/>
      <c r="B11" s="1556" t="str">
        <f>IF('Sch-1'!C11=0, "", 'Sch-1'!C11)</f>
        <v xml:space="preserve">…….. …….. …….. …….. …….. …….. </v>
      </c>
      <c r="C11" s="1556"/>
      <c r="D11" s="69" t="str">
        <f>'Sch-1'!M11</f>
        <v>Gurgaon (Haryana) - 122001</v>
      </c>
    </row>
    <row r="12" spans="1:6" ht="18" customHeight="1">
      <c r="A12" s="57"/>
      <c r="B12" s="57"/>
      <c r="C12" s="57"/>
      <c r="D12" s="70"/>
    </row>
    <row r="13" spans="1:6" ht="22.15" customHeight="1">
      <c r="A13" s="58" t="s">
        <v>378</v>
      </c>
      <c r="B13" s="1554" t="s">
        <v>368</v>
      </c>
      <c r="C13" s="1555"/>
      <c r="D13" s="59" t="s">
        <v>380</v>
      </c>
    </row>
    <row r="14" spans="1:6" ht="22.15" customHeight="1">
      <c r="A14" s="48" t="s">
        <v>381</v>
      </c>
      <c r="B14" s="1564" t="s">
        <v>415</v>
      </c>
      <c r="C14" s="1564"/>
      <c r="D14" s="77">
        <f>'Sch-1'!N211*(1-Discount!K18)+(1-Discount!K23)*'Sch-1'!N212</f>
        <v>0</v>
      </c>
    </row>
    <row r="15" spans="1:6" ht="35.1" customHeight="1">
      <c r="A15" s="60"/>
      <c r="B15" s="1561" t="s">
        <v>385</v>
      </c>
      <c r="C15" s="1562"/>
      <c r="D15" s="50"/>
    </row>
    <row r="16" spans="1:6" ht="22.15" customHeight="1">
      <c r="A16" s="48" t="s">
        <v>382</v>
      </c>
      <c r="B16" s="1564" t="s">
        <v>416</v>
      </c>
      <c r="C16" s="1564"/>
      <c r="D16" s="77">
        <f>'Sch-6'!D16*(1-Discount!K19)</f>
        <v>0</v>
      </c>
    </row>
    <row r="17" spans="1:6" ht="35.1" customHeight="1">
      <c r="A17" s="60"/>
      <c r="B17" s="1565" t="s">
        <v>528</v>
      </c>
      <c r="C17" s="1562"/>
      <c r="D17" s="50"/>
    </row>
    <row r="18" spans="1:6" ht="22.15" customHeight="1">
      <c r="A18" s="48" t="s">
        <v>383</v>
      </c>
      <c r="B18" s="1564" t="s">
        <v>417</v>
      </c>
      <c r="C18" s="1564"/>
      <c r="D18" s="77">
        <f>'Sch-6'!D18*(1-Discount!K20)</f>
        <v>0</v>
      </c>
    </row>
    <row r="19" spans="1:6" ht="30" customHeight="1">
      <c r="A19" s="60"/>
      <c r="B19" s="1561" t="s">
        <v>386</v>
      </c>
      <c r="C19" s="1562"/>
      <c r="D19" s="50"/>
    </row>
    <row r="20" spans="1:6" ht="22.15" customHeight="1">
      <c r="A20" s="48" t="s">
        <v>555</v>
      </c>
      <c r="B20" s="1564" t="s">
        <v>556</v>
      </c>
      <c r="C20" s="1564"/>
      <c r="D20" s="293">
        <f>'Sch-6'!D20*(1-Discount!K21)</f>
        <v>0</v>
      </c>
    </row>
    <row r="21" spans="1:6" ht="30" customHeight="1">
      <c r="A21" s="60"/>
      <c r="B21" s="1561" t="s">
        <v>387</v>
      </c>
      <c r="C21" s="1562"/>
      <c r="D21" s="50"/>
    </row>
    <row r="22" spans="1:6" ht="22.15" hidden="1" customHeight="1">
      <c r="A22" s="48" t="s">
        <v>536</v>
      </c>
      <c r="B22" s="1564" t="s">
        <v>535</v>
      </c>
      <c r="C22" s="1564"/>
      <c r="D22" s="293">
        <f>'Sch-6'!D22*(1-Discount!K22)</f>
        <v>0</v>
      </c>
    </row>
    <row r="23" spans="1:6" ht="38.25" hidden="1" customHeight="1">
      <c r="A23" s="60"/>
      <c r="B23" s="1565" t="s">
        <v>529</v>
      </c>
      <c r="C23" s="1562"/>
      <c r="D23" s="50"/>
    </row>
    <row r="24" spans="1:6" ht="30" customHeight="1">
      <c r="A24" s="48">
        <v>5</v>
      </c>
      <c r="B24" s="1564" t="s">
        <v>431</v>
      </c>
      <c r="C24" s="1564"/>
      <c r="D24" s="77">
        <f>'Sch-5 Dis'!D18</f>
        <v>0</v>
      </c>
    </row>
    <row r="25" spans="1:6" ht="30.75" customHeight="1">
      <c r="A25" s="60"/>
      <c r="B25" s="1561" t="s">
        <v>388</v>
      </c>
      <c r="C25" s="1562"/>
      <c r="D25" s="292"/>
    </row>
    <row r="26" spans="1:6" ht="22.15" customHeight="1">
      <c r="A26" s="48" t="s">
        <v>389</v>
      </c>
      <c r="B26" s="1564" t="s">
        <v>432</v>
      </c>
      <c r="C26" s="1564"/>
      <c r="D26" s="293">
        <f>'Sch-6'!D26*(1-Discount!K23)</f>
        <v>0</v>
      </c>
    </row>
    <row r="27" spans="1:6" ht="35.1" customHeight="1">
      <c r="A27" s="60"/>
      <c r="B27" s="1561" t="s">
        <v>67</v>
      </c>
      <c r="C27" s="1562"/>
      <c r="D27" s="50"/>
    </row>
    <row r="28" spans="1:6" ht="28.5" customHeight="1">
      <c r="A28" s="1544"/>
      <c r="B28" s="1563" t="s">
        <v>390</v>
      </c>
      <c r="C28" s="1563"/>
      <c r="D28" s="78">
        <f>SUM(D14,D16,D18,D20,D24)</f>
        <v>0</v>
      </c>
    </row>
    <row r="29" spans="1:6" ht="25.5" customHeight="1">
      <c r="A29" s="1544"/>
      <c r="B29" s="1563"/>
      <c r="C29" s="1563"/>
      <c r="D29" s="206"/>
    </row>
    <row r="30" spans="1:6" ht="18.75" customHeight="1">
      <c r="A30" s="85"/>
      <c r="B30" s="86"/>
      <c r="C30" s="86"/>
      <c r="D30" s="87"/>
    </row>
    <row r="31" spans="1:6" ht="28.15" customHeight="1">
      <c r="A31" s="85"/>
      <c r="B31" s="86"/>
      <c r="C31" s="110"/>
      <c r="D31" s="87"/>
    </row>
    <row r="32" spans="1:6" ht="28.15" customHeight="1">
      <c r="A32" s="108" t="s">
        <v>406</v>
      </c>
      <c r="B32" s="124" t="str">
        <f>IF('Sch-1'!B219=0,"", 'Sch-1'!B219)</f>
        <v>--</v>
      </c>
      <c r="C32" s="110" t="s">
        <v>408</v>
      </c>
      <c r="D32" s="120" t="str">
        <f>IF('Sch-1'!M220=0,"",'Sch-1'!M220)</f>
        <v/>
      </c>
      <c r="F32" s="111"/>
    </row>
    <row r="33" spans="1:6" ht="28.15" customHeight="1">
      <c r="A33" s="108" t="s">
        <v>407</v>
      </c>
      <c r="B33" s="124" t="str">
        <f>IF('Sch-1'!B220=0,"", 'Sch-1'!B220)</f>
        <v/>
      </c>
      <c r="C33" s="110" t="s">
        <v>409</v>
      </c>
      <c r="D33" s="120" t="str">
        <f>IF('Sch-1'!M221=0,"",'Sch-1'!M221)</f>
        <v/>
      </c>
      <c r="F33" s="173"/>
    </row>
    <row r="34" spans="1:6" ht="28.1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1F"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3" sqref="A3:N3"/>
    </sheetView>
  </sheetViews>
  <sheetFormatPr defaultColWidth="9" defaultRowHeight="16.5"/>
  <cols>
    <col min="1" max="8" width="11.375" style="470" customWidth="1"/>
    <col min="9" max="9" width="31.375" style="471" customWidth="1"/>
    <col min="10" max="10" width="7.625" style="471" customWidth="1"/>
    <col min="11" max="11" width="10.25" style="471" customWidth="1"/>
    <col min="12" max="12" width="15.375" style="471" customWidth="1"/>
    <col min="13" max="13" width="15.75" style="471" customWidth="1"/>
    <col min="14" max="14" width="23.625" style="296" customWidth="1"/>
    <col min="15" max="15" width="9" style="462" customWidth="1"/>
    <col min="16" max="16" width="0" style="203" hidden="1" customWidth="1"/>
    <col min="17" max="17" width="18.5" style="203" hidden="1" customWidth="1"/>
    <col min="18" max="18" width="34.25" style="203" hidden="1" customWidth="1"/>
    <col min="19" max="32" width="9" style="203"/>
    <col min="33" max="33" width="0" style="254" hidden="1" customWidth="1"/>
    <col min="34" max="34" width="13.875" style="254" hidden="1" customWidth="1"/>
    <col min="35" max="35" width="13.625" style="254" hidden="1" customWidth="1"/>
    <col min="36" max="36" width="21.37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CC/NT/W-AIS/DOM/A00/23/01627</v>
      </c>
      <c r="B1" s="89"/>
      <c r="C1" s="89"/>
      <c r="D1" s="89"/>
      <c r="E1" s="89"/>
      <c r="F1" s="89"/>
      <c r="G1" s="89"/>
      <c r="H1" s="89"/>
      <c r="I1" s="90"/>
      <c r="J1" s="91"/>
      <c r="K1" s="91"/>
      <c r="L1" s="91"/>
      <c r="M1" s="93" t="s">
        <v>441</v>
      </c>
    </row>
    <row r="2" spans="1:48" ht="3" customHeight="1">
      <c r="A2" s="464"/>
      <c r="B2" s="464"/>
      <c r="C2" s="464"/>
      <c r="D2" s="464"/>
      <c r="E2" s="464"/>
      <c r="F2" s="464"/>
      <c r="G2" s="464"/>
      <c r="H2" s="464"/>
      <c r="I2" s="465"/>
      <c r="J2" s="466"/>
      <c r="K2" s="466"/>
      <c r="L2" s="466"/>
      <c r="M2" s="466"/>
    </row>
    <row r="3" spans="1:48" ht="66.75" customHeight="1">
      <c r="A3" s="1586"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86"/>
      <c r="C3" s="1586"/>
      <c r="D3" s="1586"/>
      <c r="E3" s="1586"/>
      <c r="F3" s="1586"/>
      <c r="G3" s="1586"/>
      <c r="H3" s="1586"/>
      <c r="I3" s="1586"/>
      <c r="J3" s="1586"/>
      <c r="K3" s="1586"/>
      <c r="L3" s="1586"/>
      <c r="M3" s="1586"/>
      <c r="N3" s="1586"/>
      <c r="AG3" s="260" t="s">
        <v>342</v>
      </c>
      <c r="AI3" s="250">
        <f>IF(ISERROR(#REF!/('Sch-6'!D14+'Sch-6'!D16+'Sch-6'!D18)),0,#REF!/( 'Sch-6'!D14+'Sch-6'!D16+'Sch-6'!D18))</f>
        <v>0</v>
      </c>
    </row>
    <row r="4" spans="1:48" ht="22.15" customHeight="1">
      <c r="A4" s="1523" t="s">
        <v>24</v>
      </c>
      <c r="B4" s="1523"/>
      <c r="C4" s="1523"/>
      <c r="D4" s="1523"/>
      <c r="E4" s="1523"/>
      <c r="F4" s="1523"/>
      <c r="G4" s="1523"/>
      <c r="H4" s="1523"/>
      <c r="I4" s="1523"/>
      <c r="J4" s="1523"/>
      <c r="K4" s="1523"/>
      <c r="L4" s="1523"/>
      <c r="M4" s="1523"/>
      <c r="N4" s="1523"/>
      <c r="AG4" s="260" t="s">
        <v>343</v>
      </c>
      <c r="AI4" s="250" t="e">
        <f>#REF!</f>
        <v>#REF!</v>
      </c>
    </row>
    <row r="5" spans="1:48" ht="18.600000000000001" customHeight="1">
      <c r="A5" s="76"/>
      <c r="B5" s="76"/>
      <c r="C5" s="76"/>
      <c r="D5" s="76"/>
      <c r="E5" s="76"/>
      <c r="F5" s="76"/>
      <c r="G5" s="76"/>
      <c r="H5" s="76"/>
      <c r="I5" s="117"/>
      <c r="J5" s="117"/>
      <c r="K5" s="117"/>
      <c r="L5" s="117"/>
      <c r="M5" s="117"/>
      <c r="AG5" s="260" t="s">
        <v>350</v>
      </c>
      <c r="AI5" s="250">
        <f>IF(ISERROR(#REF!/#REF!),0,#REF! /#REF!)</f>
        <v>0</v>
      </c>
    </row>
    <row r="6" spans="1:48">
      <c r="A6" s="33" t="str">
        <f>'Sch-1'!A6</f>
        <v>Bidder’s Name and Address (Sole Bidder) :</v>
      </c>
      <c r="B6" s="33"/>
      <c r="C6" s="33"/>
      <c r="D6" s="33"/>
      <c r="E6" s="33"/>
      <c r="F6" s="33"/>
      <c r="G6" s="33"/>
      <c r="H6" s="33"/>
      <c r="I6" s="44"/>
      <c r="J6" s="44"/>
      <c r="K6" s="661" t="s">
        <v>396</v>
      </c>
      <c r="M6" s="44"/>
      <c r="N6" s="297"/>
      <c r="AG6" s="260" t="s">
        <v>351</v>
      </c>
      <c r="AI6" s="250" t="e">
        <f>#REF!</f>
        <v>#REF!</v>
      </c>
    </row>
    <row r="7" spans="1:48">
      <c r="A7" s="1574" t="str">
        <f>'Sch-1'!A7</f>
        <v/>
      </c>
      <c r="B7" s="1574"/>
      <c r="C7" s="1574"/>
      <c r="D7" s="1574"/>
      <c r="E7" s="1574"/>
      <c r="F7" s="1574"/>
      <c r="G7" s="1574"/>
      <c r="H7" s="1574"/>
      <c r="I7" s="1574"/>
      <c r="J7" s="1574"/>
      <c r="K7" s="99" t="str">
        <f>'Sch-1'!M7</f>
        <v>Contracts Services, 3rd Floor</v>
      </c>
      <c r="M7" s="573"/>
      <c r="N7" s="297"/>
      <c r="AG7" s="260" t="s">
        <v>346</v>
      </c>
      <c r="AI7" s="250" t="e">
        <f>SUM(AI3:AI6)</f>
        <v>#REF!</v>
      </c>
    </row>
    <row r="8" spans="1:48" ht="28.15" customHeight="1">
      <c r="A8" s="45" t="s">
        <v>412</v>
      </c>
      <c r="B8" s="45"/>
      <c r="C8" s="45"/>
      <c r="D8" s="45"/>
      <c r="E8" s="45"/>
      <c r="F8" s="45"/>
      <c r="G8" s="45"/>
      <c r="H8" s="45"/>
      <c r="I8" s="1556" t="str">
        <f>IF('Sch-1'!C8=0, "", 'Sch-1'!C8)</f>
        <v xml:space="preserve">…….. …….. …….. …….. …….. …….. </v>
      </c>
      <c r="J8" s="1556"/>
      <c r="K8" s="99" t="str">
        <f>'Sch-1'!M8</f>
        <v>Power Grid Corporation of India Ltd.,</v>
      </c>
      <c r="M8" s="571"/>
      <c r="N8" s="297"/>
    </row>
    <row r="9" spans="1:48" ht="28.15" customHeight="1">
      <c r="A9" s="45" t="s">
        <v>413</v>
      </c>
      <c r="B9" s="45"/>
      <c r="C9" s="45"/>
      <c r="D9" s="45"/>
      <c r="E9" s="45"/>
      <c r="F9" s="45"/>
      <c r="G9" s="45"/>
      <c r="H9" s="45"/>
      <c r="I9" s="1556" t="str">
        <f>IF('Sch-1'!C9=0, "", 'Sch-1'!C9)</f>
        <v xml:space="preserve">…….. …….. …….. …….. …….. …….. </v>
      </c>
      <c r="J9" s="1556"/>
      <c r="K9" s="99" t="str">
        <f>'Sch-1'!M9</f>
        <v>"Saudamini", Plot No.-2</v>
      </c>
      <c r="M9" s="571"/>
      <c r="N9" s="297"/>
    </row>
    <row r="10" spans="1:48" ht="28.15" customHeight="1">
      <c r="A10" s="467"/>
      <c r="B10" s="467"/>
      <c r="C10" s="467"/>
      <c r="D10" s="467"/>
      <c r="E10" s="467"/>
      <c r="F10" s="467"/>
      <c r="G10" s="467"/>
      <c r="H10" s="467"/>
      <c r="I10" s="1589" t="str">
        <f>IF('Sch-1'!C10=0, "", 'Sch-1'!C10)</f>
        <v xml:space="preserve">…….. …….. …….. …….. …….. …….. </v>
      </c>
      <c r="J10" s="1589"/>
      <c r="K10" s="99" t="str">
        <f>'Sch-1'!M10</f>
        <v xml:space="preserve">Sector-29, </v>
      </c>
      <c r="M10" s="468"/>
      <c r="N10" s="297"/>
      <c r="AG10" s="260" t="s">
        <v>276</v>
      </c>
      <c r="AI10" s="262">
        <f>'Sch-1'!AA10</f>
        <v>0</v>
      </c>
    </row>
    <row r="11" spans="1:48" ht="28.15" customHeight="1">
      <c r="A11" s="467"/>
      <c r="B11" s="467"/>
      <c r="C11" s="467"/>
      <c r="D11" s="467"/>
      <c r="E11" s="467"/>
      <c r="F11" s="467"/>
      <c r="G11" s="467"/>
      <c r="H11" s="467"/>
      <c r="I11" s="1589" t="str">
        <f>IF('Sch-1'!C11=0, "", 'Sch-1'!C11)</f>
        <v xml:space="preserve">…….. …….. …….. …….. …….. …….. </v>
      </c>
      <c r="J11" s="1589"/>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8.15" customHeight="1" thickBot="1">
      <c r="A13" s="1590" t="s">
        <v>473</v>
      </c>
      <c r="B13" s="1590"/>
      <c r="C13" s="1590"/>
      <c r="D13" s="1590"/>
      <c r="E13" s="1590"/>
      <c r="F13" s="1590"/>
      <c r="G13" s="1590"/>
      <c r="H13" s="1590"/>
      <c r="I13" s="1590"/>
      <c r="J13" s="1590"/>
      <c r="K13" s="1590"/>
      <c r="L13" s="1590"/>
      <c r="M13" s="1590"/>
      <c r="N13" s="768"/>
      <c r="O13" s="767"/>
      <c r="P13" s="767"/>
      <c r="Q13" s="767"/>
      <c r="R13" s="767"/>
      <c r="S13" s="767"/>
      <c r="T13" s="767"/>
      <c r="AJ13" s="254"/>
    </row>
    <row r="14" spans="1:48" ht="157.5">
      <c r="A14" s="985" t="s">
        <v>433</v>
      </c>
      <c r="B14" s="986" t="s">
        <v>513</v>
      </c>
      <c r="C14" s="986" t="s">
        <v>524</v>
      </c>
      <c r="D14" s="987" t="s">
        <v>525</v>
      </c>
      <c r="E14" s="963" t="s">
        <v>484</v>
      </c>
      <c r="F14" s="963" t="s">
        <v>512</v>
      </c>
      <c r="G14" s="963" t="s">
        <v>485</v>
      </c>
      <c r="H14" s="963" t="s">
        <v>511</v>
      </c>
      <c r="I14" s="988" t="s">
        <v>372</v>
      </c>
      <c r="J14" s="988" t="s">
        <v>353</v>
      </c>
      <c r="K14" s="988" t="s">
        <v>354</v>
      </c>
      <c r="L14" s="988" t="s">
        <v>62</v>
      </c>
      <c r="M14" s="989" t="s">
        <v>373</v>
      </c>
      <c r="N14" s="971" t="s">
        <v>509</v>
      </c>
      <c r="O14" s="767"/>
      <c r="P14" s="767"/>
      <c r="Q14" s="920" t="s">
        <v>544</v>
      </c>
      <c r="R14" s="920" t="s">
        <v>493</v>
      </c>
      <c r="S14" s="767"/>
      <c r="T14" s="767"/>
      <c r="AH14" s="1573" t="s">
        <v>277</v>
      </c>
      <c r="AI14" s="1573"/>
      <c r="AJ14" s="294" t="s">
        <v>285</v>
      </c>
      <c r="AK14" s="1573" t="s">
        <v>278</v>
      </c>
      <c r="AL14" s="1573"/>
    </row>
    <row r="15" spans="1:48" s="937" customFormat="1">
      <c r="A15" s="990">
        <v>1</v>
      </c>
      <c r="B15" s="990">
        <v>2</v>
      </c>
      <c r="C15" s="990">
        <v>3</v>
      </c>
      <c r="D15" s="990">
        <v>4</v>
      </c>
      <c r="E15" s="991">
        <v>5</v>
      </c>
      <c r="F15" s="991">
        <v>6</v>
      </c>
      <c r="G15" s="991">
        <v>7</v>
      </c>
      <c r="H15" s="991">
        <v>8</v>
      </c>
      <c r="I15" s="988">
        <v>9</v>
      </c>
      <c r="J15" s="988">
        <v>10</v>
      </c>
      <c r="K15" s="988">
        <v>11</v>
      </c>
      <c r="L15" s="988">
        <v>12</v>
      </c>
      <c r="M15" s="989" t="s">
        <v>526</v>
      </c>
      <c r="N15" s="978">
        <v>14</v>
      </c>
      <c r="O15" s="933"/>
      <c r="P15" s="933"/>
      <c r="Q15" s="811"/>
      <c r="R15" s="903"/>
      <c r="S15" s="933"/>
      <c r="T15" s="933"/>
      <c r="U15" s="934"/>
      <c r="V15" s="934"/>
      <c r="W15" s="934"/>
      <c r="X15" s="934"/>
      <c r="Y15" s="934"/>
      <c r="Z15" s="934"/>
      <c r="AA15" s="934"/>
      <c r="AB15" s="934"/>
      <c r="AC15" s="934"/>
      <c r="AD15" s="934"/>
      <c r="AE15" s="934"/>
      <c r="AF15" s="934"/>
      <c r="AG15" s="935"/>
      <c r="AH15" s="917"/>
      <c r="AI15" s="917"/>
      <c r="AJ15" s="294"/>
      <c r="AK15" s="917"/>
      <c r="AL15" s="917"/>
      <c r="AM15" s="934"/>
      <c r="AN15" s="934"/>
      <c r="AO15" s="934"/>
      <c r="AP15" s="934"/>
      <c r="AQ15" s="934"/>
      <c r="AR15" s="934"/>
      <c r="AS15" s="936"/>
      <c r="AT15" s="936"/>
      <c r="AU15" s="936"/>
      <c r="AV15" s="936"/>
    </row>
    <row r="16" spans="1:48" s="937" customFormat="1">
      <c r="A16" s="1001" t="s">
        <v>340</v>
      </c>
      <c r="B16" s="1583"/>
      <c r="C16" s="1584"/>
      <c r="D16" s="1584"/>
      <c r="E16" s="1584"/>
      <c r="F16" s="1584"/>
      <c r="G16" s="1584"/>
      <c r="H16" s="1584"/>
      <c r="I16" s="1584"/>
      <c r="J16" s="1584"/>
      <c r="K16" s="1584"/>
      <c r="L16" s="1584"/>
      <c r="M16" s="1584"/>
      <c r="N16" s="1585"/>
      <c r="O16" s="933"/>
      <c r="P16" s="933"/>
      <c r="Q16" s="811"/>
      <c r="R16" s="903"/>
      <c r="S16" s="933"/>
      <c r="T16" s="933"/>
      <c r="U16" s="934"/>
      <c r="V16" s="934"/>
      <c r="W16" s="934"/>
      <c r="X16" s="934"/>
      <c r="Y16" s="934"/>
      <c r="Z16" s="934"/>
      <c r="AA16" s="934"/>
      <c r="AB16" s="934"/>
      <c r="AC16" s="934"/>
      <c r="AD16" s="934"/>
      <c r="AE16" s="934"/>
      <c r="AF16" s="934"/>
      <c r="AG16" s="935"/>
      <c r="AH16" s="917"/>
      <c r="AI16" s="917"/>
      <c r="AJ16" s="294"/>
      <c r="AK16" s="917"/>
      <c r="AL16" s="917"/>
      <c r="AM16" s="934"/>
      <c r="AN16" s="934"/>
      <c r="AO16" s="934"/>
      <c r="AP16" s="934"/>
      <c r="AQ16" s="934"/>
      <c r="AR16" s="934"/>
      <c r="AS16" s="936"/>
      <c r="AT16" s="936"/>
      <c r="AU16" s="936"/>
      <c r="AV16" s="936"/>
    </row>
    <row r="17" spans="1:48" s="577" customFormat="1" hidden="1">
      <c r="A17" s="797">
        <v>1</v>
      </c>
      <c r="B17" s="956"/>
      <c r="C17" s="956"/>
      <c r="D17" s="956"/>
      <c r="E17" s="797"/>
      <c r="F17" s="902"/>
      <c r="G17" s="875"/>
      <c r="H17" s="904"/>
      <c r="I17" s="798"/>
      <c r="J17" s="669"/>
      <c r="K17" s="670"/>
      <c r="L17" s="666"/>
      <c r="M17" s="665" t="str">
        <f>IF(L17=0, "Included", IF(ISERROR(K17*L17), L17, K17*L17))</f>
        <v>Included</v>
      </c>
      <c r="N17" s="994">
        <f>R17</f>
        <v>0</v>
      </c>
      <c r="O17" s="686"/>
      <c r="P17" s="686"/>
      <c r="Q17" s="811">
        <f>IF(M17="Included",0,M17)</f>
        <v>0</v>
      </c>
      <c r="R17" s="903">
        <f>IF(H17="", G17*Q17,H17*Q17)</f>
        <v>0</v>
      </c>
      <c r="S17" s="686"/>
      <c r="T17" s="686"/>
    </row>
    <row r="18" spans="1:48" s="577" customFormat="1" hidden="1">
      <c r="A18" s="797">
        <v>2</v>
      </c>
      <c r="B18" s="956"/>
      <c r="C18" s="956"/>
      <c r="D18" s="956"/>
      <c r="E18" s="797"/>
      <c r="F18" s="902"/>
      <c r="G18" s="875"/>
      <c r="H18" s="904"/>
      <c r="I18" s="798"/>
      <c r="J18" s="669"/>
      <c r="K18" s="670"/>
      <c r="L18" s="666"/>
      <c r="M18" s="665" t="str">
        <f>IF(L18=0, "Included", IF(ISERROR(K18*L18), L18, K18*L18))</f>
        <v>Included</v>
      </c>
      <c r="N18" s="994">
        <f>R18</f>
        <v>0</v>
      </c>
      <c r="O18" s="686"/>
      <c r="P18" s="686"/>
      <c r="Q18" s="811">
        <f>IF(M18="Included",0,M18)</f>
        <v>0</v>
      </c>
      <c r="R18" s="903">
        <f>IF(H18="", G18*Q18,H18*Q18)</f>
        <v>0</v>
      </c>
      <c r="S18" s="686"/>
      <c r="T18" s="686"/>
    </row>
    <row r="19" spans="1:48" ht="45" customHeight="1">
      <c r="A19" s="467"/>
      <c r="B19" s="467"/>
      <c r="C19" s="467"/>
      <c r="D19" s="467"/>
      <c r="E19" s="467"/>
      <c r="F19" s="1525" t="s">
        <v>551</v>
      </c>
      <c r="G19" s="1525"/>
      <c r="H19" s="1525"/>
      <c r="I19" s="1525"/>
      <c r="J19" s="1525"/>
      <c r="K19" s="1525"/>
      <c r="L19" s="1525"/>
      <c r="M19" s="468"/>
      <c r="N19" s="766"/>
      <c r="O19" s="767"/>
      <c r="P19" s="767"/>
      <c r="Q19" s="767"/>
      <c r="R19" s="767"/>
      <c r="S19" s="767"/>
      <c r="T19" s="767"/>
      <c r="AG19" s="260"/>
      <c r="AI19" s="250"/>
    </row>
    <row r="20" spans="1:48" s="577" customFormat="1" ht="24.75" customHeight="1">
      <c r="A20" s="1577"/>
      <c r="B20" s="1578"/>
      <c r="C20" s="1578"/>
      <c r="D20" s="1578"/>
      <c r="E20" s="1578"/>
      <c r="F20" s="1578"/>
      <c r="G20" s="1578"/>
      <c r="H20" s="1579"/>
      <c r="I20" s="995" t="s">
        <v>472</v>
      </c>
      <c r="J20" s="995"/>
      <c r="K20" s="995"/>
      <c r="L20" s="995"/>
      <c r="M20" s="996">
        <f>SUM(M17:M18)</f>
        <v>0</v>
      </c>
      <c r="N20" s="997"/>
      <c r="O20" s="686"/>
      <c r="P20" s="686"/>
      <c r="Q20" s="686"/>
      <c r="R20" s="686"/>
      <c r="S20" s="686"/>
      <c r="T20" s="686"/>
    </row>
    <row r="21" spans="1:48" ht="36" customHeight="1">
      <c r="A21" s="1580"/>
      <c r="B21" s="1581"/>
      <c r="C21" s="1581"/>
      <c r="D21" s="1581"/>
      <c r="E21" s="1581"/>
      <c r="F21" s="1581"/>
      <c r="G21" s="1581"/>
      <c r="H21" s="1582"/>
      <c r="I21" s="998" t="s">
        <v>509</v>
      </c>
      <c r="J21" s="998"/>
      <c r="K21" s="998"/>
      <c r="L21" s="998"/>
      <c r="M21" s="998"/>
      <c r="N21" s="996">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75"/>
      <c r="K22" s="1575"/>
      <c r="L22" s="1575"/>
      <c r="M22" s="1575"/>
      <c r="AH22" s="295"/>
      <c r="AI22" s="264"/>
      <c r="AJ22" s="254"/>
      <c r="AM22" s="463"/>
      <c r="AN22" s="463"/>
      <c r="AO22" s="463"/>
      <c r="AP22" s="463"/>
      <c r="AQ22" s="463"/>
      <c r="AR22" s="463"/>
      <c r="AS22" s="463"/>
      <c r="AT22" s="463"/>
      <c r="AU22" s="463"/>
      <c r="AV22" s="463"/>
    </row>
    <row r="23" spans="1:48" ht="19.5" customHeight="1">
      <c r="A23" s="108" t="s">
        <v>406</v>
      </c>
      <c r="B23" s="108"/>
      <c r="C23" s="108"/>
      <c r="D23" s="108"/>
      <c r="E23" s="124" t="str">
        <f>'Sch-1'!B219</f>
        <v>--</v>
      </c>
      <c r="F23" s="108"/>
      <c r="G23" s="108"/>
      <c r="H23" s="108"/>
      <c r="J23" s="1575" t="str">
        <f>"Printed Name   : " &amp; 'Sch-1'!M220</f>
        <v xml:space="preserve">Printed Name   : </v>
      </c>
      <c r="K23" s="1575"/>
      <c r="L23" s="1575"/>
      <c r="M23" s="1575"/>
      <c r="AJ23" s="254"/>
      <c r="AM23" s="463"/>
      <c r="AN23" s="463"/>
      <c r="AO23" s="463"/>
      <c r="AP23" s="463"/>
      <c r="AQ23" s="463"/>
      <c r="AR23" s="463"/>
      <c r="AS23" s="463"/>
      <c r="AT23" s="463"/>
      <c r="AU23" s="463"/>
      <c r="AV23" s="463"/>
    </row>
    <row r="24" spans="1:48" ht="27.75" customHeight="1">
      <c r="A24" s="108" t="s">
        <v>407</v>
      </c>
      <c r="B24" s="108"/>
      <c r="C24" s="108"/>
      <c r="D24" s="108"/>
      <c r="E24" s="120" t="str">
        <f>'Sch-1'!B220</f>
        <v/>
      </c>
      <c r="F24" s="108"/>
      <c r="G24" s="108"/>
      <c r="H24" s="108"/>
      <c r="J24" s="1575" t="str">
        <f>"Designation      : " &amp; 'Sch-1'!M221</f>
        <v xml:space="preserve">Designation      : </v>
      </c>
      <c r="K24" s="1575"/>
      <c r="L24" s="1575"/>
      <c r="M24" s="1575"/>
      <c r="AJ24" s="254"/>
      <c r="AM24" s="463"/>
      <c r="AN24" s="463"/>
      <c r="AO24" s="463"/>
      <c r="AP24" s="463"/>
      <c r="AQ24" s="463"/>
      <c r="AR24" s="463"/>
      <c r="AS24" s="463"/>
      <c r="AT24" s="463"/>
      <c r="AU24" s="463"/>
      <c r="AV24" s="463"/>
    </row>
    <row r="25" spans="1:48">
      <c r="A25" s="121" t="s">
        <v>66</v>
      </c>
      <c r="B25" s="121"/>
      <c r="C25" s="121"/>
      <c r="D25" s="121"/>
      <c r="E25" s="1576" t="s">
        <v>375</v>
      </c>
      <c r="F25" s="1576"/>
      <c r="G25" s="1576"/>
      <c r="H25" s="1576"/>
      <c r="I25" s="1576"/>
      <c r="J25" s="1576"/>
      <c r="K25" s="1576"/>
      <c r="L25" s="1576"/>
      <c r="M25" s="1576"/>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CC/NT/W-AIS/DOM/A00/23/01627</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87" t="str">
        <f>A3</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100" s="1587"/>
      <c r="C100" s="1587"/>
      <c r="D100" s="1587"/>
      <c r="E100" s="1587"/>
      <c r="F100" s="1587"/>
      <c r="G100" s="1587"/>
      <c r="H100" s="1587"/>
      <c r="I100" s="1587">
        <f>I3</f>
        <v>0</v>
      </c>
      <c r="J100" s="1587">
        <f>J3</f>
        <v>0</v>
      </c>
      <c r="K100" s="1587"/>
      <c r="L100" s="1587"/>
      <c r="M100" s="1587"/>
      <c r="N100" s="208"/>
    </row>
    <row r="101" spans="1:38" s="311" customFormat="1" hidden="1">
      <c r="A101" s="1588" t="str">
        <f>A4</f>
        <v>(SCHEDULE OF RATES AND PRICES )</v>
      </c>
      <c r="B101" s="1588"/>
      <c r="C101" s="1588"/>
      <c r="D101" s="1588"/>
      <c r="E101" s="1588"/>
      <c r="F101" s="1588"/>
      <c r="G101" s="1588"/>
      <c r="H101" s="1588"/>
      <c r="I101" s="1588">
        <f>I4</f>
        <v>0</v>
      </c>
      <c r="J101" s="1588">
        <f>J4</f>
        <v>0</v>
      </c>
      <c r="K101" s="1588"/>
      <c r="L101" s="1588"/>
      <c r="M101" s="1588"/>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574" t="str">
        <f>A7</f>
        <v/>
      </c>
      <c r="B104" s="1574"/>
      <c r="C104" s="1574"/>
      <c r="D104" s="1574"/>
      <c r="E104" s="1574"/>
      <c r="F104" s="1574"/>
      <c r="G104" s="1574"/>
      <c r="H104" s="1574"/>
      <c r="I104" s="1574">
        <f t="shared" ref="I104:J108" si="0">I7</f>
        <v>0</v>
      </c>
      <c r="J104" s="1574">
        <f t="shared" si="0"/>
        <v>0</v>
      </c>
      <c r="K104" s="573"/>
      <c r="L104" s="573"/>
      <c r="M104" s="573"/>
      <c r="N104" s="208"/>
    </row>
    <row r="105" spans="1:38" s="311" customFormat="1" hidden="1">
      <c r="A105" s="368" t="str">
        <f>A8</f>
        <v>Name     :</v>
      </c>
      <c r="B105" s="368"/>
      <c r="C105" s="368"/>
      <c r="D105" s="368"/>
      <c r="E105" s="368"/>
      <c r="F105" s="368"/>
      <c r="G105" s="368"/>
      <c r="H105" s="368"/>
      <c r="I105" s="1569" t="str">
        <f t="shared" si="0"/>
        <v xml:space="preserve">…….. …….. …….. …….. …….. …….. </v>
      </c>
      <c r="J105" s="1569">
        <f t="shared" si="0"/>
        <v>0</v>
      </c>
      <c r="K105" s="572"/>
      <c r="L105" s="572"/>
      <c r="M105" s="572"/>
      <c r="N105" s="208"/>
    </row>
    <row r="106" spans="1:38" s="311" customFormat="1" hidden="1">
      <c r="A106" s="368" t="str">
        <f>A9</f>
        <v>Address :</v>
      </c>
      <c r="B106" s="368"/>
      <c r="C106" s="368"/>
      <c r="D106" s="368"/>
      <c r="E106" s="368"/>
      <c r="F106" s="368"/>
      <c r="G106" s="368"/>
      <c r="H106" s="368"/>
      <c r="I106" s="1569" t="str">
        <f t="shared" si="0"/>
        <v xml:space="preserve">…….. …….. …….. …….. …….. …….. </v>
      </c>
      <c r="J106" s="1569">
        <f t="shared" si="0"/>
        <v>0</v>
      </c>
      <c r="K106" s="572"/>
      <c r="L106" s="572"/>
      <c r="M106" s="572"/>
      <c r="N106" s="208"/>
    </row>
    <row r="107" spans="1:38" s="311" customFormat="1" hidden="1">
      <c r="A107" s="369"/>
      <c r="B107" s="369"/>
      <c r="C107" s="369"/>
      <c r="D107" s="369"/>
      <c r="E107" s="369"/>
      <c r="F107" s="369"/>
      <c r="G107" s="369"/>
      <c r="H107" s="369"/>
      <c r="I107" s="1569" t="str">
        <f t="shared" si="0"/>
        <v xml:space="preserve">…….. …….. …….. …….. …….. …….. </v>
      </c>
      <c r="J107" s="1569">
        <f t="shared" si="0"/>
        <v>0</v>
      </c>
      <c r="K107" s="572"/>
      <c r="L107" s="572"/>
      <c r="M107" s="572"/>
      <c r="N107" s="208"/>
    </row>
    <row r="108" spans="1:38" s="311" customFormat="1" hidden="1">
      <c r="A108" s="369"/>
      <c r="B108" s="369"/>
      <c r="C108" s="369"/>
      <c r="D108" s="369"/>
      <c r="E108" s="369"/>
      <c r="F108" s="369"/>
      <c r="G108" s="369"/>
      <c r="H108" s="369"/>
      <c r="I108" s="1569" t="str">
        <f t="shared" si="0"/>
        <v xml:space="preserve">…….. …….. …….. …….. …….. …….. </v>
      </c>
      <c r="J108" s="1569">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71" t="e">
        <f>#REF!</f>
        <v>#REF!</v>
      </c>
      <c r="K110" s="1571"/>
      <c r="L110" s="1571"/>
      <c r="M110" s="1571"/>
      <c r="N110" s="208"/>
      <c r="AH110" s="1571"/>
      <c r="AI110" s="1571"/>
      <c r="AK110" s="1571"/>
      <c r="AL110" s="1571"/>
    </row>
    <row r="111" spans="1:38" s="311" customFormat="1" hidden="1">
      <c r="A111" s="366" t="e">
        <f>#REF!</f>
        <v>#REF!</v>
      </c>
      <c r="B111" s="366"/>
      <c r="C111" s="366"/>
      <c r="D111" s="366"/>
      <c r="E111" s="366"/>
      <c r="F111" s="366"/>
      <c r="G111" s="366"/>
      <c r="H111" s="366"/>
      <c r="I111" s="366" t="e">
        <f>#REF!</f>
        <v>#REF!</v>
      </c>
      <c r="J111" s="1572" t="e">
        <f>#REF!</f>
        <v>#REF!</v>
      </c>
      <c r="K111" s="1572"/>
      <c r="L111" s="1572"/>
      <c r="M111" s="1572"/>
      <c r="N111" s="208"/>
      <c r="AH111" s="1572"/>
      <c r="AI111" s="1572"/>
      <c r="AK111" s="1572"/>
      <c r="AL111" s="1572"/>
    </row>
    <row r="112" spans="1:38" s="311" customFormat="1" hidden="1">
      <c r="A112" s="373" t="e">
        <f>#REF!</f>
        <v>#REF!</v>
      </c>
      <c r="B112" s="373"/>
      <c r="C112" s="373"/>
      <c r="D112" s="373"/>
      <c r="E112" s="373"/>
      <c r="F112" s="373"/>
      <c r="G112" s="373"/>
      <c r="H112" s="373"/>
      <c r="I112" s="374" t="e">
        <f>#REF!</f>
        <v>#REF!</v>
      </c>
      <c r="J112" s="1572"/>
      <c r="K112" s="1572"/>
      <c r="L112" s="1572"/>
      <c r="M112" s="1572"/>
      <c r="N112" s="208"/>
      <c r="AH112" s="1572"/>
      <c r="AI112" s="1572"/>
      <c r="AK112" s="1572"/>
      <c r="AL112" s="1572"/>
    </row>
    <row r="113" spans="1:38" s="311" customFormat="1" hidden="1">
      <c r="A113" s="375" t="e">
        <f>#REF!</f>
        <v>#REF!</v>
      </c>
      <c r="B113" s="375"/>
      <c r="C113" s="375"/>
      <c r="D113" s="375"/>
      <c r="E113" s="375"/>
      <c r="F113" s="375"/>
      <c r="G113" s="375"/>
      <c r="H113" s="375"/>
      <c r="I113" s="376" t="e">
        <f>#REF!</f>
        <v>#REF!</v>
      </c>
      <c r="J113" s="1570" t="e">
        <f>#REF!</f>
        <v>#REF!</v>
      </c>
      <c r="K113" s="1570"/>
      <c r="L113" s="1570"/>
      <c r="M113" s="1570"/>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70" t="e">
        <f>#REF!</f>
        <v>#REF!</v>
      </c>
      <c r="K114" s="1570"/>
      <c r="L114" s="1570"/>
      <c r="M114" s="1570"/>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570" t="e">
        <f>#REF!</f>
        <v>#REF!</v>
      </c>
      <c r="K115" s="1570"/>
      <c r="L115" s="1570"/>
      <c r="M115" s="1570"/>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70"/>
      <c r="K116" s="1570"/>
      <c r="L116" s="1570"/>
      <c r="M116" s="1570"/>
      <c r="N116" s="208"/>
      <c r="AH116" s="1570"/>
      <c r="AI116" s="1570"/>
      <c r="AK116" s="1570"/>
      <c r="AL116" s="1570"/>
    </row>
    <row r="117" spans="1:38" s="311" customFormat="1" hidden="1">
      <c r="A117" s="381" t="e">
        <f>#REF!</f>
        <v>#REF!</v>
      </c>
      <c r="B117" s="381"/>
      <c r="C117" s="381"/>
      <c r="D117" s="381"/>
      <c r="E117" s="381"/>
      <c r="F117" s="381"/>
      <c r="G117" s="381"/>
      <c r="H117" s="381"/>
      <c r="I117" s="374" t="e">
        <f>#REF!</f>
        <v>#REF!</v>
      </c>
      <c r="J117" s="1570"/>
      <c r="K117" s="1570"/>
      <c r="L117" s="1570"/>
      <c r="M117" s="1570"/>
      <c r="N117" s="208"/>
      <c r="AH117" s="1570"/>
      <c r="AI117" s="1570"/>
      <c r="AK117" s="1570"/>
      <c r="AL117" s="1570"/>
    </row>
    <row r="118" spans="1:38" s="311" customFormat="1" hidden="1">
      <c r="A118" s="382" t="e">
        <f>#REF!</f>
        <v>#REF!</v>
      </c>
      <c r="B118" s="382"/>
      <c r="C118" s="382"/>
      <c r="D118" s="382"/>
      <c r="E118" s="382"/>
      <c r="F118" s="382"/>
      <c r="G118" s="382"/>
      <c r="H118" s="382"/>
      <c r="I118" s="374" t="e">
        <f>#REF!</f>
        <v>#REF!</v>
      </c>
      <c r="J118" s="1570"/>
      <c r="K118" s="1570"/>
      <c r="L118" s="1570"/>
      <c r="M118" s="1570"/>
      <c r="N118" s="208"/>
      <c r="AH118" s="1570"/>
      <c r="AI118" s="1570"/>
      <c r="AK118" s="1570"/>
      <c r="AL118" s="1570"/>
    </row>
    <row r="119" spans="1:38" s="311" customFormat="1" hidden="1">
      <c r="A119" s="375" t="e">
        <f>#REF!</f>
        <v>#REF!</v>
      </c>
      <c r="B119" s="375"/>
      <c r="C119" s="375"/>
      <c r="D119" s="375"/>
      <c r="E119" s="375"/>
      <c r="F119" s="375"/>
      <c r="G119" s="375"/>
      <c r="H119" s="375"/>
      <c r="I119" s="376" t="e">
        <f>#REF!</f>
        <v>#REF!</v>
      </c>
      <c r="J119" s="1570" t="e">
        <f>#REF!</f>
        <v>#REF!</v>
      </c>
      <c r="K119" s="1570"/>
      <c r="L119" s="1570"/>
      <c r="M119" s="1570"/>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70" t="e">
        <f>#REF!</f>
        <v>#REF!</v>
      </c>
      <c r="K120" s="1570"/>
      <c r="L120" s="1570"/>
      <c r="M120" s="1570"/>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70" t="e">
        <f>#REF!</f>
        <v>#REF!</v>
      </c>
      <c r="K121" s="1570"/>
      <c r="L121" s="1570"/>
      <c r="M121" s="1570"/>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70" t="e">
        <f>#REF!</f>
        <v>#REF!</v>
      </c>
      <c r="K122" s="1570"/>
      <c r="L122" s="1570"/>
      <c r="M122" s="1570"/>
      <c r="N122" s="378"/>
      <c r="AH122" s="379"/>
      <c r="AI122" s="379"/>
      <c r="AK122" s="377"/>
      <c r="AL122" s="379"/>
    </row>
    <row r="123" spans="1:38" s="311" customFormat="1" hidden="1">
      <c r="A123" s="375"/>
      <c r="B123" s="375"/>
      <c r="C123" s="375"/>
      <c r="D123" s="375"/>
      <c r="E123" s="375"/>
      <c r="F123" s="375"/>
      <c r="G123" s="375"/>
      <c r="H123" s="375"/>
      <c r="I123" s="374" t="e">
        <f>#REF!</f>
        <v>#REF!</v>
      </c>
      <c r="J123" s="1570" t="e">
        <f>#REF!</f>
        <v>#REF!</v>
      </c>
      <c r="K123" s="1570"/>
      <c r="L123" s="1570"/>
      <c r="M123" s="1570"/>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570"/>
      <c r="K124" s="1570"/>
      <c r="L124" s="1570"/>
      <c r="M124" s="1570"/>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70" t="e">
        <f>#REF!</f>
        <v>#REF!</v>
      </c>
      <c r="K125" s="1570"/>
      <c r="L125" s="1570"/>
      <c r="M125" s="1570"/>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70" t="e">
        <f>#REF!</f>
        <v>#REF!</v>
      </c>
      <c r="K126" s="1570"/>
      <c r="L126" s="1570"/>
      <c r="M126" s="1570"/>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570" t="e">
        <f>#REF!</f>
        <v>#REF!</v>
      </c>
      <c r="K127" s="1570"/>
      <c r="L127" s="1570"/>
      <c r="M127" s="1570"/>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70" t="e">
        <f>#REF!</f>
        <v>#REF!</v>
      </c>
      <c r="K128" s="1570"/>
      <c r="L128" s="1570"/>
      <c r="M128" s="1570"/>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570" t="e">
        <f>#REF!</f>
        <v>#REF!</v>
      </c>
      <c r="K129" s="1570"/>
      <c r="L129" s="1570"/>
      <c r="M129" s="1570"/>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70"/>
      <c r="K130" s="1570"/>
      <c r="L130" s="1570"/>
      <c r="M130" s="1570"/>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70" t="e">
        <f>#REF!</f>
        <v>#REF!</v>
      </c>
      <c r="K131" s="1570"/>
      <c r="L131" s="1570"/>
      <c r="M131" s="1570"/>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70" t="e">
        <f>#REF!</f>
        <v>#REF!</v>
      </c>
      <c r="K132" s="1570"/>
      <c r="L132" s="1570"/>
      <c r="M132" s="1570"/>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70" t="e">
        <f>#REF!</f>
        <v>#REF!</v>
      </c>
      <c r="K133" s="1570"/>
      <c r="L133" s="1570"/>
      <c r="M133" s="1570"/>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570" t="e">
        <f>#REF!</f>
        <v>#REF!</v>
      </c>
      <c r="K134" s="1570"/>
      <c r="L134" s="1570"/>
      <c r="M134" s="1570"/>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570"/>
      <c r="K135" s="1570"/>
      <c r="L135" s="1570"/>
      <c r="M135" s="1570"/>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70" t="e">
        <f>#REF!</f>
        <v>#REF!</v>
      </c>
      <c r="K136" s="1570"/>
      <c r="L136" s="1570"/>
      <c r="M136" s="1570"/>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70" t="e">
        <f>#REF!</f>
        <v>#REF!</v>
      </c>
      <c r="K137" s="1570"/>
      <c r="L137" s="1570"/>
      <c r="M137" s="1570"/>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70" t="e">
        <f>#REF!</f>
        <v>#REF!</v>
      </c>
      <c r="K138" s="1570"/>
      <c r="L138" s="1570"/>
      <c r="M138" s="1570"/>
      <c r="N138" s="378"/>
      <c r="AH138" s="379"/>
      <c r="AI138" s="379"/>
      <c r="AK138" s="377"/>
      <c r="AL138" s="379"/>
    </row>
    <row r="139" spans="1:38" s="311" customFormat="1" hidden="1">
      <c r="A139" s="375"/>
      <c r="B139" s="375"/>
      <c r="C139" s="375"/>
      <c r="D139" s="375"/>
      <c r="E139" s="375"/>
      <c r="F139" s="375"/>
      <c r="G139" s="375"/>
      <c r="H139" s="375"/>
      <c r="I139" s="374" t="e">
        <f>#REF!</f>
        <v>#REF!</v>
      </c>
      <c r="J139" s="1570" t="e">
        <f>#REF!</f>
        <v>#REF!</v>
      </c>
      <c r="K139" s="1570"/>
      <c r="L139" s="1570"/>
      <c r="M139" s="1570"/>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570"/>
      <c r="K140" s="1570"/>
      <c r="L140" s="1570"/>
      <c r="M140" s="1570"/>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70" t="e">
        <f>#REF!</f>
        <v>#REF!</v>
      </c>
      <c r="K141" s="1570"/>
      <c r="L141" s="1570"/>
      <c r="M141" s="1570"/>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70" t="e">
        <f>#REF!</f>
        <v>#REF!</v>
      </c>
      <c r="K142" s="1570"/>
      <c r="L142" s="1570"/>
      <c r="M142" s="1570"/>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70" t="e">
        <f>#REF!</f>
        <v>#REF!</v>
      </c>
      <c r="K143" s="1570"/>
      <c r="L143" s="1570"/>
      <c r="M143" s="1570"/>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70" t="e">
        <f>#REF!</f>
        <v>#REF!</v>
      </c>
      <c r="K144" s="1570"/>
      <c r="L144" s="1570"/>
      <c r="M144" s="1570"/>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570" t="e">
        <f>#REF!</f>
        <v>#REF!</v>
      </c>
      <c r="K145" s="1570"/>
      <c r="L145" s="1570"/>
      <c r="M145" s="1570"/>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570" t="e">
        <f>#REF!</f>
        <v>#REF!</v>
      </c>
      <c r="K146" s="1570"/>
      <c r="L146" s="1570"/>
      <c r="M146" s="1570"/>
      <c r="N146" s="378"/>
      <c r="AH146" s="379"/>
      <c r="AI146" s="379"/>
      <c r="AK146" s="379"/>
      <c r="AL146" s="379"/>
    </row>
    <row r="147" spans="1:38" s="311" customFormat="1" hidden="1">
      <c r="A147" s="384"/>
      <c r="B147" s="384"/>
      <c r="C147" s="384"/>
      <c r="D147" s="384"/>
      <c r="E147" s="384"/>
      <c r="F147" s="384"/>
      <c r="G147" s="384"/>
      <c r="H147" s="384"/>
      <c r="I147" s="374"/>
      <c r="J147" s="1570"/>
      <c r="K147" s="1570"/>
      <c r="L147" s="1570"/>
      <c r="M147" s="1570"/>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570"/>
      <c r="K148" s="1570"/>
      <c r="L148" s="1570"/>
      <c r="M148" s="1570"/>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70"/>
      <c r="K149" s="1570"/>
      <c r="L149" s="1570"/>
      <c r="M149" s="1570"/>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70" t="e">
        <f>#REF!</f>
        <v>#REF!</v>
      </c>
      <c r="K150" s="1570"/>
      <c r="L150" s="1570"/>
      <c r="M150" s="1570"/>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70" t="e">
        <f>#REF!</f>
        <v>#REF!</v>
      </c>
      <c r="K151" s="1570"/>
      <c r="L151" s="1570"/>
      <c r="M151" s="1570"/>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70" t="e">
        <f>#REF!</f>
        <v>#REF!</v>
      </c>
      <c r="K152" s="1570"/>
      <c r="L152" s="1570"/>
      <c r="M152" s="1570"/>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570" t="e">
        <f>#REF!</f>
        <v>#REF!</v>
      </c>
      <c r="K153" s="1570"/>
      <c r="L153" s="1570"/>
      <c r="M153" s="1570"/>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570" t="e">
        <f>#REF!</f>
        <v>#REF!</v>
      </c>
      <c r="K154" s="1570"/>
      <c r="L154" s="1570"/>
      <c r="M154" s="1570"/>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570"/>
      <c r="K155" s="1570"/>
      <c r="L155" s="1570"/>
      <c r="M155" s="1570"/>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70"/>
      <c r="K156" s="1570"/>
      <c r="L156" s="1570"/>
      <c r="M156" s="1570"/>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570" t="e">
        <f>#REF!</f>
        <v>#REF!</v>
      </c>
      <c r="K157" s="1570"/>
      <c r="L157" s="1570"/>
      <c r="M157" s="1570"/>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570" t="e">
        <f>#REF!</f>
        <v>#REF!</v>
      </c>
      <c r="K158" s="1570"/>
      <c r="L158" s="1570"/>
      <c r="M158" s="1570"/>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570" t="e">
        <f>#REF!</f>
        <v>#REF!</v>
      </c>
      <c r="K159" s="1570"/>
      <c r="L159" s="1570"/>
      <c r="M159" s="1570"/>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570" t="e">
        <f>#REF!</f>
        <v>#REF!</v>
      </c>
      <c r="K160" s="1570"/>
      <c r="L160" s="1570"/>
      <c r="M160" s="1570"/>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570" t="e">
        <f>#REF!</f>
        <v>#REF!</v>
      </c>
      <c r="K161" s="1570"/>
      <c r="L161" s="1570"/>
      <c r="M161" s="1570"/>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570" t="e">
        <f>#REF!</f>
        <v>#REF!</v>
      </c>
      <c r="K162" s="1570"/>
      <c r="L162" s="1570"/>
      <c r="M162" s="1570"/>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570"/>
      <c r="K163" s="1570"/>
      <c r="L163" s="1570"/>
      <c r="M163" s="1570"/>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570" t="e">
        <f>#REF!</f>
        <v>#REF!</v>
      </c>
      <c r="K164" s="1570"/>
      <c r="L164" s="1570"/>
      <c r="M164" s="1570"/>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570" t="e">
        <f>#REF!</f>
        <v>#REF!</v>
      </c>
      <c r="K165" s="1570"/>
      <c r="L165" s="1570"/>
      <c r="M165" s="1570"/>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570" t="e">
        <f>#REF!</f>
        <v>#REF!</v>
      </c>
      <c r="K166" s="1570"/>
      <c r="L166" s="1570"/>
      <c r="M166" s="1570"/>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570" t="e">
        <f>#REF!</f>
        <v>#REF!</v>
      </c>
      <c r="K167" s="1570"/>
      <c r="L167" s="1570"/>
      <c r="M167" s="1570"/>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570" t="e">
        <f>#REF!</f>
        <v>#REF!</v>
      </c>
      <c r="K168" s="1570"/>
      <c r="L168" s="1570"/>
      <c r="M168" s="1570"/>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570" t="e">
        <f>#REF!</f>
        <v>#REF!</v>
      </c>
      <c r="K169" s="1570"/>
      <c r="L169" s="1570"/>
      <c r="M169" s="1570"/>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570" t="e">
        <f>#REF!</f>
        <v>#REF!</v>
      </c>
      <c r="K170" s="1570"/>
      <c r="L170" s="1570"/>
      <c r="M170" s="1570"/>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70"/>
      <c r="K171" s="1570"/>
      <c r="L171" s="1570"/>
      <c r="M171" s="1570"/>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70" t="e">
        <f>#REF!</f>
        <v>#REF!</v>
      </c>
      <c r="K172" s="1570"/>
      <c r="L172" s="1570"/>
      <c r="M172" s="1570"/>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70" t="e">
        <f>#REF!</f>
        <v>#REF!</v>
      </c>
      <c r="K173" s="1570"/>
      <c r="L173" s="1570"/>
      <c r="M173" s="1570"/>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70" t="e">
        <f>#REF!</f>
        <v>#REF!</v>
      </c>
      <c r="K174" s="1570"/>
      <c r="L174" s="1570"/>
      <c r="M174" s="1570"/>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70" t="e">
        <f>#REF!</f>
        <v>#REF!</v>
      </c>
      <c r="K175" s="1570"/>
      <c r="L175" s="1570"/>
      <c r="M175" s="1570"/>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70" t="e">
        <f>#REF!</f>
        <v>#REF!</v>
      </c>
      <c r="K176" s="1570"/>
      <c r="L176" s="1570"/>
      <c r="M176" s="1570"/>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70" t="e">
        <f>#REF!</f>
        <v>#REF!</v>
      </c>
      <c r="K177" s="1570"/>
      <c r="L177" s="1570"/>
      <c r="M177" s="1570"/>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70" t="e">
        <f>#REF!</f>
        <v>#REF!</v>
      </c>
      <c r="K178" s="1570"/>
      <c r="L178" s="1570"/>
      <c r="M178" s="1570"/>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70" t="e">
        <f>#REF!</f>
        <v>#REF!</v>
      </c>
      <c r="K179" s="1570"/>
      <c r="L179" s="1570"/>
      <c r="M179" s="1570"/>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70" t="e">
        <f>#REF!</f>
        <v>#REF!</v>
      </c>
      <c r="K180" s="1570"/>
      <c r="L180" s="1570"/>
      <c r="M180" s="1570"/>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70" t="e">
        <f>#REF!</f>
        <v>#REF!</v>
      </c>
      <c r="K181" s="1570"/>
      <c r="L181" s="1570"/>
      <c r="M181" s="1570"/>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70"/>
      <c r="K182" s="1570"/>
      <c r="L182" s="1570"/>
      <c r="M182" s="1570"/>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70" t="e">
        <f>#REF!</f>
        <v>#REF!</v>
      </c>
      <c r="K183" s="1570"/>
      <c r="L183" s="1570"/>
      <c r="M183" s="1570"/>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70" t="e">
        <f>#REF!</f>
        <v>#REF!</v>
      </c>
      <c r="K184" s="1570"/>
      <c r="L184" s="1570"/>
      <c r="M184" s="1570"/>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70" t="e">
        <f>#REF!</f>
        <v>#REF!</v>
      </c>
      <c r="K185" s="1570"/>
      <c r="L185" s="1570"/>
      <c r="M185" s="1570"/>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70" t="e">
        <f>#REF!</f>
        <v>#REF!</v>
      </c>
      <c r="K186" s="1570"/>
      <c r="L186" s="1570"/>
      <c r="M186" s="1570"/>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70"/>
      <c r="K187" s="1570"/>
      <c r="L187" s="1570"/>
      <c r="M187" s="1570"/>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70" t="e">
        <f>#REF!</f>
        <v>#REF!</v>
      </c>
      <c r="K188" s="1570"/>
      <c r="L188" s="1570"/>
      <c r="M188" s="1570"/>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70" t="e">
        <f>#REF!</f>
        <v>#REF!</v>
      </c>
      <c r="K189" s="1570"/>
      <c r="L189" s="1570"/>
      <c r="M189" s="1570"/>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70" t="e">
        <f>#REF!</f>
        <v>#REF!</v>
      </c>
      <c r="K190" s="1570"/>
      <c r="L190" s="1570"/>
      <c r="M190" s="1570"/>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70" t="e">
        <f>#REF!</f>
        <v>#REF!</v>
      </c>
      <c r="K191" s="1570"/>
      <c r="L191" s="1570"/>
      <c r="M191" s="1570"/>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70"/>
      <c r="K192" s="1570"/>
      <c r="L192" s="1570"/>
      <c r="M192" s="1570"/>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70" t="e">
        <f>#REF!</f>
        <v>#REF!</v>
      </c>
      <c r="K193" s="1570"/>
      <c r="L193" s="1570"/>
      <c r="M193" s="1570"/>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70" t="e">
        <f>#REF!</f>
        <v>#REF!</v>
      </c>
      <c r="K194" s="1570"/>
      <c r="L194" s="1570"/>
      <c r="M194" s="1570"/>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70" t="e">
        <f>#REF!</f>
        <v>#REF!</v>
      </c>
      <c r="K195" s="1570"/>
      <c r="L195" s="1570"/>
      <c r="M195" s="1570"/>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70"/>
      <c r="K196" s="1570"/>
      <c r="L196" s="1570"/>
      <c r="M196" s="1570"/>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70" t="e">
        <f>#REF!</f>
        <v>#REF!</v>
      </c>
      <c r="K197" s="1570"/>
      <c r="L197" s="1570"/>
      <c r="M197" s="1570"/>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70" t="e">
        <f>#REF!</f>
        <v>#REF!</v>
      </c>
      <c r="K198" s="1570"/>
      <c r="L198" s="1570"/>
      <c r="M198" s="1570"/>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70" t="e">
        <f>#REF!</f>
        <v>#REF!</v>
      </c>
      <c r="K199" s="1570"/>
      <c r="L199" s="1570"/>
      <c r="M199" s="1570"/>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70" t="e">
        <f>#REF!</f>
        <v>#REF!</v>
      </c>
      <c r="K200" s="1570"/>
      <c r="L200" s="1570"/>
      <c r="M200" s="1570"/>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70" t="e">
        <f>#REF!</f>
        <v>#REF!</v>
      </c>
      <c r="K201" s="1570"/>
      <c r="L201" s="1570"/>
      <c r="M201" s="1570"/>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70" t="e">
        <f>#REF!</f>
        <v>#REF!</v>
      </c>
      <c r="K202" s="1570"/>
      <c r="L202" s="1570"/>
      <c r="M202" s="1570"/>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70" t="e">
        <f>#REF!</f>
        <v>#REF!</v>
      </c>
      <c r="K203" s="1570"/>
      <c r="L203" s="1570"/>
      <c r="M203" s="1570"/>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70"/>
      <c r="K204" s="1570"/>
      <c r="L204" s="1570"/>
      <c r="M204" s="1570"/>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70" t="e">
        <f>#REF!</f>
        <v>#REF!</v>
      </c>
      <c r="K205" s="1570"/>
      <c r="L205" s="1570"/>
      <c r="M205" s="1570"/>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70" t="e">
        <f>#REF!</f>
        <v>#REF!</v>
      </c>
      <c r="K206" s="1570"/>
      <c r="L206" s="1570"/>
      <c r="M206" s="1570"/>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70" t="e">
        <f>#REF!</f>
        <v>#REF!</v>
      </c>
      <c r="K207" s="1570"/>
      <c r="L207" s="1570"/>
      <c r="M207" s="1570"/>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70" t="e">
        <f>#REF!</f>
        <v>#REF!</v>
      </c>
      <c r="K208" s="1570"/>
      <c r="L208" s="1570"/>
      <c r="M208" s="1570"/>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70"/>
      <c r="K209" s="1570"/>
      <c r="L209" s="1570"/>
      <c r="M209" s="1570"/>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70" t="e">
        <f>#REF!</f>
        <v>#REF!</v>
      </c>
      <c r="K210" s="1570"/>
      <c r="L210" s="1570"/>
      <c r="M210" s="1570"/>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70" t="e">
        <f>#REF!</f>
        <v>#REF!</v>
      </c>
      <c r="K211" s="1570"/>
      <c r="L211" s="1570"/>
      <c r="M211" s="1570"/>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70" t="e">
        <f>#REF!</f>
        <v>#REF!</v>
      </c>
      <c r="K212" s="1570"/>
      <c r="L212" s="1570"/>
      <c r="M212" s="1570"/>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70" t="e">
        <f>#REF!</f>
        <v>#REF!</v>
      </c>
      <c r="K213" s="1570"/>
      <c r="L213" s="1570"/>
      <c r="M213" s="1570"/>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70" t="e">
        <f>#REF!</f>
        <v>#REF!</v>
      </c>
      <c r="K214" s="1570"/>
      <c r="L214" s="1570"/>
      <c r="M214" s="1570"/>
      <c r="N214" s="208"/>
      <c r="AH214" s="379"/>
      <c r="AI214" s="379"/>
      <c r="AK214" s="379"/>
      <c r="AL214" s="379"/>
    </row>
    <row r="215" spans="1:38" s="311" customFormat="1" hidden="1">
      <c r="A215" s="383"/>
      <c r="B215" s="383"/>
      <c r="C215" s="383"/>
      <c r="D215" s="383"/>
      <c r="E215" s="383"/>
      <c r="F215" s="383"/>
      <c r="G215" s="383"/>
      <c r="H215" s="383"/>
      <c r="I215" s="374" t="e">
        <f>#REF!</f>
        <v>#REF!</v>
      </c>
      <c r="J215" s="1570" t="e">
        <f>#REF!</f>
        <v>#REF!</v>
      </c>
      <c r="K215" s="1570"/>
      <c r="L215" s="1570"/>
      <c r="M215" s="1570"/>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70" t="e">
        <f>#REF!</f>
        <v>#REF!</v>
      </c>
      <c r="K216" s="1570"/>
      <c r="L216" s="1570"/>
      <c r="M216" s="1570"/>
      <c r="N216" s="208"/>
      <c r="AH216" s="379"/>
      <c r="AI216" s="379"/>
      <c r="AK216" s="379"/>
      <c r="AL216" s="379"/>
    </row>
    <row r="217" spans="1:38" s="254" customFormat="1">
      <c r="A217" s="265"/>
      <c r="B217" s="265"/>
      <c r="C217" s="265"/>
      <c r="D217" s="265"/>
      <c r="E217" s="265"/>
      <c r="F217" s="265"/>
      <c r="G217" s="265"/>
      <c r="H217" s="265"/>
      <c r="I217" s="266"/>
      <c r="J217" s="1573"/>
      <c r="K217" s="1573"/>
      <c r="L217" s="1573"/>
      <c r="M217" s="1573"/>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C1F"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470" customWidth="1"/>
    <col min="2" max="2" width="38.125" style="471" customWidth="1"/>
    <col min="3" max="3" width="7.625" style="471" customWidth="1"/>
    <col min="4" max="4" width="10.25" style="471" customWidth="1"/>
    <col min="5" max="5" width="15.375" style="471" customWidth="1"/>
    <col min="6" max="6" width="11.375" style="471" customWidth="1"/>
    <col min="7" max="7" width="13.625" style="471" customWidth="1"/>
    <col min="8" max="8" width="20.875" style="296" customWidth="1"/>
    <col min="9" max="12" width="9" style="462"/>
    <col min="13" max="29" width="9" style="203"/>
    <col min="30" max="30" width="0" style="254" hidden="1" customWidth="1"/>
    <col min="31" max="31" width="13.875" style="254" hidden="1" customWidth="1"/>
    <col min="32" max="32" width="13.625" style="254" hidden="1" customWidth="1"/>
    <col min="33" max="33" width="21.37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CC/NT/W-AIS/DOM/A00/23/01627</v>
      </c>
      <c r="B1" s="90"/>
      <c r="C1" s="91"/>
      <c r="D1" s="91"/>
      <c r="E1" s="91"/>
      <c r="F1" s="91"/>
      <c r="G1" s="91"/>
    </row>
    <row r="2" spans="1:35" ht="18.600000000000001" customHeight="1">
      <c r="A2" s="464"/>
      <c r="B2" s="465"/>
      <c r="C2" s="466"/>
      <c r="D2" s="466"/>
      <c r="E2" s="466"/>
      <c r="F2" s="466"/>
      <c r="G2" s="466"/>
    </row>
    <row r="3" spans="1:35" ht="55.5" customHeight="1">
      <c r="A3" s="158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587"/>
      <c r="C3" s="1587"/>
      <c r="D3" s="1587"/>
      <c r="E3" s="1587"/>
      <c r="F3" s="1587"/>
      <c r="G3" s="1587"/>
      <c r="AD3" s="260" t="s">
        <v>342</v>
      </c>
      <c r="AF3" s="250">
        <f>IF(ISERROR(#REF!/('Sch-6'!D14+'Sch-6'!D16+'Sch-6'!D18)),0,#REF!/( 'Sch-6'!D14+'Sch-6'!D16+'Sch-6'!D18))</f>
        <v>0</v>
      </c>
    </row>
    <row r="4" spans="1:35" ht="22.15" customHeight="1">
      <c r="A4" s="1523" t="s">
        <v>419</v>
      </c>
      <c r="B4" s="1523"/>
      <c r="C4" s="1523"/>
      <c r="D4" s="1523"/>
      <c r="E4" s="1523"/>
      <c r="F4" s="1523"/>
      <c r="G4" s="1523"/>
      <c r="AD4" s="260" t="s">
        <v>343</v>
      </c>
      <c r="AF4" s="250" t="e">
        <f>#REF!</f>
        <v>#REF!</v>
      </c>
    </row>
    <row r="5" spans="1:35" ht="18.600000000000001" customHeight="1">
      <c r="A5" s="76"/>
      <c r="B5" s="117"/>
      <c r="C5" s="117"/>
      <c r="D5" s="117"/>
      <c r="E5" s="117"/>
      <c r="F5" s="117"/>
      <c r="G5" s="117"/>
      <c r="AD5" s="260" t="s">
        <v>350</v>
      </c>
      <c r="AF5" s="250">
        <f>IF(ISERROR(#REF!/#REF!),0,#REF! /#REF!)</f>
        <v>0</v>
      </c>
    </row>
    <row r="6" spans="1:35" ht="28.15" customHeight="1">
      <c r="A6" s="33" t="str">
        <f>'Sch-1'!A6</f>
        <v>Bidder’s Name and Address (Sole Bidder) :</v>
      </c>
      <c r="B6" s="44"/>
      <c r="C6" s="44"/>
      <c r="D6" s="44"/>
      <c r="E6" s="661" t="s">
        <v>396</v>
      </c>
      <c r="F6" s="44"/>
      <c r="G6" s="67"/>
      <c r="H6" s="297"/>
      <c r="AD6" s="260" t="s">
        <v>351</v>
      </c>
      <c r="AF6" s="250" t="e">
        <f>#REF!</f>
        <v>#REF!</v>
      </c>
    </row>
    <row r="7" spans="1:35" ht="36" customHeight="1">
      <c r="A7" s="1574" t="str">
        <f>'Sch-1'!A7</f>
        <v/>
      </c>
      <c r="B7" s="1574"/>
      <c r="C7" s="1574"/>
      <c r="D7" s="573"/>
      <c r="E7" s="662" t="str">
        <f>'Sch-1'!M7</f>
        <v>Contracts Services, 3rd Floor</v>
      </c>
      <c r="F7" s="573"/>
      <c r="G7" s="66"/>
      <c r="H7" s="297"/>
      <c r="AD7" s="260" t="s">
        <v>346</v>
      </c>
      <c r="AF7" s="250" t="e">
        <f>SUM(AF3:AF6)</f>
        <v>#REF!</v>
      </c>
    </row>
    <row r="8" spans="1:35" ht="28.15" customHeight="1">
      <c r="A8" s="45" t="s">
        <v>412</v>
      </c>
      <c r="B8" s="1556" t="str">
        <f>IF('Sch-1'!C8=0, "", 'Sch-1'!C8)</f>
        <v xml:space="preserve">…….. …….. …….. …….. …….. …….. </v>
      </c>
      <c r="C8" s="1556"/>
      <c r="D8" s="571"/>
      <c r="E8" s="662" t="str">
        <f>'Sch-1'!M8</f>
        <v>Power Grid Corporation of India Ltd.,</v>
      </c>
      <c r="F8" s="571"/>
      <c r="G8" s="66"/>
      <c r="H8" s="297"/>
    </row>
    <row r="9" spans="1:35" ht="28.15" customHeight="1">
      <c r="A9" s="45" t="s">
        <v>413</v>
      </c>
      <c r="B9" s="1556" t="str">
        <f>IF('Sch-1'!C9=0, "", 'Sch-1'!C9)</f>
        <v xml:space="preserve">…….. …….. …….. …….. …….. …….. </v>
      </c>
      <c r="C9" s="1556"/>
      <c r="D9" s="571"/>
      <c r="E9" s="662" t="str">
        <f>'Sch-1'!M9</f>
        <v>"Saudamini", Plot No.-2</v>
      </c>
      <c r="F9" s="571"/>
      <c r="G9" s="66"/>
      <c r="H9" s="297"/>
    </row>
    <row r="10" spans="1:35" ht="28.15" customHeight="1">
      <c r="A10" s="467"/>
      <c r="B10" s="1589" t="str">
        <f>IF('Sch-1'!C10=0, "", 'Sch-1'!C10)</f>
        <v xml:space="preserve">…….. …….. …….. …….. …….. …….. </v>
      </c>
      <c r="C10" s="1589"/>
      <c r="D10" s="468"/>
      <c r="E10" s="662" t="str">
        <f>'Sch-1'!M10</f>
        <v xml:space="preserve">Sector-29, </v>
      </c>
      <c r="F10" s="468"/>
      <c r="G10" s="393"/>
      <c r="H10" s="297"/>
      <c r="AD10" s="260" t="s">
        <v>276</v>
      </c>
      <c r="AF10" s="262">
        <f>'Sch-1'!AA10</f>
        <v>0</v>
      </c>
    </row>
    <row r="11" spans="1:35" ht="28.15" customHeight="1">
      <c r="A11" s="467"/>
      <c r="B11" s="1589" t="str">
        <f>IF('Sch-1'!C11=0, "", 'Sch-1'!C11)</f>
        <v xml:space="preserve">…….. …….. …….. …….. …….. …….. </v>
      </c>
      <c r="C11" s="1589"/>
      <c r="D11" s="468"/>
      <c r="E11" s="662" t="str">
        <f>'Sch-1'!M11</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8.15" customHeight="1">
      <c r="A13" s="1590" t="s">
        <v>69</v>
      </c>
      <c r="B13" s="1590"/>
      <c r="C13" s="1590"/>
      <c r="D13" s="1590"/>
      <c r="E13" s="1590"/>
      <c r="F13" s="1590"/>
      <c r="G13" s="1591"/>
      <c r="AG13" s="254"/>
    </row>
    <row r="14" spans="1:35" ht="33.75" customHeight="1">
      <c r="A14" s="118" t="s">
        <v>433</v>
      </c>
      <c r="B14" s="645" t="s">
        <v>372</v>
      </c>
      <c r="C14" s="645" t="s">
        <v>353</v>
      </c>
      <c r="D14" s="645" t="s">
        <v>354</v>
      </c>
      <c r="E14" s="645" t="s">
        <v>62</v>
      </c>
      <c r="F14" s="119" t="s">
        <v>373</v>
      </c>
      <c r="G14" s="372"/>
      <c r="AE14" s="1573" t="s">
        <v>277</v>
      </c>
      <c r="AF14" s="1573"/>
      <c r="AG14" s="294" t="s">
        <v>285</v>
      </c>
      <c r="AH14" s="1573" t="s">
        <v>278</v>
      </c>
      <c r="AI14" s="1573"/>
    </row>
    <row r="15" spans="1:35" s="577" customFormat="1">
      <c r="A15" s="667" t="s">
        <v>340</v>
      </c>
      <c r="B15" s="663" t="e">
        <f>'Sch-7'!#REF!</f>
        <v>#REF!</v>
      </c>
      <c r="C15" s="663"/>
      <c r="D15" s="663"/>
      <c r="E15" s="664"/>
      <c r="F15" s="665"/>
    </row>
    <row r="16" spans="1:35" s="577" customFormat="1">
      <c r="A16" s="668" t="s">
        <v>458</v>
      </c>
      <c r="B16" s="663" t="e">
        <f>'Sch-7'!#REF!</f>
        <v>#REF!</v>
      </c>
      <c r="C16" s="663" t="e">
        <f>'Sch-7'!#REF!</f>
        <v>#REF!</v>
      </c>
      <c r="D16" s="663" t="e">
        <f>'Sch-7'!#REF!</f>
        <v>#REF!</v>
      </c>
      <c r="E16" s="664" t="e">
        <f>'Sch-7'!#REF!</f>
        <v>#REF!</v>
      </c>
      <c r="F16" s="665" t="e">
        <f>IF(E16=0, "Included", IF(ISERROR(D16*E16), E16, D16*E16))</f>
        <v>#REF!</v>
      </c>
    </row>
    <row r="17" spans="1:35" s="577" customFormat="1">
      <c r="A17" s="668" t="s">
        <v>459</v>
      </c>
      <c r="B17" s="663" t="e">
        <f>'Sch-7'!#REF!</f>
        <v>#REF!</v>
      </c>
      <c r="C17" s="663" t="e">
        <f>'Sch-7'!#REF!</f>
        <v>#REF!</v>
      </c>
      <c r="D17" s="663" t="e">
        <f>'Sch-7'!#REF!</f>
        <v>#REF!</v>
      </c>
      <c r="E17" s="664" t="e">
        <f>'Sch-7'!#REF!</f>
        <v>#REF!</v>
      </c>
      <c r="F17" s="665" t="e">
        <f>IF(E17=0, "Included", IF(ISERROR(D17*E17), E17, D17*E17))</f>
        <v>#REF!</v>
      </c>
    </row>
    <row r="18" spans="1:35" s="577" customFormat="1" ht="15.75">
      <c r="A18" s="671"/>
      <c r="B18" s="673" t="s">
        <v>21</v>
      </c>
      <c r="C18" s="673"/>
      <c r="D18" s="673"/>
      <c r="E18" s="673"/>
      <c r="F18" s="674" t="e">
        <f>SUM(F16:F17)</f>
        <v>#REF!</v>
      </c>
    </row>
    <row r="19" spans="1:35" s="577" customFormat="1" ht="15.75">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260</v>
      </c>
      <c r="AE21" s="264" t="e">
        <f>#REF!-#REF!</f>
        <v>#REF!</v>
      </c>
      <c r="AG21" s="295" t="s">
        <v>279</v>
      </c>
      <c r="AH21" s="264" t="e">
        <f>#REF!-#REF!</f>
        <v>#REF!</v>
      </c>
      <c r="AI21" s="254"/>
    </row>
    <row r="22" spans="1:35" ht="18.600000000000001" customHeight="1">
      <c r="A22" s="1592"/>
      <c r="B22" s="1592"/>
      <c r="C22" s="1592"/>
      <c r="D22" s="1592"/>
      <c r="E22" s="1592"/>
      <c r="F22" s="1592"/>
      <c r="G22" s="1592"/>
      <c r="AD22" s="254" t="s">
        <v>285</v>
      </c>
      <c r="AE22" s="295" t="e">
        <f>IF(#REF!&gt;0,#REF!&amp; " Item(s) in Sch-3", "")</f>
        <v>#REF!</v>
      </c>
      <c r="AF22" s="264"/>
      <c r="AG22" s="254"/>
    </row>
    <row r="23" spans="1:35" ht="28.15" customHeight="1">
      <c r="A23" s="469"/>
      <c r="B23" s="469"/>
      <c r="C23" s="1575" t="s">
        <v>367</v>
      </c>
      <c r="D23" s="1575"/>
      <c r="E23" s="1575"/>
      <c r="F23" s="1575"/>
      <c r="G23" s="1575"/>
      <c r="AE23" s="295"/>
      <c r="AF23" s="264"/>
      <c r="AG23" s="254"/>
    </row>
    <row r="24" spans="1:35" ht="28.15" customHeight="1">
      <c r="A24" s="108" t="s">
        <v>406</v>
      </c>
      <c r="B24" s="124" t="str">
        <f>'Sch-1'!B219</f>
        <v>--</v>
      </c>
      <c r="C24" s="1575" t="str">
        <f>"Printed Name   : " &amp; 'Sch-1'!M220</f>
        <v xml:space="preserve">Printed Name   : </v>
      </c>
      <c r="D24" s="1575"/>
      <c r="E24" s="1575"/>
      <c r="F24" s="1575"/>
      <c r="G24" s="1575"/>
      <c r="AG24" s="254"/>
    </row>
    <row r="25" spans="1:35" ht="28.15" customHeight="1">
      <c r="A25" s="108" t="s">
        <v>407</v>
      </c>
      <c r="B25" s="120" t="str">
        <f>'Sch-1'!B220</f>
        <v/>
      </c>
      <c r="C25" s="1575" t="str">
        <f>"Designation      : " &amp; 'Sch-1'!M221</f>
        <v xml:space="preserve">Designation      : </v>
      </c>
      <c r="D25" s="1575"/>
      <c r="E25" s="1575"/>
      <c r="F25" s="1575"/>
      <c r="G25" s="1575"/>
      <c r="AG25" s="254"/>
    </row>
    <row r="26" spans="1:35" ht="28.15" customHeight="1">
      <c r="A26" s="466"/>
      <c r="B26" s="465"/>
      <c r="C26" s="1575" t="s">
        <v>310</v>
      </c>
      <c r="D26" s="1575"/>
      <c r="E26" s="1575"/>
      <c r="F26" s="1575"/>
      <c r="G26" s="1575"/>
      <c r="AG26" s="254"/>
    </row>
    <row r="27" spans="1:35" ht="28.15" customHeight="1">
      <c r="A27" s="466"/>
      <c r="B27" s="465"/>
      <c r="C27" s="353"/>
      <c r="D27" s="353"/>
      <c r="E27" s="353"/>
      <c r="F27" s="353"/>
      <c r="G27" s="353"/>
      <c r="AG27" s="254"/>
    </row>
    <row r="28" spans="1:35" ht="36.75" customHeight="1">
      <c r="A28" s="121" t="s">
        <v>66</v>
      </c>
      <c r="B28" s="1593" t="s">
        <v>375</v>
      </c>
      <c r="C28" s="1593"/>
      <c r="D28" s="1593"/>
      <c r="E28" s="1593"/>
      <c r="F28" s="1593"/>
      <c r="G28" s="1593"/>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CC/NT/W-AIS/DOM/A00/23/01627</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87" t="str">
        <f t="shared" ref="A106:C107" si="0">A3</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106" s="1587">
        <f t="shared" si="0"/>
        <v>0</v>
      </c>
      <c r="C106" s="1587">
        <f t="shared" si="0"/>
        <v>0</v>
      </c>
      <c r="D106" s="1587"/>
      <c r="E106" s="1587"/>
      <c r="F106" s="1587"/>
      <c r="G106" s="1587">
        <f>G3</f>
        <v>0</v>
      </c>
      <c r="H106" s="208"/>
    </row>
    <row r="107" spans="1:12" s="311" customFormat="1" hidden="1">
      <c r="A107" s="1588" t="str">
        <f t="shared" si="0"/>
        <v>(SCHEDULE OF RATES AND PRICES : TYPE TEST CHARGES)</v>
      </c>
      <c r="B107" s="1588">
        <f t="shared" si="0"/>
        <v>0</v>
      </c>
      <c r="C107" s="1588">
        <f t="shared" si="0"/>
        <v>0</v>
      </c>
      <c r="D107" s="1588"/>
      <c r="E107" s="1588"/>
      <c r="F107" s="1588"/>
      <c r="G107" s="1588">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574" t="str">
        <f>A7</f>
        <v/>
      </c>
      <c r="B110" s="1574">
        <f t="shared" ref="B110:C114" si="2">B7</f>
        <v>0</v>
      </c>
      <c r="C110" s="1574">
        <f t="shared" si="2"/>
        <v>0</v>
      </c>
      <c r="D110" s="573"/>
      <c r="E110" s="573"/>
      <c r="F110" s="573"/>
      <c r="G110" s="354">
        <f t="shared" si="1"/>
        <v>0</v>
      </c>
      <c r="H110" s="208"/>
    </row>
    <row r="111" spans="1:12" s="311" customFormat="1" hidden="1">
      <c r="A111" s="368" t="str">
        <f>A8</f>
        <v>Name     :</v>
      </c>
      <c r="B111" s="1569" t="str">
        <f t="shared" si="2"/>
        <v xml:space="preserve">…….. …….. …….. …….. …….. …….. </v>
      </c>
      <c r="C111" s="1569">
        <f t="shared" si="2"/>
        <v>0</v>
      </c>
      <c r="D111" s="572"/>
      <c r="E111" s="572"/>
      <c r="F111" s="572"/>
      <c r="G111" s="354">
        <f t="shared" si="1"/>
        <v>0</v>
      </c>
      <c r="H111" s="208"/>
    </row>
    <row r="112" spans="1:12" s="311" customFormat="1" hidden="1">
      <c r="A112" s="368" t="str">
        <f>A9</f>
        <v>Address :</v>
      </c>
      <c r="B112" s="1569" t="str">
        <f t="shared" si="2"/>
        <v xml:space="preserve">…….. …….. …….. …….. …….. …….. </v>
      </c>
      <c r="C112" s="1569">
        <f t="shared" si="2"/>
        <v>0</v>
      </c>
      <c r="D112" s="572"/>
      <c r="E112" s="572"/>
      <c r="F112" s="572"/>
      <c r="G112" s="354">
        <f t="shared" si="1"/>
        <v>0</v>
      </c>
      <c r="H112" s="208"/>
    </row>
    <row r="113" spans="1:35" s="311" customFormat="1" hidden="1">
      <c r="A113" s="369"/>
      <c r="B113" s="1569" t="str">
        <f t="shared" si="2"/>
        <v xml:space="preserve">…….. …….. …….. …….. …….. …….. </v>
      </c>
      <c r="C113" s="1569">
        <f t="shared" si="2"/>
        <v>0</v>
      </c>
      <c r="D113" s="572"/>
      <c r="E113" s="572"/>
      <c r="F113" s="572"/>
      <c r="G113" s="354">
        <f t="shared" si="1"/>
        <v>0</v>
      </c>
      <c r="H113" s="208"/>
    </row>
    <row r="114" spans="1:35" s="311" customFormat="1" hidden="1">
      <c r="A114" s="369"/>
      <c r="B114" s="1569" t="str">
        <f t="shared" si="2"/>
        <v xml:space="preserve">…….. …….. …….. …….. …….. …….. </v>
      </c>
      <c r="C114" s="1569">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71">
        <f>G14</f>
        <v>0</v>
      </c>
      <c r="D116" s="1571"/>
      <c r="E116" s="1571"/>
      <c r="F116" s="1571"/>
      <c r="G116" s="1571"/>
      <c r="H116" s="208"/>
      <c r="AE116" s="1571"/>
      <c r="AF116" s="1571"/>
      <c r="AH116" s="1571"/>
      <c r="AI116" s="1571"/>
    </row>
    <row r="117" spans="1:35" s="311" customFormat="1" hidden="1">
      <c r="A117" s="366" t="e">
        <f>#REF!</f>
        <v>#REF!</v>
      </c>
      <c r="B117" s="366" t="e">
        <f>#REF!</f>
        <v>#REF!</v>
      </c>
      <c r="C117" s="1572" t="e">
        <f>#REF!</f>
        <v>#REF!</v>
      </c>
      <c r="D117" s="1572"/>
      <c r="E117" s="1572"/>
      <c r="F117" s="1572"/>
      <c r="G117" s="1572"/>
      <c r="H117" s="208"/>
      <c r="AE117" s="1572"/>
      <c r="AF117" s="1572"/>
      <c r="AH117" s="1572"/>
      <c r="AI117" s="1572"/>
    </row>
    <row r="118" spans="1:35" s="311" customFormat="1" hidden="1">
      <c r="A118" s="373" t="e">
        <f>#REF!</f>
        <v>#REF!</v>
      </c>
      <c r="B118" s="374" t="e">
        <f>#REF!</f>
        <v>#REF!</v>
      </c>
      <c r="C118" s="1572"/>
      <c r="D118" s="1572"/>
      <c r="E118" s="1572"/>
      <c r="F118" s="1572"/>
      <c r="G118" s="1572"/>
      <c r="H118" s="208"/>
      <c r="AE118" s="1572"/>
      <c r="AF118" s="1572"/>
      <c r="AH118" s="1572"/>
      <c r="AI118" s="1572"/>
    </row>
    <row r="119" spans="1:35" s="311" customFormat="1" hidden="1">
      <c r="A119" s="375" t="e">
        <f>#REF!</f>
        <v>#REF!</v>
      </c>
      <c r="B119" s="376" t="e">
        <f>#REF!</f>
        <v>#REF!</v>
      </c>
      <c r="C119" s="1570" t="e">
        <f>#REF!</f>
        <v>#REF!</v>
      </c>
      <c r="D119" s="1570"/>
      <c r="E119" s="1570"/>
      <c r="F119" s="1570"/>
      <c r="G119" s="1570"/>
      <c r="H119" s="378"/>
      <c r="AE119" s="377"/>
      <c r="AF119" s="377"/>
      <c r="AH119" s="377"/>
      <c r="AI119" s="377"/>
    </row>
    <row r="120" spans="1:35" s="311" customFormat="1" hidden="1">
      <c r="A120" s="375" t="e">
        <f>#REF!</f>
        <v>#REF!</v>
      </c>
      <c r="B120" s="376" t="e">
        <f>#REF!</f>
        <v>#REF!</v>
      </c>
      <c r="C120" s="1570" t="e">
        <f>#REF!</f>
        <v>#REF!</v>
      </c>
      <c r="D120" s="1570"/>
      <c r="E120" s="1570"/>
      <c r="F120" s="1570"/>
      <c r="G120" s="1570"/>
      <c r="H120" s="378"/>
      <c r="AE120" s="379"/>
      <c r="AF120" s="379"/>
      <c r="AH120" s="377"/>
      <c r="AI120" s="379"/>
    </row>
    <row r="121" spans="1:35" s="311" customFormat="1" ht="20.100000000000001" hidden="1" customHeight="1">
      <c r="A121" s="380"/>
      <c r="B121" s="374" t="e">
        <f>#REF!</f>
        <v>#REF!</v>
      </c>
      <c r="C121" s="1570" t="e">
        <f>#REF!</f>
        <v>#REF!</v>
      </c>
      <c r="D121" s="1570"/>
      <c r="E121" s="1570"/>
      <c r="F121" s="1570"/>
      <c r="G121" s="1570"/>
      <c r="H121" s="208"/>
      <c r="AE121" s="379"/>
      <c r="AF121" s="379"/>
      <c r="AH121" s="379"/>
      <c r="AI121" s="379"/>
    </row>
    <row r="122" spans="1:35" s="311" customFormat="1" hidden="1">
      <c r="A122" s="373" t="e">
        <f>#REF!</f>
        <v>#REF!</v>
      </c>
      <c r="B122" s="374" t="e">
        <f>#REF!</f>
        <v>#REF!</v>
      </c>
      <c r="C122" s="1570"/>
      <c r="D122" s="1570"/>
      <c r="E122" s="1570"/>
      <c r="F122" s="1570"/>
      <c r="G122" s="1570"/>
      <c r="H122" s="208"/>
      <c r="AE122" s="1570"/>
      <c r="AF122" s="1570"/>
      <c r="AH122" s="1570"/>
      <c r="AI122" s="1570"/>
    </row>
    <row r="123" spans="1:35" s="311" customFormat="1" hidden="1">
      <c r="A123" s="381" t="e">
        <f>#REF!</f>
        <v>#REF!</v>
      </c>
      <c r="B123" s="374" t="e">
        <f>#REF!</f>
        <v>#REF!</v>
      </c>
      <c r="C123" s="1570"/>
      <c r="D123" s="1570"/>
      <c r="E123" s="1570"/>
      <c r="F123" s="1570"/>
      <c r="G123" s="1570"/>
      <c r="H123" s="208"/>
      <c r="AE123" s="1570"/>
      <c r="AF123" s="1570"/>
      <c r="AH123" s="1570"/>
      <c r="AI123" s="1570"/>
    </row>
    <row r="124" spans="1:35" s="311" customFormat="1" hidden="1">
      <c r="A124" s="382" t="e">
        <f>#REF!</f>
        <v>#REF!</v>
      </c>
      <c r="B124" s="374" t="e">
        <f>#REF!</f>
        <v>#REF!</v>
      </c>
      <c r="C124" s="1570"/>
      <c r="D124" s="1570"/>
      <c r="E124" s="1570"/>
      <c r="F124" s="1570"/>
      <c r="G124" s="1570"/>
      <c r="H124" s="208"/>
      <c r="AE124" s="1570"/>
      <c r="AF124" s="1570"/>
      <c r="AH124" s="1570"/>
      <c r="AI124" s="1570"/>
    </row>
    <row r="125" spans="1:35" s="311" customFormat="1" hidden="1">
      <c r="A125" s="375" t="e">
        <f>#REF!</f>
        <v>#REF!</v>
      </c>
      <c r="B125" s="376" t="e">
        <f>#REF!</f>
        <v>#REF!</v>
      </c>
      <c r="C125" s="1570" t="e">
        <f>#REF!</f>
        <v>#REF!</v>
      </c>
      <c r="D125" s="1570"/>
      <c r="E125" s="1570"/>
      <c r="F125" s="1570"/>
      <c r="G125" s="1570"/>
      <c r="H125" s="378"/>
      <c r="AE125" s="379"/>
      <c r="AF125" s="379"/>
      <c r="AH125" s="377"/>
      <c r="AI125" s="379"/>
    </row>
    <row r="126" spans="1:35" s="311" customFormat="1" hidden="1">
      <c r="A126" s="375" t="e">
        <f>#REF!</f>
        <v>#REF!</v>
      </c>
      <c r="B126" s="376" t="e">
        <f>#REF!</f>
        <v>#REF!</v>
      </c>
      <c r="C126" s="1570" t="e">
        <f>#REF!</f>
        <v>#REF!</v>
      </c>
      <c r="D126" s="1570"/>
      <c r="E126" s="1570"/>
      <c r="F126" s="1570"/>
      <c r="G126" s="1570"/>
      <c r="H126" s="378"/>
      <c r="AE126" s="379"/>
      <c r="AF126" s="379"/>
      <c r="AH126" s="377"/>
      <c r="AI126" s="379"/>
    </row>
    <row r="127" spans="1:35" s="311" customFormat="1" hidden="1">
      <c r="A127" s="375" t="e">
        <f>#REF!</f>
        <v>#REF!</v>
      </c>
      <c r="B127" s="376" t="e">
        <f>#REF!</f>
        <v>#REF!</v>
      </c>
      <c r="C127" s="1570" t="e">
        <f>#REF!</f>
        <v>#REF!</v>
      </c>
      <c r="D127" s="1570"/>
      <c r="E127" s="1570"/>
      <c r="F127" s="1570"/>
      <c r="G127" s="1570"/>
      <c r="H127" s="378"/>
      <c r="AE127" s="379"/>
      <c r="AF127" s="379"/>
      <c r="AH127" s="377"/>
      <c r="AI127" s="379"/>
    </row>
    <row r="128" spans="1:35" s="311" customFormat="1" hidden="1">
      <c r="A128" s="375" t="e">
        <f>#REF!</f>
        <v>#REF!</v>
      </c>
      <c r="B128" s="376" t="e">
        <f>#REF!</f>
        <v>#REF!</v>
      </c>
      <c r="C128" s="1570" t="e">
        <f>#REF!</f>
        <v>#REF!</v>
      </c>
      <c r="D128" s="1570"/>
      <c r="E128" s="1570"/>
      <c r="F128" s="1570"/>
      <c r="G128" s="1570"/>
      <c r="H128" s="378"/>
      <c r="AE128" s="379"/>
      <c r="AF128" s="379"/>
      <c r="AH128" s="377"/>
      <c r="AI128" s="379"/>
    </row>
    <row r="129" spans="1:35" s="311" customFormat="1" hidden="1">
      <c r="A129" s="375"/>
      <c r="B129" s="374" t="e">
        <f>#REF!</f>
        <v>#REF!</v>
      </c>
      <c r="C129" s="1570" t="e">
        <f>#REF!</f>
        <v>#REF!</v>
      </c>
      <c r="D129" s="1570"/>
      <c r="E129" s="1570"/>
      <c r="F129" s="1570"/>
      <c r="G129" s="1570"/>
      <c r="H129" s="378"/>
      <c r="AE129" s="379"/>
      <c r="AF129" s="379"/>
      <c r="AH129" s="379"/>
      <c r="AI129" s="379"/>
    </row>
    <row r="130" spans="1:35" s="311" customFormat="1" ht="20.100000000000001" hidden="1" customHeight="1">
      <c r="A130" s="382" t="e">
        <f>#REF!</f>
        <v>#REF!</v>
      </c>
      <c r="B130" s="374" t="e">
        <f>#REF!</f>
        <v>#REF!</v>
      </c>
      <c r="C130" s="1570"/>
      <c r="D130" s="1570"/>
      <c r="E130" s="1570"/>
      <c r="F130" s="1570"/>
      <c r="G130" s="1570"/>
      <c r="H130" s="378"/>
      <c r="AE130" s="379"/>
      <c r="AF130" s="379"/>
      <c r="AH130" s="379"/>
      <c r="AI130" s="379"/>
    </row>
    <row r="131" spans="1:35" s="311" customFormat="1" hidden="1">
      <c r="A131" s="375" t="e">
        <f>#REF!</f>
        <v>#REF!</v>
      </c>
      <c r="B131" s="376" t="e">
        <f>#REF!</f>
        <v>#REF!</v>
      </c>
      <c r="C131" s="1570" t="e">
        <f>#REF!</f>
        <v>#REF!</v>
      </c>
      <c r="D131" s="1570"/>
      <c r="E131" s="1570"/>
      <c r="F131" s="1570"/>
      <c r="G131" s="1570"/>
      <c r="H131" s="378"/>
      <c r="AE131" s="379"/>
      <c r="AF131" s="379"/>
      <c r="AH131" s="377"/>
      <c r="AI131" s="379"/>
    </row>
    <row r="132" spans="1:35" s="311" customFormat="1" hidden="1">
      <c r="A132" s="375" t="e">
        <f>#REF!</f>
        <v>#REF!</v>
      </c>
      <c r="B132" s="376" t="e">
        <f>#REF!</f>
        <v>#REF!</v>
      </c>
      <c r="C132" s="1570" t="e">
        <f>#REF!</f>
        <v>#REF!</v>
      </c>
      <c r="D132" s="1570"/>
      <c r="E132" s="1570"/>
      <c r="F132" s="1570"/>
      <c r="G132" s="1570"/>
      <c r="H132" s="378"/>
      <c r="AE132" s="379"/>
      <c r="AF132" s="379"/>
      <c r="AH132" s="377"/>
      <c r="AI132" s="379"/>
    </row>
    <row r="133" spans="1:35" s="311" customFormat="1" ht="20.100000000000001" hidden="1" customHeight="1">
      <c r="A133" s="375" t="e">
        <f>#REF!</f>
        <v>#REF!</v>
      </c>
      <c r="B133" s="376" t="e">
        <f>#REF!</f>
        <v>#REF!</v>
      </c>
      <c r="C133" s="1570" t="e">
        <f>#REF!</f>
        <v>#REF!</v>
      </c>
      <c r="D133" s="1570"/>
      <c r="E133" s="1570"/>
      <c r="F133" s="1570"/>
      <c r="G133" s="1570"/>
      <c r="H133" s="378"/>
      <c r="AE133" s="379"/>
      <c r="AF133" s="379"/>
      <c r="AH133" s="377"/>
      <c r="AI133" s="379"/>
    </row>
    <row r="134" spans="1:35" s="311" customFormat="1" hidden="1">
      <c r="A134" s="375" t="e">
        <f>#REF!</f>
        <v>#REF!</v>
      </c>
      <c r="B134" s="376" t="e">
        <f>#REF!</f>
        <v>#REF!</v>
      </c>
      <c r="C134" s="1570" t="e">
        <f>#REF!</f>
        <v>#REF!</v>
      </c>
      <c r="D134" s="1570"/>
      <c r="E134" s="1570"/>
      <c r="F134" s="1570"/>
      <c r="G134" s="1570"/>
      <c r="H134" s="378"/>
      <c r="AE134" s="379"/>
      <c r="AF134" s="379"/>
      <c r="AH134" s="377"/>
      <c r="AI134" s="379"/>
    </row>
    <row r="135" spans="1:35" s="312" customFormat="1" ht="20.100000000000001" hidden="1" customHeight="1">
      <c r="A135" s="383"/>
      <c r="B135" s="374" t="e">
        <f>#REF!</f>
        <v>#REF!</v>
      </c>
      <c r="C135" s="1570" t="e">
        <f>#REF!</f>
        <v>#REF!</v>
      </c>
      <c r="D135" s="1570"/>
      <c r="E135" s="1570"/>
      <c r="F135" s="1570"/>
      <c r="G135" s="1570"/>
      <c r="H135" s="378"/>
      <c r="AE135" s="379"/>
      <c r="AF135" s="379"/>
      <c r="AH135" s="379"/>
      <c r="AI135" s="379"/>
    </row>
    <row r="136" spans="1:35" s="311" customFormat="1" ht="24" hidden="1" customHeight="1">
      <c r="A136" s="382" t="e">
        <f>#REF!</f>
        <v>#REF!</v>
      </c>
      <c r="B136" s="374" t="e">
        <f>#REF!</f>
        <v>#REF!</v>
      </c>
      <c r="C136" s="1570"/>
      <c r="D136" s="1570"/>
      <c r="E136" s="1570"/>
      <c r="F136" s="1570"/>
      <c r="G136" s="1570"/>
      <c r="H136" s="378"/>
      <c r="AE136" s="379"/>
      <c r="AF136" s="379"/>
      <c r="AH136" s="379"/>
      <c r="AI136" s="379"/>
    </row>
    <row r="137" spans="1:35" s="311" customFormat="1" hidden="1">
      <c r="A137" s="375" t="e">
        <f>#REF!</f>
        <v>#REF!</v>
      </c>
      <c r="B137" s="376" t="e">
        <f>#REF!</f>
        <v>#REF!</v>
      </c>
      <c r="C137" s="1570" t="e">
        <f>#REF!</f>
        <v>#REF!</v>
      </c>
      <c r="D137" s="1570"/>
      <c r="E137" s="1570"/>
      <c r="F137" s="1570"/>
      <c r="G137" s="1570"/>
      <c r="H137" s="378"/>
      <c r="AE137" s="379"/>
      <c r="AF137" s="379"/>
      <c r="AH137" s="377"/>
      <c r="AI137" s="379"/>
    </row>
    <row r="138" spans="1:35" s="311" customFormat="1" hidden="1">
      <c r="A138" s="375" t="e">
        <f>#REF!</f>
        <v>#REF!</v>
      </c>
      <c r="B138" s="376" t="e">
        <f>#REF!</f>
        <v>#REF!</v>
      </c>
      <c r="C138" s="1570" t="e">
        <f>#REF!</f>
        <v>#REF!</v>
      </c>
      <c r="D138" s="1570"/>
      <c r="E138" s="1570"/>
      <c r="F138" s="1570"/>
      <c r="G138" s="1570"/>
      <c r="H138" s="378"/>
      <c r="AE138" s="379"/>
      <c r="AF138" s="379"/>
      <c r="AH138" s="377"/>
      <c r="AI138" s="379"/>
    </row>
    <row r="139" spans="1:35" s="311" customFormat="1" ht="33" hidden="1" customHeight="1">
      <c r="A139" s="375" t="e">
        <f>#REF!</f>
        <v>#REF!</v>
      </c>
      <c r="B139" s="376" t="e">
        <f>#REF!</f>
        <v>#REF!</v>
      </c>
      <c r="C139" s="1570" t="e">
        <f>#REF!</f>
        <v>#REF!</v>
      </c>
      <c r="D139" s="1570"/>
      <c r="E139" s="1570"/>
      <c r="F139" s="1570"/>
      <c r="G139" s="1570"/>
      <c r="H139" s="378"/>
      <c r="AE139" s="379"/>
      <c r="AF139" s="379"/>
      <c r="AH139" s="377"/>
      <c r="AI139" s="379"/>
    </row>
    <row r="140" spans="1:35" s="312" customFormat="1" ht="20.100000000000001" hidden="1" customHeight="1">
      <c r="A140" s="375"/>
      <c r="B140" s="374" t="e">
        <f>#REF!</f>
        <v>#REF!</v>
      </c>
      <c r="C140" s="1570" t="e">
        <f>#REF!</f>
        <v>#REF!</v>
      </c>
      <c r="D140" s="1570"/>
      <c r="E140" s="1570"/>
      <c r="F140" s="1570"/>
      <c r="G140" s="1570"/>
      <c r="H140" s="378"/>
      <c r="AE140" s="379"/>
      <c r="AF140" s="379"/>
      <c r="AH140" s="379"/>
      <c r="AI140" s="379"/>
    </row>
    <row r="141" spans="1:35" s="311" customFormat="1" ht="20.100000000000001" hidden="1" customHeight="1">
      <c r="A141" s="382" t="e">
        <f>#REF!</f>
        <v>#REF!</v>
      </c>
      <c r="B141" s="374" t="e">
        <f>#REF!</f>
        <v>#REF!</v>
      </c>
      <c r="C141" s="1570"/>
      <c r="D141" s="1570"/>
      <c r="E141" s="1570"/>
      <c r="F141" s="1570"/>
      <c r="G141" s="1570"/>
      <c r="H141" s="378"/>
      <c r="AE141" s="379"/>
      <c r="AF141" s="379"/>
      <c r="AH141" s="379"/>
      <c r="AI141" s="379"/>
    </row>
    <row r="142" spans="1:35" s="311" customFormat="1" hidden="1">
      <c r="A142" s="375" t="e">
        <f>#REF!</f>
        <v>#REF!</v>
      </c>
      <c r="B142" s="376" t="e">
        <f>#REF!</f>
        <v>#REF!</v>
      </c>
      <c r="C142" s="1570" t="e">
        <f>#REF!</f>
        <v>#REF!</v>
      </c>
      <c r="D142" s="1570"/>
      <c r="E142" s="1570"/>
      <c r="F142" s="1570"/>
      <c r="G142" s="1570"/>
      <c r="H142" s="378"/>
      <c r="AE142" s="379"/>
      <c r="AF142" s="379"/>
      <c r="AH142" s="377"/>
      <c r="AI142" s="379"/>
    </row>
    <row r="143" spans="1:35" s="311" customFormat="1" hidden="1">
      <c r="A143" s="375" t="e">
        <f>#REF!</f>
        <v>#REF!</v>
      </c>
      <c r="B143" s="376" t="e">
        <f>#REF!</f>
        <v>#REF!</v>
      </c>
      <c r="C143" s="1570" t="e">
        <f>#REF!</f>
        <v>#REF!</v>
      </c>
      <c r="D143" s="1570"/>
      <c r="E143" s="1570"/>
      <c r="F143" s="1570"/>
      <c r="G143" s="1570"/>
      <c r="H143" s="378"/>
      <c r="AE143" s="379"/>
      <c r="AF143" s="379"/>
      <c r="AH143" s="377"/>
      <c r="AI143" s="379"/>
    </row>
    <row r="144" spans="1:35" s="311" customFormat="1" hidden="1">
      <c r="A144" s="375" t="e">
        <f>#REF!</f>
        <v>#REF!</v>
      </c>
      <c r="B144" s="376" t="e">
        <f>#REF!</f>
        <v>#REF!</v>
      </c>
      <c r="C144" s="1570" t="e">
        <f>#REF!</f>
        <v>#REF!</v>
      </c>
      <c r="D144" s="1570"/>
      <c r="E144" s="1570"/>
      <c r="F144" s="1570"/>
      <c r="G144" s="1570"/>
      <c r="H144" s="378"/>
      <c r="AE144" s="379"/>
      <c r="AF144" s="379"/>
      <c r="AH144" s="377"/>
      <c r="AI144" s="379"/>
    </row>
    <row r="145" spans="1:35" s="311" customFormat="1" hidden="1">
      <c r="A145" s="375"/>
      <c r="B145" s="374" t="e">
        <f>#REF!</f>
        <v>#REF!</v>
      </c>
      <c r="C145" s="1570" t="e">
        <f>#REF!</f>
        <v>#REF!</v>
      </c>
      <c r="D145" s="1570"/>
      <c r="E145" s="1570"/>
      <c r="F145" s="1570"/>
      <c r="G145" s="1570"/>
      <c r="H145" s="378"/>
      <c r="AE145" s="379"/>
      <c r="AF145" s="379"/>
      <c r="AH145" s="379"/>
      <c r="AI145" s="379"/>
    </row>
    <row r="146" spans="1:35" s="311" customFormat="1" ht="20.100000000000001" hidden="1" customHeight="1">
      <c r="A146" s="382" t="e">
        <f>#REF!</f>
        <v>#REF!</v>
      </c>
      <c r="B146" s="374" t="e">
        <f>#REF!</f>
        <v>#REF!</v>
      </c>
      <c r="C146" s="1570"/>
      <c r="D146" s="1570"/>
      <c r="E146" s="1570"/>
      <c r="F146" s="1570"/>
      <c r="G146" s="1570"/>
      <c r="H146" s="378"/>
      <c r="AE146" s="379"/>
      <c r="AF146" s="379"/>
      <c r="AH146" s="379"/>
      <c r="AI146" s="379"/>
    </row>
    <row r="147" spans="1:35" s="311" customFormat="1" hidden="1">
      <c r="A147" s="375" t="e">
        <f>#REF!</f>
        <v>#REF!</v>
      </c>
      <c r="B147" s="376" t="e">
        <f>#REF!</f>
        <v>#REF!</v>
      </c>
      <c r="C147" s="1570" t="e">
        <f>#REF!</f>
        <v>#REF!</v>
      </c>
      <c r="D147" s="1570"/>
      <c r="E147" s="1570"/>
      <c r="F147" s="1570"/>
      <c r="G147" s="1570"/>
      <c r="H147" s="378"/>
      <c r="AE147" s="379"/>
      <c r="AF147" s="379"/>
      <c r="AH147" s="377"/>
      <c r="AI147" s="379"/>
    </row>
    <row r="148" spans="1:35" s="311" customFormat="1" hidden="1">
      <c r="A148" s="375" t="e">
        <f>#REF!</f>
        <v>#REF!</v>
      </c>
      <c r="B148" s="376" t="e">
        <f>#REF!</f>
        <v>#REF!</v>
      </c>
      <c r="C148" s="1570" t="e">
        <f>#REF!</f>
        <v>#REF!</v>
      </c>
      <c r="D148" s="1570"/>
      <c r="E148" s="1570"/>
      <c r="F148" s="1570"/>
      <c r="G148" s="1570"/>
      <c r="H148" s="378"/>
      <c r="AE148" s="379"/>
      <c r="AF148" s="379"/>
      <c r="AH148" s="377"/>
      <c r="AI148" s="379"/>
    </row>
    <row r="149" spans="1:35" s="311" customFormat="1" hidden="1">
      <c r="A149" s="375" t="e">
        <f>#REF!</f>
        <v>#REF!</v>
      </c>
      <c r="B149" s="376" t="e">
        <f>#REF!</f>
        <v>#REF!</v>
      </c>
      <c r="C149" s="1570" t="e">
        <f>#REF!</f>
        <v>#REF!</v>
      </c>
      <c r="D149" s="1570"/>
      <c r="E149" s="1570"/>
      <c r="F149" s="1570"/>
      <c r="G149" s="1570"/>
      <c r="H149" s="378"/>
      <c r="AE149" s="379"/>
      <c r="AF149" s="379"/>
      <c r="AH149" s="377"/>
      <c r="AI149" s="379"/>
    </row>
    <row r="150" spans="1:35" s="311" customFormat="1" hidden="1">
      <c r="A150" s="375" t="e">
        <f>#REF!</f>
        <v>#REF!</v>
      </c>
      <c r="B150" s="376" t="e">
        <f>#REF!</f>
        <v>#REF!</v>
      </c>
      <c r="C150" s="1570" t="e">
        <f>#REF!</f>
        <v>#REF!</v>
      </c>
      <c r="D150" s="1570"/>
      <c r="E150" s="1570"/>
      <c r="F150" s="1570"/>
      <c r="G150" s="1570"/>
      <c r="H150" s="378"/>
      <c r="AE150" s="379"/>
      <c r="AF150" s="379"/>
      <c r="AH150" s="377"/>
      <c r="AI150" s="379"/>
    </row>
    <row r="151" spans="1:35" s="312" customFormat="1" ht="20.100000000000001" hidden="1" customHeight="1">
      <c r="A151" s="375"/>
      <c r="B151" s="374" t="e">
        <f>#REF!</f>
        <v>#REF!</v>
      </c>
      <c r="C151" s="1570" t="e">
        <f>#REF!</f>
        <v>#REF!</v>
      </c>
      <c r="D151" s="1570"/>
      <c r="E151" s="1570"/>
      <c r="F151" s="1570"/>
      <c r="G151" s="1570"/>
      <c r="H151" s="378"/>
      <c r="AE151" s="379"/>
      <c r="AF151" s="379"/>
      <c r="AH151" s="379"/>
      <c r="AI151" s="379"/>
    </row>
    <row r="152" spans="1:35" s="311" customFormat="1" ht="20.100000000000001" hidden="1" customHeight="1">
      <c r="A152" s="384"/>
      <c r="B152" s="374" t="e">
        <f>#REF!</f>
        <v>#REF!</v>
      </c>
      <c r="C152" s="1570" t="e">
        <f>#REF!</f>
        <v>#REF!</v>
      </c>
      <c r="D152" s="1570"/>
      <c r="E152" s="1570"/>
      <c r="F152" s="1570"/>
      <c r="G152" s="1570"/>
      <c r="H152" s="378"/>
      <c r="AE152" s="379"/>
      <c r="AF152" s="379"/>
      <c r="AH152" s="379"/>
      <c r="AI152" s="379"/>
    </row>
    <row r="153" spans="1:35" s="311" customFormat="1" hidden="1">
      <c r="A153" s="384"/>
      <c r="B153" s="374"/>
      <c r="C153" s="1570"/>
      <c r="D153" s="1570"/>
      <c r="E153" s="1570"/>
      <c r="F153" s="1570"/>
      <c r="G153" s="1570"/>
      <c r="H153" s="378"/>
      <c r="AE153" s="379"/>
      <c r="AF153" s="379"/>
      <c r="AH153" s="379"/>
      <c r="AI153" s="379"/>
    </row>
    <row r="154" spans="1:35" s="311" customFormat="1" ht="20.100000000000001" hidden="1" customHeight="1">
      <c r="A154" s="381" t="e">
        <f>#REF!</f>
        <v>#REF!</v>
      </c>
      <c r="B154" s="374" t="e">
        <f>#REF!</f>
        <v>#REF!</v>
      </c>
      <c r="C154" s="1570"/>
      <c r="D154" s="1570"/>
      <c r="E154" s="1570"/>
      <c r="F154" s="1570"/>
      <c r="G154" s="1570"/>
      <c r="H154" s="378"/>
      <c r="AE154" s="379"/>
      <c r="AF154" s="379"/>
      <c r="AH154" s="379"/>
      <c r="AI154" s="379"/>
    </row>
    <row r="155" spans="1:35" s="311" customFormat="1" ht="30" hidden="1" customHeight="1">
      <c r="A155" s="382" t="e">
        <f>#REF!</f>
        <v>#REF!</v>
      </c>
      <c r="B155" s="374" t="e">
        <f>#REF!</f>
        <v>#REF!</v>
      </c>
      <c r="C155" s="1570"/>
      <c r="D155" s="1570"/>
      <c r="E155" s="1570"/>
      <c r="F155" s="1570"/>
      <c r="G155" s="1570"/>
      <c r="H155" s="378"/>
      <c r="AE155" s="379"/>
      <c r="AF155" s="379"/>
      <c r="AH155" s="379"/>
      <c r="AI155" s="379"/>
    </row>
    <row r="156" spans="1:35" s="311" customFormat="1" hidden="1">
      <c r="A156" s="375" t="e">
        <f>#REF!</f>
        <v>#REF!</v>
      </c>
      <c r="B156" s="376" t="e">
        <f>#REF!</f>
        <v>#REF!</v>
      </c>
      <c r="C156" s="1570" t="e">
        <f>#REF!</f>
        <v>#REF!</v>
      </c>
      <c r="D156" s="1570"/>
      <c r="E156" s="1570"/>
      <c r="F156" s="1570"/>
      <c r="G156" s="1570"/>
      <c r="H156" s="378"/>
      <c r="AE156" s="379"/>
      <c r="AF156" s="379"/>
      <c r="AH156" s="377"/>
      <c r="AI156" s="379"/>
    </row>
    <row r="157" spans="1:35" s="311" customFormat="1" hidden="1">
      <c r="A157" s="375" t="e">
        <f>#REF!</f>
        <v>#REF!</v>
      </c>
      <c r="B157" s="376" t="e">
        <f>#REF!</f>
        <v>#REF!</v>
      </c>
      <c r="C157" s="1570" t="e">
        <f>#REF!</f>
        <v>#REF!</v>
      </c>
      <c r="D157" s="1570"/>
      <c r="E157" s="1570"/>
      <c r="F157" s="1570"/>
      <c r="G157" s="1570"/>
      <c r="H157" s="378"/>
      <c r="AE157" s="379"/>
      <c r="AF157" s="379"/>
      <c r="AH157" s="377"/>
      <c r="AI157" s="379"/>
    </row>
    <row r="158" spans="1:35" s="311" customFormat="1" hidden="1">
      <c r="A158" s="375" t="e">
        <f>#REF!</f>
        <v>#REF!</v>
      </c>
      <c r="B158" s="376" t="e">
        <f>#REF!</f>
        <v>#REF!</v>
      </c>
      <c r="C158" s="1570" t="e">
        <f>#REF!</f>
        <v>#REF!</v>
      </c>
      <c r="D158" s="1570"/>
      <c r="E158" s="1570"/>
      <c r="F158" s="1570"/>
      <c r="G158" s="1570"/>
      <c r="H158" s="378"/>
      <c r="AE158" s="379"/>
      <c r="AF158" s="379"/>
      <c r="AH158" s="377"/>
      <c r="AI158" s="379"/>
    </row>
    <row r="159" spans="1:35" s="311" customFormat="1" ht="20.100000000000001" hidden="1" customHeight="1">
      <c r="A159" s="385"/>
      <c r="B159" s="374" t="e">
        <f>#REF!</f>
        <v>#REF!</v>
      </c>
      <c r="C159" s="1570" t="e">
        <f>#REF!</f>
        <v>#REF!</v>
      </c>
      <c r="D159" s="1570"/>
      <c r="E159" s="1570"/>
      <c r="F159" s="1570"/>
      <c r="G159" s="1570"/>
      <c r="H159" s="378"/>
      <c r="AE159" s="379"/>
      <c r="AF159" s="379"/>
      <c r="AH159" s="379"/>
      <c r="AI159" s="379"/>
    </row>
    <row r="160" spans="1:35" s="311" customFormat="1" ht="20.100000000000001" hidden="1" customHeight="1">
      <c r="A160" s="384"/>
      <c r="B160" s="374" t="e">
        <f>#REF!</f>
        <v>#REF!</v>
      </c>
      <c r="C160" s="1570" t="e">
        <f>#REF!</f>
        <v>#REF!</v>
      </c>
      <c r="D160" s="1570"/>
      <c r="E160" s="1570"/>
      <c r="F160" s="1570"/>
      <c r="G160" s="1570"/>
      <c r="H160" s="378"/>
      <c r="AE160" s="379"/>
      <c r="AF160" s="379"/>
      <c r="AH160" s="379"/>
      <c r="AI160" s="379"/>
    </row>
    <row r="161" spans="1:35" s="311" customFormat="1" ht="20.100000000000001" hidden="1" customHeight="1">
      <c r="A161" s="373" t="e">
        <f>#REF!</f>
        <v>#REF!</v>
      </c>
      <c r="B161" s="374" t="e">
        <f>#REF!</f>
        <v>#REF!</v>
      </c>
      <c r="C161" s="1570"/>
      <c r="D161" s="1570"/>
      <c r="E161" s="1570"/>
      <c r="F161" s="1570"/>
      <c r="G161" s="1570"/>
      <c r="H161" s="378"/>
      <c r="AE161" s="379"/>
      <c r="AF161" s="379"/>
      <c r="AH161" s="379"/>
      <c r="AI161" s="379"/>
    </row>
    <row r="162" spans="1:35" s="311" customFormat="1" ht="30" hidden="1" customHeight="1">
      <c r="A162" s="381" t="e">
        <f>#REF!</f>
        <v>#REF!</v>
      </c>
      <c r="B162" s="374" t="e">
        <f>#REF!</f>
        <v>#REF!</v>
      </c>
      <c r="C162" s="1570"/>
      <c r="D162" s="1570"/>
      <c r="E162" s="1570"/>
      <c r="F162" s="1570"/>
      <c r="G162" s="1570"/>
      <c r="H162" s="378"/>
      <c r="AE162" s="379"/>
      <c r="AF162" s="379"/>
      <c r="AH162" s="379"/>
      <c r="AI162" s="379"/>
    </row>
    <row r="163" spans="1:35" s="311" customFormat="1" ht="20.100000000000001" hidden="1" customHeight="1">
      <c r="A163" s="375" t="e">
        <f>#REF!</f>
        <v>#REF!</v>
      </c>
      <c r="B163" s="376" t="e">
        <f>#REF!</f>
        <v>#REF!</v>
      </c>
      <c r="C163" s="1570" t="e">
        <f>#REF!</f>
        <v>#REF!</v>
      </c>
      <c r="D163" s="1570"/>
      <c r="E163" s="1570"/>
      <c r="F163" s="1570"/>
      <c r="G163" s="1570"/>
      <c r="H163" s="378"/>
      <c r="AE163" s="379"/>
      <c r="AF163" s="379"/>
      <c r="AH163" s="377"/>
      <c r="AI163" s="379"/>
    </row>
    <row r="164" spans="1:35" s="311" customFormat="1" ht="20.100000000000001" hidden="1" customHeight="1">
      <c r="A164" s="375" t="e">
        <f>#REF!</f>
        <v>#REF!</v>
      </c>
      <c r="B164" s="376" t="e">
        <f>#REF!</f>
        <v>#REF!</v>
      </c>
      <c r="C164" s="1570" t="e">
        <f>#REF!</f>
        <v>#REF!</v>
      </c>
      <c r="D164" s="1570"/>
      <c r="E164" s="1570"/>
      <c r="F164" s="1570"/>
      <c r="G164" s="1570"/>
      <c r="H164" s="378"/>
      <c r="AE164" s="379"/>
      <c r="AF164" s="379"/>
      <c r="AH164" s="377"/>
      <c r="AI164" s="379"/>
    </row>
    <row r="165" spans="1:35" s="311" customFormat="1" ht="20.100000000000001" hidden="1" customHeight="1">
      <c r="A165" s="375" t="e">
        <f>#REF!</f>
        <v>#REF!</v>
      </c>
      <c r="B165" s="376" t="e">
        <f>#REF!</f>
        <v>#REF!</v>
      </c>
      <c r="C165" s="1570" t="e">
        <f>#REF!</f>
        <v>#REF!</v>
      </c>
      <c r="D165" s="1570"/>
      <c r="E165" s="1570"/>
      <c r="F165" s="1570"/>
      <c r="G165" s="1570"/>
      <c r="H165" s="378"/>
      <c r="AE165" s="379"/>
      <c r="AF165" s="379"/>
      <c r="AH165" s="377"/>
      <c r="AI165" s="379"/>
    </row>
    <row r="166" spans="1:35" s="311" customFormat="1" ht="20.100000000000001" hidden="1" customHeight="1">
      <c r="A166" s="375" t="e">
        <f>#REF!</f>
        <v>#REF!</v>
      </c>
      <c r="B166" s="376" t="e">
        <f>#REF!</f>
        <v>#REF!</v>
      </c>
      <c r="C166" s="1570" t="e">
        <f>#REF!</f>
        <v>#REF!</v>
      </c>
      <c r="D166" s="1570"/>
      <c r="E166" s="1570"/>
      <c r="F166" s="1570"/>
      <c r="G166" s="1570"/>
      <c r="H166" s="378"/>
      <c r="AE166" s="379"/>
      <c r="AF166" s="379"/>
      <c r="AH166" s="377"/>
      <c r="AI166" s="379"/>
    </row>
    <row r="167" spans="1:35" s="311" customFormat="1" ht="20.100000000000001" hidden="1" customHeight="1">
      <c r="A167" s="375" t="e">
        <f>#REF!</f>
        <v>#REF!</v>
      </c>
      <c r="B167" s="376" t="e">
        <f>#REF!</f>
        <v>#REF!</v>
      </c>
      <c r="C167" s="1570" t="e">
        <f>#REF!</f>
        <v>#REF!</v>
      </c>
      <c r="D167" s="1570"/>
      <c r="E167" s="1570"/>
      <c r="F167" s="1570"/>
      <c r="G167" s="1570"/>
      <c r="H167" s="378"/>
      <c r="AE167" s="379"/>
      <c r="AF167" s="379"/>
      <c r="AH167" s="377"/>
      <c r="AI167" s="379"/>
    </row>
    <row r="168" spans="1:35" s="311" customFormat="1" ht="20.100000000000001" hidden="1" customHeight="1">
      <c r="A168" s="380"/>
      <c r="B168" s="374" t="e">
        <f>#REF!</f>
        <v>#REF!</v>
      </c>
      <c r="C168" s="1570" t="e">
        <f>#REF!</f>
        <v>#REF!</v>
      </c>
      <c r="D168" s="1570"/>
      <c r="E168" s="1570"/>
      <c r="F168" s="1570"/>
      <c r="G168" s="1570"/>
      <c r="H168" s="378"/>
      <c r="AE168" s="379"/>
      <c r="AF168" s="379"/>
      <c r="AH168" s="379"/>
      <c r="AI168" s="379"/>
    </row>
    <row r="169" spans="1:35" s="311" customFormat="1" ht="20.100000000000001" hidden="1" customHeight="1">
      <c r="A169" s="381" t="e">
        <f>#REF!</f>
        <v>#REF!</v>
      </c>
      <c r="B169" s="374" t="e">
        <f>#REF!</f>
        <v>#REF!</v>
      </c>
      <c r="C169" s="1570"/>
      <c r="D169" s="1570"/>
      <c r="E169" s="1570"/>
      <c r="F169" s="1570"/>
      <c r="G169" s="1570"/>
      <c r="H169" s="378"/>
      <c r="AE169" s="379"/>
      <c r="AF169" s="379"/>
      <c r="AH169" s="379"/>
      <c r="AI169" s="379"/>
    </row>
    <row r="170" spans="1:35" s="311" customFormat="1" ht="20.100000000000001" hidden="1" customHeight="1">
      <c r="A170" s="375" t="e">
        <f>#REF!</f>
        <v>#REF!</v>
      </c>
      <c r="B170" s="386" t="e">
        <f>#REF!</f>
        <v>#REF!</v>
      </c>
      <c r="C170" s="1570" t="e">
        <f>#REF!</f>
        <v>#REF!</v>
      </c>
      <c r="D170" s="1570"/>
      <c r="E170" s="1570"/>
      <c r="F170" s="1570"/>
      <c r="G170" s="1570"/>
      <c r="H170" s="378"/>
      <c r="AE170" s="379"/>
      <c r="AF170" s="379"/>
      <c r="AH170" s="377"/>
      <c r="AI170" s="379"/>
    </row>
    <row r="171" spans="1:35" s="311" customFormat="1" ht="20.100000000000001" hidden="1" customHeight="1">
      <c r="A171" s="375" t="e">
        <f>#REF!</f>
        <v>#REF!</v>
      </c>
      <c r="B171" s="386" t="e">
        <f>#REF!</f>
        <v>#REF!</v>
      </c>
      <c r="C171" s="1570" t="e">
        <f>#REF!</f>
        <v>#REF!</v>
      </c>
      <c r="D171" s="1570"/>
      <c r="E171" s="1570"/>
      <c r="F171" s="1570"/>
      <c r="G171" s="1570"/>
      <c r="H171" s="378"/>
      <c r="AE171" s="379"/>
      <c r="AF171" s="379"/>
      <c r="AH171" s="377"/>
      <c r="AI171" s="379"/>
    </row>
    <row r="172" spans="1:35" s="311" customFormat="1" ht="20.100000000000001" hidden="1" customHeight="1">
      <c r="A172" s="375" t="e">
        <f>#REF!</f>
        <v>#REF!</v>
      </c>
      <c r="B172" s="386" t="e">
        <f>#REF!</f>
        <v>#REF!</v>
      </c>
      <c r="C172" s="1570" t="e">
        <f>#REF!</f>
        <v>#REF!</v>
      </c>
      <c r="D172" s="1570"/>
      <c r="E172" s="1570"/>
      <c r="F172" s="1570"/>
      <c r="G172" s="1570"/>
      <c r="H172" s="378"/>
      <c r="AE172" s="379"/>
      <c r="AF172" s="379"/>
      <c r="AH172" s="377"/>
      <c r="AI172" s="379"/>
    </row>
    <row r="173" spans="1:35" s="311" customFormat="1" ht="20.100000000000001" hidden="1" customHeight="1">
      <c r="A173" s="375" t="e">
        <f>#REF!</f>
        <v>#REF!</v>
      </c>
      <c r="B173" s="386" t="e">
        <f>#REF!</f>
        <v>#REF!</v>
      </c>
      <c r="C173" s="1570" t="e">
        <f>#REF!</f>
        <v>#REF!</v>
      </c>
      <c r="D173" s="1570"/>
      <c r="E173" s="1570"/>
      <c r="F173" s="1570"/>
      <c r="G173" s="1570"/>
      <c r="H173" s="378"/>
      <c r="AE173" s="379"/>
      <c r="AF173" s="379"/>
      <c r="AH173" s="377"/>
      <c r="AI173" s="379"/>
    </row>
    <row r="174" spans="1:35" s="311" customFormat="1" ht="20.100000000000001" hidden="1" customHeight="1">
      <c r="A174" s="375" t="e">
        <f>#REF!</f>
        <v>#REF!</v>
      </c>
      <c r="B174" s="386" t="e">
        <f>#REF!</f>
        <v>#REF!</v>
      </c>
      <c r="C174" s="1570" t="e">
        <f>#REF!</f>
        <v>#REF!</v>
      </c>
      <c r="D174" s="1570"/>
      <c r="E174" s="1570"/>
      <c r="F174" s="1570"/>
      <c r="G174" s="1570"/>
      <c r="H174" s="378"/>
      <c r="AE174" s="379"/>
      <c r="AF174" s="379"/>
      <c r="AH174" s="377"/>
      <c r="AI174" s="379"/>
    </row>
    <row r="175" spans="1:35" s="311" customFormat="1" ht="20.100000000000001" hidden="1" customHeight="1">
      <c r="A175" s="375" t="e">
        <f>#REF!</f>
        <v>#REF!</v>
      </c>
      <c r="B175" s="386" t="e">
        <f>#REF!</f>
        <v>#REF!</v>
      </c>
      <c r="C175" s="1570" t="e">
        <f>#REF!</f>
        <v>#REF!</v>
      </c>
      <c r="D175" s="1570"/>
      <c r="E175" s="1570"/>
      <c r="F175" s="1570"/>
      <c r="G175" s="1570"/>
      <c r="H175" s="378"/>
      <c r="AE175" s="379"/>
      <c r="AF175" s="379"/>
      <c r="AH175" s="377"/>
      <c r="AI175" s="379"/>
    </row>
    <row r="176" spans="1:35" s="311" customFormat="1" ht="20.100000000000001" hidden="1" customHeight="1">
      <c r="A176" s="387"/>
      <c r="B176" s="374" t="e">
        <f>#REF!</f>
        <v>#REF!</v>
      </c>
      <c r="C176" s="1570" t="e">
        <f>#REF!</f>
        <v>#REF!</v>
      </c>
      <c r="D176" s="1570"/>
      <c r="E176" s="1570"/>
      <c r="F176" s="1570"/>
      <c r="G176" s="1570"/>
      <c r="H176" s="378"/>
      <c r="AE176" s="379"/>
      <c r="AF176" s="379"/>
      <c r="AH176" s="379"/>
      <c r="AI176" s="379"/>
    </row>
    <row r="177" spans="1:35" s="311" customFormat="1" ht="35.25" hidden="1" customHeight="1">
      <c r="A177" s="381" t="e">
        <f>#REF!</f>
        <v>#REF!</v>
      </c>
      <c r="B177" s="374" t="e">
        <f>#REF!</f>
        <v>#REF!</v>
      </c>
      <c r="C177" s="1570"/>
      <c r="D177" s="1570"/>
      <c r="E177" s="1570"/>
      <c r="F177" s="1570"/>
      <c r="G177" s="1570"/>
      <c r="H177" s="378"/>
      <c r="AE177" s="379"/>
      <c r="AF177" s="379"/>
      <c r="AH177" s="379"/>
      <c r="AI177" s="379"/>
    </row>
    <row r="178" spans="1:35" s="311" customFormat="1" ht="19.5" hidden="1" customHeight="1">
      <c r="A178" s="375" t="e">
        <f>#REF!</f>
        <v>#REF!</v>
      </c>
      <c r="B178" s="386" t="e">
        <f>#REF!</f>
        <v>#REF!</v>
      </c>
      <c r="C178" s="1570" t="e">
        <f>#REF!</f>
        <v>#REF!</v>
      </c>
      <c r="D178" s="1570"/>
      <c r="E178" s="1570"/>
      <c r="F178" s="1570"/>
      <c r="G178" s="1570"/>
      <c r="H178" s="378"/>
      <c r="AE178" s="379"/>
      <c r="AF178" s="379"/>
      <c r="AH178" s="377"/>
      <c r="AI178" s="379"/>
    </row>
    <row r="179" spans="1:35" s="311" customFormat="1" ht="19.5" hidden="1" customHeight="1">
      <c r="A179" s="375" t="e">
        <f>#REF!</f>
        <v>#REF!</v>
      </c>
      <c r="B179" s="386" t="e">
        <f>#REF!</f>
        <v>#REF!</v>
      </c>
      <c r="C179" s="1570" t="e">
        <f>#REF!</f>
        <v>#REF!</v>
      </c>
      <c r="D179" s="1570"/>
      <c r="E179" s="1570"/>
      <c r="F179" s="1570"/>
      <c r="G179" s="1570"/>
      <c r="H179" s="378"/>
      <c r="AE179" s="379"/>
      <c r="AF179" s="379"/>
      <c r="AH179" s="377"/>
      <c r="AI179" s="379"/>
    </row>
    <row r="180" spans="1:35" s="311" customFormat="1" ht="19.5" hidden="1" customHeight="1">
      <c r="A180" s="375" t="e">
        <f>#REF!</f>
        <v>#REF!</v>
      </c>
      <c r="B180" s="386" t="e">
        <f>#REF!</f>
        <v>#REF!</v>
      </c>
      <c r="C180" s="1570" t="e">
        <f>#REF!</f>
        <v>#REF!</v>
      </c>
      <c r="D180" s="1570"/>
      <c r="E180" s="1570"/>
      <c r="F180" s="1570"/>
      <c r="G180" s="1570"/>
      <c r="H180" s="378"/>
      <c r="AE180" s="379"/>
      <c r="AF180" s="379"/>
      <c r="AH180" s="377"/>
      <c r="AI180" s="379"/>
    </row>
    <row r="181" spans="1:35" s="311" customFormat="1" ht="19.5" hidden="1" customHeight="1">
      <c r="A181" s="375" t="e">
        <f>#REF!</f>
        <v>#REF!</v>
      </c>
      <c r="B181" s="386" t="e">
        <f>#REF!</f>
        <v>#REF!</v>
      </c>
      <c r="C181" s="1570" t="e">
        <f>#REF!</f>
        <v>#REF!</v>
      </c>
      <c r="D181" s="1570"/>
      <c r="E181" s="1570"/>
      <c r="F181" s="1570"/>
      <c r="G181" s="1570"/>
      <c r="H181" s="378"/>
      <c r="AE181" s="379"/>
      <c r="AF181" s="379"/>
      <c r="AH181" s="377"/>
      <c r="AI181" s="379"/>
    </row>
    <row r="182" spans="1:35" s="311" customFormat="1" ht="33" hidden="1" customHeight="1">
      <c r="A182" s="375" t="e">
        <f>#REF!</f>
        <v>#REF!</v>
      </c>
      <c r="B182" s="386" t="e">
        <f>#REF!</f>
        <v>#REF!</v>
      </c>
      <c r="C182" s="1570" t="e">
        <f>#REF!</f>
        <v>#REF!</v>
      </c>
      <c r="D182" s="1570"/>
      <c r="E182" s="1570"/>
      <c r="F182" s="1570"/>
      <c r="G182" s="1570"/>
      <c r="H182" s="378"/>
      <c r="AE182" s="379"/>
      <c r="AF182" s="379"/>
      <c r="AH182" s="377"/>
      <c r="AI182" s="379"/>
    </row>
    <row r="183" spans="1:35" s="311" customFormat="1" ht="19.5" hidden="1" customHeight="1">
      <c r="A183" s="375" t="e">
        <f>#REF!</f>
        <v>#REF!</v>
      </c>
      <c r="B183" s="386" t="e">
        <f>#REF!</f>
        <v>#REF!</v>
      </c>
      <c r="C183" s="1570" t="e">
        <f>#REF!</f>
        <v>#REF!</v>
      </c>
      <c r="D183" s="1570"/>
      <c r="E183" s="1570"/>
      <c r="F183" s="1570"/>
      <c r="G183" s="1570"/>
      <c r="H183" s="378"/>
      <c r="AE183" s="379"/>
      <c r="AF183" s="379"/>
      <c r="AH183" s="377"/>
      <c r="AI183" s="379"/>
    </row>
    <row r="184" spans="1:35" s="311" customFormat="1" ht="19.5" hidden="1" customHeight="1">
      <c r="A184" s="375" t="e">
        <f>#REF!</f>
        <v>#REF!</v>
      </c>
      <c r="B184" s="386" t="e">
        <f>#REF!</f>
        <v>#REF!</v>
      </c>
      <c r="C184" s="1570" t="e">
        <f>#REF!</f>
        <v>#REF!</v>
      </c>
      <c r="D184" s="1570"/>
      <c r="E184" s="1570"/>
      <c r="F184" s="1570"/>
      <c r="G184" s="1570"/>
      <c r="H184" s="378"/>
      <c r="AE184" s="379"/>
      <c r="AF184" s="379"/>
      <c r="AH184" s="377"/>
      <c r="AI184" s="379"/>
    </row>
    <row r="185" spans="1:35" s="311" customFormat="1" ht="19.5" hidden="1" customHeight="1">
      <c r="A185" s="375" t="e">
        <f>#REF!</f>
        <v>#REF!</v>
      </c>
      <c r="B185" s="386" t="e">
        <f>#REF!</f>
        <v>#REF!</v>
      </c>
      <c r="C185" s="1570" t="e">
        <f>#REF!</f>
        <v>#REF!</v>
      </c>
      <c r="D185" s="1570"/>
      <c r="E185" s="1570"/>
      <c r="F185" s="1570"/>
      <c r="G185" s="1570"/>
      <c r="H185" s="378"/>
      <c r="AE185" s="379"/>
      <c r="AF185" s="379"/>
      <c r="AH185" s="377"/>
      <c r="AI185" s="379"/>
    </row>
    <row r="186" spans="1:35" s="311" customFormat="1" ht="19.5" hidden="1" customHeight="1">
      <c r="A186" s="375" t="e">
        <f>#REF!</f>
        <v>#REF!</v>
      </c>
      <c r="B186" s="386" t="e">
        <f>#REF!</f>
        <v>#REF!</v>
      </c>
      <c r="C186" s="1570" t="e">
        <f>#REF!</f>
        <v>#REF!</v>
      </c>
      <c r="D186" s="1570"/>
      <c r="E186" s="1570"/>
      <c r="F186" s="1570"/>
      <c r="G186" s="1570"/>
      <c r="H186" s="378"/>
      <c r="AE186" s="379"/>
      <c r="AF186" s="379"/>
      <c r="AH186" s="377"/>
      <c r="AI186" s="379"/>
    </row>
    <row r="187" spans="1:35" s="311" customFormat="1" ht="19.5" hidden="1" customHeight="1">
      <c r="A187" s="387"/>
      <c r="B187" s="374" t="e">
        <f>#REF!</f>
        <v>#REF!</v>
      </c>
      <c r="C187" s="1570" t="e">
        <f>#REF!</f>
        <v>#REF!</v>
      </c>
      <c r="D187" s="1570"/>
      <c r="E187" s="1570"/>
      <c r="F187" s="1570"/>
      <c r="G187" s="1570"/>
      <c r="H187" s="378"/>
      <c r="AE187" s="379"/>
      <c r="AF187" s="379"/>
      <c r="AH187" s="379"/>
      <c r="AI187" s="379"/>
    </row>
    <row r="188" spans="1:35" s="311" customFormat="1" ht="19.5" hidden="1" customHeight="1">
      <c r="A188" s="381" t="e">
        <f>#REF!</f>
        <v>#REF!</v>
      </c>
      <c r="B188" s="374" t="e">
        <f>#REF!</f>
        <v>#REF!</v>
      </c>
      <c r="C188" s="1570"/>
      <c r="D188" s="1570"/>
      <c r="E188" s="1570"/>
      <c r="F188" s="1570"/>
      <c r="G188" s="1570"/>
      <c r="H188" s="378"/>
      <c r="AE188" s="379"/>
      <c r="AF188" s="379"/>
      <c r="AH188" s="379"/>
      <c r="AI188" s="379"/>
    </row>
    <row r="189" spans="1:35" s="311" customFormat="1" ht="19.5" hidden="1" customHeight="1">
      <c r="A189" s="375" t="e">
        <f>#REF!</f>
        <v>#REF!</v>
      </c>
      <c r="B189" s="376" t="e">
        <f>#REF!</f>
        <v>#REF!</v>
      </c>
      <c r="C189" s="1570" t="e">
        <f>#REF!</f>
        <v>#REF!</v>
      </c>
      <c r="D189" s="1570"/>
      <c r="E189" s="1570"/>
      <c r="F189" s="1570"/>
      <c r="G189" s="1570"/>
      <c r="H189" s="378"/>
      <c r="AE189" s="379"/>
      <c r="AF189" s="379"/>
      <c r="AH189" s="377"/>
      <c r="AI189" s="379"/>
    </row>
    <row r="190" spans="1:35" s="311" customFormat="1" ht="19.5" hidden="1" customHeight="1">
      <c r="A190" s="375" t="e">
        <f>#REF!</f>
        <v>#REF!</v>
      </c>
      <c r="B190" s="376" t="e">
        <f>#REF!</f>
        <v>#REF!</v>
      </c>
      <c r="C190" s="1570" t="e">
        <f>#REF!</f>
        <v>#REF!</v>
      </c>
      <c r="D190" s="1570"/>
      <c r="E190" s="1570"/>
      <c r="F190" s="1570"/>
      <c r="G190" s="1570"/>
      <c r="H190" s="378"/>
      <c r="AE190" s="379"/>
      <c r="AF190" s="379"/>
      <c r="AH190" s="377"/>
      <c r="AI190" s="379"/>
    </row>
    <row r="191" spans="1:35" s="311" customFormat="1" ht="19.5" hidden="1" customHeight="1">
      <c r="A191" s="375" t="e">
        <f>#REF!</f>
        <v>#REF!</v>
      </c>
      <c r="B191" s="376" t="e">
        <f>#REF!</f>
        <v>#REF!</v>
      </c>
      <c r="C191" s="1570" t="e">
        <f>#REF!</f>
        <v>#REF!</v>
      </c>
      <c r="D191" s="1570"/>
      <c r="E191" s="1570"/>
      <c r="F191" s="1570"/>
      <c r="G191" s="1570"/>
      <c r="H191" s="378"/>
      <c r="AE191" s="379"/>
      <c r="AF191" s="379"/>
      <c r="AH191" s="377"/>
      <c r="AI191" s="379"/>
    </row>
    <row r="192" spans="1:35" s="311" customFormat="1" ht="19.5" hidden="1" customHeight="1">
      <c r="A192" s="387"/>
      <c r="B192" s="374" t="e">
        <f>#REF!</f>
        <v>#REF!</v>
      </c>
      <c r="C192" s="1570" t="e">
        <f>#REF!</f>
        <v>#REF!</v>
      </c>
      <c r="D192" s="1570"/>
      <c r="E192" s="1570"/>
      <c r="F192" s="1570"/>
      <c r="G192" s="1570"/>
      <c r="H192" s="378"/>
      <c r="AE192" s="379"/>
      <c r="AF192" s="379"/>
      <c r="AH192" s="379"/>
      <c r="AI192" s="379"/>
    </row>
    <row r="193" spans="1:35" s="311" customFormat="1" ht="33" hidden="1" customHeight="1">
      <c r="A193" s="381" t="e">
        <f>#REF!</f>
        <v>#REF!</v>
      </c>
      <c r="B193" s="374" t="e">
        <f>#REF!</f>
        <v>#REF!</v>
      </c>
      <c r="C193" s="1570"/>
      <c r="D193" s="1570"/>
      <c r="E193" s="1570"/>
      <c r="F193" s="1570"/>
      <c r="G193" s="1570"/>
      <c r="H193" s="378"/>
      <c r="AE193" s="379"/>
      <c r="AF193" s="379"/>
      <c r="AH193" s="379"/>
      <c r="AI193" s="379"/>
    </row>
    <row r="194" spans="1:35" s="311" customFormat="1" ht="19.5" hidden="1" customHeight="1">
      <c r="A194" s="387" t="e">
        <f>#REF!</f>
        <v>#REF!</v>
      </c>
      <c r="B194" s="376" t="e">
        <f>#REF!</f>
        <v>#REF!</v>
      </c>
      <c r="C194" s="1570" t="e">
        <f>#REF!</f>
        <v>#REF!</v>
      </c>
      <c r="D194" s="1570"/>
      <c r="E194" s="1570"/>
      <c r="F194" s="1570"/>
      <c r="G194" s="1570"/>
      <c r="H194" s="378"/>
      <c r="AE194" s="379"/>
      <c r="AF194" s="379"/>
      <c r="AH194" s="377"/>
      <c r="AI194" s="379"/>
    </row>
    <row r="195" spans="1:35" s="311" customFormat="1" ht="19.5" hidden="1" customHeight="1">
      <c r="A195" s="387" t="e">
        <f>#REF!</f>
        <v>#REF!</v>
      </c>
      <c r="B195" s="376" t="e">
        <f>#REF!</f>
        <v>#REF!</v>
      </c>
      <c r="C195" s="1570" t="e">
        <f>#REF!</f>
        <v>#REF!</v>
      </c>
      <c r="D195" s="1570"/>
      <c r="E195" s="1570"/>
      <c r="F195" s="1570"/>
      <c r="G195" s="1570"/>
      <c r="H195" s="378"/>
      <c r="AE195" s="379"/>
      <c r="AF195" s="379"/>
      <c r="AH195" s="377"/>
      <c r="AI195" s="379"/>
    </row>
    <row r="196" spans="1:35" s="311" customFormat="1" ht="19.5" hidden="1" customHeight="1">
      <c r="A196" s="387" t="e">
        <f>#REF!</f>
        <v>#REF!</v>
      </c>
      <c r="B196" s="376" t="e">
        <f>#REF!</f>
        <v>#REF!</v>
      </c>
      <c r="C196" s="1570" t="e">
        <f>#REF!</f>
        <v>#REF!</v>
      </c>
      <c r="D196" s="1570"/>
      <c r="E196" s="1570"/>
      <c r="F196" s="1570"/>
      <c r="G196" s="1570"/>
      <c r="H196" s="378"/>
      <c r="AE196" s="379"/>
      <c r="AF196" s="379"/>
      <c r="AH196" s="377"/>
      <c r="AI196" s="379"/>
    </row>
    <row r="197" spans="1:35" s="311" customFormat="1" ht="19.5" hidden="1" customHeight="1">
      <c r="A197" s="387"/>
      <c r="B197" s="374" t="e">
        <f>#REF!</f>
        <v>#REF!</v>
      </c>
      <c r="C197" s="1570" t="e">
        <f>#REF!</f>
        <v>#REF!</v>
      </c>
      <c r="D197" s="1570"/>
      <c r="E197" s="1570"/>
      <c r="F197" s="1570"/>
      <c r="G197" s="1570"/>
      <c r="H197" s="378"/>
      <c r="AE197" s="379"/>
      <c r="AF197" s="379"/>
      <c r="AH197" s="379"/>
      <c r="AI197" s="379"/>
    </row>
    <row r="198" spans="1:35" s="311" customFormat="1" ht="19.5" hidden="1" customHeight="1">
      <c r="A198" s="381" t="e">
        <f>#REF!</f>
        <v>#REF!</v>
      </c>
      <c r="B198" s="374" t="e">
        <f>#REF!</f>
        <v>#REF!</v>
      </c>
      <c r="C198" s="1570"/>
      <c r="D198" s="1570"/>
      <c r="E198" s="1570"/>
      <c r="F198" s="1570"/>
      <c r="G198" s="1570"/>
      <c r="H198" s="378"/>
      <c r="AE198" s="379"/>
      <c r="AF198" s="379"/>
      <c r="AH198" s="379"/>
      <c r="AI198" s="379"/>
    </row>
    <row r="199" spans="1:35" s="311" customFormat="1" ht="19.5" hidden="1" customHeight="1">
      <c r="A199" s="375" t="e">
        <f>#REF!</f>
        <v>#REF!</v>
      </c>
      <c r="B199" s="376" t="e">
        <f>#REF!</f>
        <v>#REF!</v>
      </c>
      <c r="C199" s="1570" t="e">
        <f>#REF!</f>
        <v>#REF!</v>
      </c>
      <c r="D199" s="1570"/>
      <c r="E199" s="1570"/>
      <c r="F199" s="1570"/>
      <c r="G199" s="1570"/>
      <c r="H199" s="378"/>
      <c r="AE199" s="379"/>
      <c r="AF199" s="379"/>
      <c r="AH199" s="377"/>
      <c r="AI199" s="379"/>
    </row>
    <row r="200" spans="1:35" s="311" customFormat="1" ht="19.5" hidden="1" customHeight="1">
      <c r="A200" s="375" t="e">
        <f>#REF!</f>
        <v>#REF!</v>
      </c>
      <c r="B200" s="376" t="e">
        <f>#REF!</f>
        <v>#REF!</v>
      </c>
      <c r="C200" s="1570" t="e">
        <f>#REF!</f>
        <v>#REF!</v>
      </c>
      <c r="D200" s="1570"/>
      <c r="E200" s="1570"/>
      <c r="F200" s="1570"/>
      <c r="G200" s="1570"/>
      <c r="H200" s="378"/>
      <c r="AE200" s="379"/>
      <c r="AF200" s="379"/>
      <c r="AH200" s="377"/>
      <c r="AI200" s="379"/>
    </row>
    <row r="201" spans="1:35" s="311" customFormat="1" ht="19.5" hidden="1" customHeight="1">
      <c r="A201" s="387"/>
      <c r="B201" s="374" t="e">
        <f>#REF!</f>
        <v>#REF!</v>
      </c>
      <c r="C201" s="1570" t="e">
        <f>#REF!</f>
        <v>#REF!</v>
      </c>
      <c r="D201" s="1570"/>
      <c r="E201" s="1570"/>
      <c r="F201" s="1570"/>
      <c r="G201" s="1570"/>
      <c r="H201" s="378"/>
      <c r="AE201" s="379"/>
      <c r="AF201" s="379"/>
      <c r="AH201" s="379"/>
      <c r="AI201" s="379"/>
    </row>
    <row r="202" spans="1:35" s="311" customFormat="1" ht="33" hidden="1" customHeight="1">
      <c r="A202" s="381" t="e">
        <f>#REF!</f>
        <v>#REF!</v>
      </c>
      <c r="B202" s="374" t="e">
        <f>#REF!</f>
        <v>#REF!</v>
      </c>
      <c r="C202" s="1570"/>
      <c r="D202" s="1570"/>
      <c r="E202" s="1570"/>
      <c r="F202" s="1570"/>
      <c r="G202" s="1570"/>
      <c r="H202" s="378"/>
      <c r="AE202" s="379"/>
      <c r="AF202" s="379"/>
      <c r="AH202" s="379"/>
      <c r="AI202" s="379"/>
    </row>
    <row r="203" spans="1:35" s="311" customFormat="1" ht="19.5" hidden="1" customHeight="1">
      <c r="A203" s="375" t="e">
        <f>#REF!</f>
        <v>#REF!</v>
      </c>
      <c r="B203" s="376" t="e">
        <f>#REF!</f>
        <v>#REF!</v>
      </c>
      <c r="C203" s="1570" t="e">
        <f>#REF!</f>
        <v>#REF!</v>
      </c>
      <c r="D203" s="1570"/>
      <c r="E203" s="1570"/>
      <c r="F203" s="1570"/>
      <c r="G203" s="1570"/>
      <c r="H203" s="378"/>
      <c r="AE203" s="379"/>
      <c r="AF203" s="379"/>
      <c r="AH203" s="377"/>
      <c r="AI203" s="379"/>
    </row>
    <row r="204" spans="1:35" s="311" customFormat="1" ht="19.5" hidden="1" customHeight="1">
      <c r="A204" s="375" t="e">
        <f>#REF!</f>
        <v>#REF!</v>
      </c>
      <c r="B204" s="376" t="e">
        <f>#REF!</f>
        <v>#REF!</v>
      </c>
      <c r="C204" s="1570" t="e">
        <f>#REF!</f>
        <v>#REF!</v>
      </c>
      <c r="D204" s="1570"/>
      <c r="E204" s="1570"/>
      <c r="F204" s="1570"/>
      <c r="G204" s="1570"/>
      <c r="H204" s="378"/>
      <c r="AE204" s="379"/>
      <c r="AF204" s="379"/>
      <c r="AH204" s="377"/>
      <c r="AI204" s="379"/>
    </row>
    <row r="205" spans="1:35" s="311" customFormat="1" ht="19.5" hidden="1" customHeight="1">
      <c r="A205" s="375" t="e">
        <f>#REF!</f>
        <v>#REF!</v>
      </c>
      <c r="B205" s="376" t="e">
        <f>#REF!</f>
        <v>#REF!</v>
      </c>
      <c r="C205" s="1570" t="e">
        <f>#REF!</f>
        <v>#REF!</v>
      </c>
      <c r="D205" s="1570"/>
      <c r="E205" s="1570"/>
      <c r="F205" s="1570"/>
      <c r="G205" s="1570"/>
      <c r="H205" s="378"/>
      <c r="AE205" s="379"/>
      <c r="AF205" s="379"/>
      <c r="AH205" s="377"/>
      <c r="AI205" s="379"/>
    </row>
    <row r="206" spans="1:35" s="311" customFormat="1" ht="19.5" hidden="1" customHeight="1">
      <c r="A206" s="375" t="e">
        <f>#REF!</f>
        <v>#REF!</v>
      </c>
      <c r="B206" s="376" t="e">
        <f>#REF!</f>
        <v>#REF!</v>
      </c>
      <c r="C206" s="1570" t="e">
        <f>#REF!</f>
        <v>#REF!</v>
      </c>
      <c r="D206" s="1570"/>
      <c r="E206" s="1570"/>
      <c r="F206" s="1570"/>
      <c r="G206" s="1570"/>
      <c r="H206" s="378"/>
      <c r="AE206" s="379"/>
      <c r="AF206" s="379"/>
      <c r="AH206" s="377"/>
      <c r="AI206" s="379"/>
    </row>
    <row r="207" spans="1:35" s="311" customFormat="1" ht="19.5" hidden="1" customHeight="1">
      <c r="A207" s="375" t="e">
        <f>#REF!</f>
        <v>#REF!</v>
      </c>
      <c r="B207" s="376" t="e">
        <f>#REF!</f>
        <v>#REF!</v>
      </c>
      <c r="C207" s="1570" t="e">
        <f>#REF!</f>
        <v>#REF!</v>
      </c>
      <c r="D207" s="1570"/>
      <c r="E207" s="1570"/>
      <c r="F207" s="1570"/>
      <c r="G207" s="1570"/>
      <c r="H207" s="378"/>
      <c r="AE207" s="379"/>
      <c r="AF207" s="379"/>
      <c r="AH207" s="377"/>
      <c r="AI207" s="379"/>
    </row>
    <row r="208" spans="1:35" s="311" customFormat="1" ht="19.5" hidden="1" customHeight="1">
      <c r="A208" s="375" t="e">
        <f>#REF!</f>
        <v>#REF!</v>
      </c>
      <c r="B208" s="376" t="e">
        <f>#REF!</f>
        <v>#REF!</v>
      </c>
      <c r="C208" s="1570" t="e">
        <f>#REF!</f>
        <v>#REF!</v>
      </c>
      <c r="D208" s="1570"/>
      <c r="E208" s="1570"/>
      <c r="F208" s="1570"/>
      <c r="G208" s="1570"/>
      <c r="H208" s="378"/>
      <c r="AE208" s="379"/>
      <c r="AF208" s="379"/>
      <c r="AH208" s="377"/>
      <c r="AI208" s="379"/>
    </row>
    <row r="209" spans="1:35" s="311" customFormat="1" ht="19.5" hidden="1" customHeight="1">
      <c r="A209" s="387"/>
      <c r="B209" s="374" t="e">
        <f>#REF!</f>
        <v>#REF!</v>
      </c>
      <c r="C209" s="1570" t="e">
        <f>#REF!</f>
        <v>#REF!</v>
      </c>
      <c r="D209" s="1570"/>
      <c r="E209" s="1570"/>
      <c r="F209" s="1570"/>
      <c r="G209" s="1570"/>
      <c r="H209" s="378"/>
      <c r="AE209" s="379"/>
      <c r="AF209" s="379"/>
      <c r="AH209" s="379"/>
      <c r="AI209" s="379"/>
    </row>
    <row r="210" spans="1:35" s="311" customFormat="1" ht="33" hidden="1" customHeight="1">
      <c r="A210" s="381" t="e">
        <f>#REF!</f>
        <v>#REF!</v>
      </c>
      <c r="B210" s="374" t="e">
        <f>#REF!</f>
        <v>#REF!</v>
      </c>
      <c r="C210" s="1570"/>
      <c r="D210" s="1570"/>
      <c r="E210" s="1570"/>
      <c r="F210" s="1570"/>
      <c r="G210" s="1570"/>
      <c r="H210" s="378"/>
      <c r="AE210" s="379"/>
      <c r="AF210" s="379"/>
      <c r="AH210" s="379"/>
      <c r="AI210" s="379"/>
    </row>
    <row r="211" spans="1:35" s="311" customFormat="1" ht="33" hidden="1" customHeight="1">
      <c r="A211" s="375" t="e">
        <f>#REF!</f>
        <v>#REF!</v>
      </c>
      <c r="B211" s="376" t="e">
        <f>#REF!</f>
        <v>#REF!</v>
      </c>
      <c r="C211" s="1570" t="e">
        <f>#REF!</f>
        <v>#REF!</v>
      </c>
      <c r="D211" s="1570"/>
      <c r="E211" s="1570"/>
      <c r="F211" s="1570"/>
      <c r="G211" s="1570"/>
      <c r="H211" s="378"/>
      <c r="AE211" s="379"/>
      <c r="AF211" s="379"/>
      <c r="AH211" s="377"/>
      <c r="AI211" s="379"/>
    </row>
    <row r="212" spans="1:35" s="311" customFormat="1" ht="19.5" hidden="1" customHeight="1">
      <c r="A212" s="375" t="e">
        <f>#REF!</f>
        <v>#REF!</v>
      </c>
      <c r="B212" s="376" t="e">
        <f>#REF!</f>
        <v>#REF!</v>
      </c>
      <c r="C212" s="1570" t="e">
        <f>#REF!</f>
        <v>#REF!</v>
      </c>
      <c r="D212" s="1570"/>
      <c r="E212" s="1570"/>
      <c r="F212" s="1570"/>
      <c r="G212" s="1570"/>
      <c r="H212" s="378"/>
      <c r="AE212" s="379"/>
      <c r="AF212" s="379"/>
      <c r="AH212" s="377"/>
      <c r="AI212" s="379"/>
    </row>
    <row r="213" spans="1:35" s="311" customFormat="1" ht="19.5" hidden="1" customHeight="1">
      <c r="A213" s="375" t="e">
        <f>#REF!</f>
        <v>#REF!</v>
      </c>
      <c r="B213" s="376" t="e">
        <f>#REF!</f>
        <v>#REF!</v>
      </c>
      <c r="C213" s="1570" t="e">
        <f>#REF!</f>
        <v>#REF!</v>
      </c>
      <c r="D213" s="1570"/>
      <c r="E213" s="1570"/>
      <c r="F213" s="1570"/>
      <c r="G213" s="1570"/>
      <c r="H213" s="378"/>
      <c r="AE213" s="379"/>
      <c r="AF213" s="379"/>
      <c r="AH213" s="377"/>
      <c r="AI213" s="379"/>
    </row>
    <row r="214" spans="1:35" s="311" customFormat="1" ht="19.5" hidden="1" customHeight="1">
      <c r="A214" s="387" t="e">
        <f>#REF!</f>
        <v>#REF!</v>
      </c>
      <c r="B214" s="374" t="e">
        <f>#REF!</f>
        <v>#REF!</v>
      </c>
      <c r="C214" s="1570" t="e">
        <f>#REF!</f>
        <v>#REF!</v>
      </c>
      <c r="D214" s="1570"/>
      <c r="E214" s="1570"/>
      <c r="F214" s="1570"/>
      <c r="G214" s="1570"/>
      <c r="H214" s="378"/>
      <c r="AE214" s="379"/>
      <c r="AF214" s="379"/>
      <c r="AH214" s="379"/>
      <c r="AI214" s="379"/>
    </row>
    <row r="215" spans="1:35" s="311" customFormat="1" ht="33" hidden="1" customHeight="1">
      <c r="A215" s="381" t="e">
        <f>#REF!</f>
        <v>#REF!</v>
      </c>
      <c r="B215" s="374" t="e">
        <f>#REF!</f>
        <v>#REF!</v>
      </c>
      <c r="C215" s="1570"/>
      <c r="D215" s="1570"/>
      <c r="E215" s="1570"/>
      <c r="F215" s="1570"/>
      <c r="G215" s="1570"/>
      <c r="H215" s="378"/>
      <c r="AE215" s="379"/>
      <c r="AF215" s="379"/>
      <c r="AH215" s="379"/>
      <c r="AI215" s="379"/>
    </row>
    <row r="216" spans="1:35" s="311" customFormat="1" ht="19.5" hidden="1" customHeight="1">
      <c r="A216" s="375" t="e">
        <f>#REF!</f>
        <v>#REF!</v>
      </c>
      <c r="B216" s="376" t="e">
        <f>#REF!</f>
        <v>#REF!</v>
      </c>
      <c r="C216" s="1570" t="e">
        <f>#REF!</f>
        <v>#REF!</v>
      </c>
      <c r="D216" s="1570"/>
      <c r="E216" s="1570"/>
      <c r="F216" s="1570"/>
      <c r="G216" s="1570"/>
      <c r="H216" s="378"/>
      <c r="AE216" s="379"/>
      <c r="AF216" s="379"/>
      <c r="AH216" s="377"/>
      <c r="AI216" s="379"/>
    </row>
    <row r="217" spans="1:35" s="311" customFormat="1" ht="19.5" hidden="1" customHeight="1">
      <c r="A217" s="375" t="e">
        <f>#REF!</f>
        <v>#REF!</v>
      </c>
      <c r="B217" s="376" t="e">
        <f>#REF!</f>
        <v>#REF!</v>
      </c>
      <c r="C217" s="1570" t="e">
        <f>#REF!</f>
        <v>#REF!</v>
      </c>
      <c r="D217" s="1570"/>
      <c r="E217" s="1570"/>
      <c r="F217" s="1570"/>
      <c r="G217" s="1570"/>
      <c r="H217" s="378"/>
      <c r="AE217" s="379"/>
      <c r="AF217" s="379"/>
      <c r="AH217" s="377"/>
      <c r="AI217" s="379"/>
    </row>
    <row r="218" spans="1:35" s="311" customFormat="1" ht="32.25" hidden="1" customHeight="1">
      <c r="A218" s="375" t="e">
        <f>#REF!</f>
        <v>#REF!</v>
      </c>
      <c r="B218" s="376" t="e">
        <f>#REF!</f>
        <v>#REF!</v>
      </c>
      <c r="C218" s="1570" t="e">
        <f>#REF!</f>
        <v>#REF!</v>
      </c>
      <c r="D218" s="1570"/>
      <c r="E218" s="1570"/>
      <c r="F218" s="1570"/>
      <c r="G218" s="1570"/>
      <c r="H218" s="378"/>
      <c r="AE218" s="379"/>
      <c r="AF218" s="379"/>
      <c r="AH218" s="377"/>
      <c r="AI218" s="379"/>
    </row>
    <row r="219" spans="1:35" s="311" customFormat="1" ht="19.5" hidden="1" customHeight="1">
      <c r="A219" s="375" t="e">
        <f>#REF!</f>
        <v>#REF!</v>
      </c>
      <c r="B219" s="376" t="e">
        <f>#REF!</f>
        <v>#REF!</v>
      </c>
      <c r="C219" s="1570" t="e">
        <f>#REF!</f>
        <v>#REF!</v>
      </c>
      <c r="D219" s="1570"/>
      <c r="E219" s="1570"/>
      <c r="F219" s="1570"/>
      <c r="G219" s="1570"/>
      <c r="H219" s="378"/>
      <c r="AE219" s="379"/>
      <c r="AF219" s="379"/>
      <c r="AH219" s="377"/>
      <c r="AI219" s="379"/>
    </row>
    <row r="220" spans="1:35" s="311" customFormat="1" ht="19.5" hidden="1" customHeight="1">
      <c r="A220" s="380"/>
      <c r="B220" s="374" t="e">
        <f>#REF!</f>
        <v>#REF!</v>
      </c>
      <c r="C220" s="1570" t="e">
        <f>#REF!</f>
        <v>#REF!</v>
      </c>
      <c r="D220" s="1570"/>
      <c r="E220" s="1570"/>
      <c r="F220" s="1570"/>
      <c r="G220" s="1570"/>
      <c r="H220" s="208"/>
      <c r="AE220" s="379"/>
      <c r="AF220" s="379"/>
      <c r="AH220" s="379"/>
      <c r="AI220" s="379"/>
    </row>
    <row r="221" spans="1:35" s="311" customFormat="1" hidden="1">
      <c r="A221" s="383"/>
      <c r="B221" s="374" t="e">
        <f>#REF!</f>
        <v>#REF!</v>
      </c>
      <c r="C221" s="1570" t="e">
        <f>#REF!</f>
        <v>#REF!</v>
      </c>
      <c r="D221" s="1570"/>
      <c r="E221" s="1570"/>
      <c r="F221" s="1570"/>
      <c r="G221" s="1570"/>
      <c r="H221" s="208"/>
      <c r="AE221" s="379"/>
      <c r="AF221" s="379"/>
      <c r="AH221" s="379"/>
      <c r="AI221" s="379"/>
    </row>
    <row r="222" spans="1:35" s="311" customFormat="1" ht="19.5" hidden="1" customHeight="1">
      <c r="A222" s="384"/>
      <c r="B222" s="374" t="e">
        <f>#REF!</f>
        <v>#REF!</v>
      </c>
      <c r="C222" s="1570" t="e">
        <f>#REF!</f>
        <v>#REF!</v>
      </c>
      <c r="D222" s="1570"/>
      <c r="E222" s="1570"/>
      <c r="F222" s="1570"/>
      <c r="G222" s="1570"/>
      <c r="H222" s="208"/>
      <c r="AE222" s="379"/>
      <c r="AF222" s="379"/>
      <c r="AH222" s="379"/>
      <c r="AI222" s="379"/>
    </row>
    <row r="223" spans="1:35" s="254" customFormat="1">
      <c r="A223" s="265"/>
      <c r="B223" s="266"/>
      <c r="C223" s="1573"/>
      <c r="D223" s="1573"/>
      <c r="E223" s="1573"/>
      <c r="F223" s="1573"/>
      <c r="G223" s="1573"/>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8" zoomScale="80" zoomScaleNormal="100" zoomScaleSheetLayoutView="80" workbookViewId="0">
      <selection activeCell="G19" sqref="G19"/>
    </sheetView>
  </sheetViews>
  <sheetFormatPr defaultColWidth="9" defaultRowHeight="16.5"/>
  <cols>
    <col min="1" max="2" width="6.625" style="606" customWidth="1"/>
    <col min="3" max="3" width="21.625" style="606" customWidth="1"/>
    <col min="4" max="4" width="13.375" style="606" customWidth="1"/>
    <col min="5" max="5" width="23.625" style="606" customWidth="1"/>
    <col min="6" max="6" width="11.875" style="606" customWidth="1"/>
    <col min="7" max="7" width="14.375" style="606" customWidth="1"/>
    <col min="8" max="8" width="15.625" style="773" hidden="1" customWidth="1"/>
    <col min="9" max="9" width="20" style="774" hidden="1" customWidth="1"/>
    <col min="10" max="10" width="41.5" style="774" hidden="1" customWidth="1"/>
    <col min="11" max="11" width="21.25" style="774" hidden="1" customWidth="1"/>
    <col min="12" max="13" width="14.25" style="774" customWidth="1"/>
    <col min="14" max="16" width="9" style="775" customWidth="1"/>
    <col min="17" max="19" width="9" style="689"/>
    <col min="20" max="21" width="9" style="690"/>
    <col min="22" max="16384" width="9" style="601"/>
  </cols>
  <sheetData>
    <row r="1" spans="1:21" s="600" customFormat="1" ht="40.15" hidden="1" customHeight="1">
      <c r="A1" s="1609" t="s">
        <v>664</v>
      </c>
      <c r="B1" s="1609"/>
      <c r="C1" s="1609"/>
      <c r="D1" s="1609"/>
      <c r="E1" s="1609"/>
      <c r="F1" s="1609"/>
      <c r="G1" s="1609"/>
      <c r="H1" s="770"/>
      <c r="I1" s="771"/>
      <c r="J1" s="771"/>
      <c r="K1" s="771"/>
      <c r="L1" s="771"/>
      <c r="M1" s="771"/>
      <c r="N1" s="771"/>
      <c r="O1" s="771"/>
      <c r="P1" s="771"/>
      <c r="Q1" s="687"/>
      <c r="R1" s="687"/>
      <c r="S1" s="687"/>
      <c r="T1" s="688"/>
      <c r="U1" s="688"/>
    </row>
    <row r="2" spans="1:21" ht="18" customHeight="1">
      <c r="A2" s="89" t="str">
        <f>Cover!B3</f>
        <v>Specification No.: CC/NT/W-AIS/DOM/A00/23/01627</v>
      </c>
      <c r="B2" s="89"/>
      <c r="C2" s="90"/>
      <c r="D2" s="91"/>
      <c r="E2" s="91"/>
      <c r="F2" s="91"/>
      <c r="G2" s="93" t="s">
        <v>26</v>
      </c>
    </row>
    <row r="3" spans="1:21" ht="18" customHeight="1">
      <c r="A3" s="72"/>
      <c r="B3" s="72"/>
      <c r="C3" s="96"/>
      <c r="D3" s="97"/>
      <c r="E3" s="97"/>
      <c r="F3" s="97"/>
      <c r="G3" s="98"/>
    </row>
    <row r="4" spans="1:21" ht="19.149999999999999" customHeight="1">
      <c r="A4" s="1610" t="s">
        <v>27</v>
      </c>
      <c r="B4" s="1610"/>
      <c r="C4" s="1610"/>
      <c r="D4" s="1610"/>
      <c r="E4" s="1610"/>
      <c r="F4" s="1610"/>
      <c r="G4" s="1610"/>
    </row>
    <row r="5" spans="1:21" ht="21" customHeight="1">
      <c r="A5" s="67" t="s">
        <v>396</v>
      </c>
      <c r="B5" s="67"/>
      <c r="C5" s="602"/>
      <c r="D5" s="602"/>
      <c r="E5" s="602"/>
      <c r="F5" s="602"/>
      <c r="G5" s="602"/>
    </row>
    <row r="6" spans="1:21" ht="21" customHeight="1">
      <c r="A6" s="66" t="s">
        <v>398</v>
      </c>
      <c r="B6" s="66"/>
      <c r="C6" s="602"/>
      <c r="D6" s="602"/>
      <c r="E6" s="602"/>
      <c r="F6" s="602"/>
      <c r="G6" s="602"/>
    </row>
    <row r="7" spans="1:21" ht="21" customHeight="1">
      <c r="A7" s="66" t="s">
        <v>400</v>
      </c>
      <c r="B7" s="66"/>
      <c r="C7" s="602"/>
      <c r="D7" s="602"/>
      <c r="E7" s="602"/>
      <c r="F7" s="602"/>
      <c r="G7" s="602"/>
    </row>
    <row r="8" spans="1:21" ht="21" customHeight="1">
      <c r="A8" s="66" t="s">
        <v>401</v>
      </c>
      <c r="B8" s="66"/>
      <c r="C8" s="602"/>
      <c r="D8" s="602"/>
      <c r="E8" s="602"/>
      <c r="F8" s="602"/>
      <c r="G8" s="602"/>
    </row>
    <row r="9" spans="1:21" ht="21" customHeight="1">
      <c r="A9" s="66" t="s">
        <v>28</v>
      </c>
      <c r="B9" s="66"/>
      <c r="C9" s="602"/>
      <c r="D9" s="602"/>
      <c r="E9" s="602"/>
      <c r="F9" s="602"/>
      <c r="G9" s="602"/>
    </row>
    <row r="10" spans="1:21" ht="21" customHeight="1">
      <c r="A10" s="66" t="s">
        <v>402</v>
      </c>
      <c r="B10" s="66"/>
      <c r="C10" s="602"/>
      <c r="D10" s="602"/>
      <c r="E10" s="602"/>
      <c r="F10" s="602"/>
      <c r="G10" s="602"/>
    </row>
    <row r="11" spans="1:21" ht="21" customHeight="1">
      <c r="A11" s="602"/>
      <c r="B11" s="602"/>
      <c r="C11" s="602"/>
      <c r="D11" s="602"/>
      <c r="E11" s="602"/>
      <c r="F11" s="602"/>
      <c r="G11" s="602"/>
    </row>
    <row r="12" spans="1:21" ht="114" customHeight="1">
      <c r="A12" s="603" t="s">
        <v>29</v>
      </c>
      <c r="B12" s="603"/>
      <c r="C12" s="1611"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D12" s="1611"/>
      <c r="E12" s="1611"/>
      <c r="F12" s="1611"/>
      <c r="G12" s="1611"/>
    </row>
    <row r="13" spans="1:21" ht="21" customHeight="1">
      <c r="A13" s="604" t="s">
        <v>30</v>
      </c>
      <c r="B13" s="604"/>
      <c r="C13" s="605"/>
      <c r="D13" s="604"/>
      <c r="E13" s="604"/>
      <c r="F13" s="604"/>
      <c r="G13" s="604"/>
    </row>
    <row r="14" spans="1:21" ht="55.5" customHeight="1">
      <c r="A14" s="1612" t="s">
        <v>31</v>
      </c>
      <c r="B14" s="1612"/>
      <c r="C14" s="1612"/>
      <c r="D14" s="1612"/>
      <c r="E14" s="1612"/>
      <c r="F14" s="1612"/>
      <c r="G14" s="1612"/>
      <c r="I14" s="1000" t="s">
        <v>32</v>
      </c>
      <c r="J14" s="776" t="s">
        <v>33</v>
      </c>
    </row>
    <row r="15" spans="1:21" ht="70.150000000000006" customHeight="1">
      <c r="B15" s="607">
        <v>1</v>
      </c>
      <c r="C15" s="1595" t="s">
        <v>547</v>
      </c>
      <c r="D15" s="1596"/>
      <c r="E15" s="1596"/>
      <c r="F15" s="1597"/>
      <c r="G15" s="608"/>
      <c r="H15" s="777">
        <f>'Sch-1'!N211+'Sch-2'!J212+'Sch-3 '!P207+'Sch-4'!P22+'Sch-4b'!P30+'Sch-7'!M20</f>
        <v>0</v>
      </c>
      <c r="I15" s="778">
        <f>IF(H15=0,0,G15/H15)</f>
        <v>0</v>
      </c>
    </row>
    <row r="16" spans="1:21" ht="70.150000000000006" customHeight="1">
      <c r="B16" s="607">
        <v>2</v>
      </c>
      <c r="C16" s="1595" t="s">
        <v>703</v>
      </c>
      <c r="D16" s="1596"/>
      <c r="E16" s="1596"/>
      <c r="F16" s="1597"/>
      <c r="G16" s="609"/>
      <c r="H16" s="777">
        <f>'Sch-1'!N211+'Sch-2'!J212+'Sch-3 '!P207+'Sch-4'!P22+'Sch-4b'!P30+'Sch-7'!M20</f>
        <v>0</v>
      </c>
      <c r="I16" s="779">
        <f>G16</f>
        <v>0</v>
      </c>
    </row>
    <row r="17" spans="1:21" s="610" customFormat="1" ht="55.15" customHeight="1">
      <c r="B17" s="611">
        <v>3</v>
      </c>
      <c r="C17" s="1598" t="s">
        <v>34</v>
      </c>
      <c r="D17" s="1599"/>
      <c r="E17" s="1599"/>
      <c r="F17" s="1600"/>
      <c r="G17" s="612"/>
      <c r="H17" s="772"/>
      <c r="I17" s="780"/>
      <c r="J17" s="780"/>
      <c r="K17" s="780"/>
      <c r="L17" s="780"/>
      <c r="M17" s="780"/>
      <c r="N17" s="781"/>
      <c r="O17" s="781"/>
      <c r="P17" s="781"/>
      <c r="Q17" s="691"/>
      <c r="R17" s="691"/>
      <c r="S17" s="691"/>
      <c r="T17" s="692"/>
      <c r="U17" s="692"/>
    </row>
    <row r="18" spans="1:21" s="610" customFormat="1" ht="21" customHeight="1">
      <c r="B18" s="613"/>
      <c r="C18" s="916" t="s">
        <v>497</v>
      </c>
      <c r="D18" s="615"/>
      <c r="E18" s="616"/>
      <c r="F18" s="617" t="s">
        <v>35</v>
      </c>
      <c r="G18" s="618"/>
      <c r="H18" s="782">
        <f>'Sch-1'!N211</f>
        <v>0</v>
      </c>
      <c r="I18" s="783">
        <f t="shared" ref="I18:I23" si="0">IF(H18=0,0,G18/H18)</f>
        <v>0</v>
      </c>
      <c r="J18" s="784" t="s">
        <v>500</v>
      </c>
      <c r="K18" s="999">
        <f>I15+I16+I18+I25</f>
        <v>0</v>
      </c>
      <c r="L18" s="780"/>
      <c r="M18" s="780"/>
      <c r="N18" s="781"/>
      <c r="O18" s="781"/>
      <c r="P18" s="781"/>
      <c r="Q18" s="691"/>
      <c r="R18" s="691"/>
      <c r="S18" s="691"/>
      <c r="T18" s="692"/>
      <c r="U18" s="692"/>
    </row>
    <row r="19" spans="1:21" s="610" customFormat="1" ht="21" customHeight="1">
      <c r="B19" s="613"/>
      <c r="C19" s="614" t="s">
        <v>36</v>
      </c>
      <c r="D19" s="615"/>
      <c r="E19" s="616"/>
      <c r="F19" s="617" t="s">
        <v>35</v>
      </c>
      <c r="G19" s="618"/>
      <c r="H19" s="782">
        <f>'Sch-2'!J212</f>
        <v>0</v>
      </c>
      <c r="I19" s="783">
        <f t="shared" si="0"/>
        <v>0</v>
      </c>
      <c r="J19" s="784" t="s">
        <v>36</v>
      </c>
      <c r="K19" s="999">
        <f>I15+I16+I19+I26</f>
        <v>0</v>
      </c>
      <c r="L19" s="780"/>
      <c r="M19" s="780"/>
      <c r="N19" s="781"/>
      <c r="O19" s="781"/>
      <c r="P19" s="781"/>
      <c r="Q19" s="691"/>
      <c r="R19" s="691"/>
      <c r="S19" s="691"/>
      <c r="T19" s="692"/>
      <c r="U19" s="692"/>
    </row>
    <row r="20" spans="1:21" s="610" customFormat="1" ht="21" customHeight="1">
      <c r="B20" s="613"/>
      <c r="C20" s="614" t="s">
        <v>37</v>
      </c>
      <c r="D20" s="615"/>
      <c r="E20" s="616"/>
      <c r="F20" s="617" t="s">
        <v>35</v>
      </c>
      <c r="G20" s="618"/>
      <c r="H20" s="782">
        <f>'Sch-3 '!P207</f>
        <v>0</v>
      </c>
      <c r="I20" s="783">
        <f t="shared" si="0"/>
        <v>0</v>
      </c>
      <c r="J20" s="784" t="s">
        <v>37</v>
      </c>
      <c r="K20" s="999">
        <f>I15+I16+I20+I27</f>
        <v>0</v>
      </c>
      <c r="L20" s="780"/>
      <c r="M20" s="780"/>
      <c r="N20" s="781"/>
      <c r="O20" s="781"/>
      <c r="P20" s="781"/>
      <c r="Q20" s="691"/>
      <c r="R20" s="691"/>
      <c r="S20" s="691"/>
      <c r="T20" s="692"/>
      <c r="U20" s="692"/>
    </row>
    <row r="21" spans="1:21" s="610" customFormat="1" ht="21" customHeight="1">
      <c r="B21" s="613"/>
      <c r="C21" s="916" t="s">
        <v>546</v>
      </c>
      <c r="D21" s="615"/>
      <c r="E21" s="616"/>
      <c r="F21" s="617" t="s">
        <v>35</v>
      </c>
      <c r="G21" s="1003"/>
      <c r="H21" s="782">
        <f>'Sch-4'!P22</f>
        <v>0</v>
      </c>
      <c r="I21" s="783">
        <f t="shared" si="0"/>
        <v>0</v>
      </c>
      <c r="J21" s="784" t="s">
        <v>546</v>
      </c>
      <c r="K21" s="999">
        <f>I15+I16+I21+I28</f>
        <v>0</v>
      </c>
      <c r="L21" s="780"/>
      <c r="M21" s="780"/>
      <c r="N21" s="781"/>
      <c r="O21" s="781"/>
      <c r="P21" s="781"/>
      <c r="Q21" s="691"/>
      <c r="R21" s="691"/>
      <c r="S21" s="691"/>
      <c r="T21" s="692"/>
      <c r="U21" s="692"/>
    </row>
    <row r="22" spans="1:21" s="610" customFormat="1" ht="21" hidden="1" customHeight="1">
      <c r="B22" s="613"/>
      <c r="C22" s="916" t="s">
        <v>548</v>
      </c>
      <c r="D22" s="615"/>
      <c r="E22" s="616"/>
      <c r="F22" s="617" t="s">
        <v>35</v>
      </c>
      <c r="G22" s="618"/>
      <c r="H22" s="782">
        <f>'Sch-4b'!P30</f>
        <v>0</v>
      </c>
      <c r="I22" s="783">
        <f t="shared" si="0"/>
        <v>0</v>
      </c>
      <c r="J22" s="784" t="s">
        <v>549</v>
      </c>
      <c r="K22" s="999">
        <f>I15+I16+I22+I29</f>
        <v>0</v>
      </c>
      <c r="L22" s="780"/>
      <c r="M22" s="780"/>
      <c r="N22" s="781"/>
      <c r="O22" s="781"/>
      <c r="P22" s="781"/>
      <c r="Q22" s="691"/>
      <c r="R22" s="691"/>
      <c r="S22" s="691"/>
      <c r="T22" s="692"/>
      <c r="U22" s="692"/>
    </row>
    <row r="23" spans="1:21" s="610" customFormat="1" ht="23.25" customHeight="1">
      <c r="B23" s="619"/>
      <c r="C23" s="620" t="s">
        <v>63</v>
      </c>
      <c r="D23" s="621"/>
      <c r="E23" s="616"/>
      <c r="F23" s="622" t="s">
        <v>35</v>
      </c>
      <c r="G23" s="1003"/>
      <c r="H23" s="782">
        <f>'Sch-7'!M20</f>
        <v>0</v>
      </c>
      <c r="I23" s="783">
        <f t="shared" si="0"/>
        <v>0</v>
      </c>
      <c r="J23" s="784" t="s">
        <v>63</v>
      </c>
      <c r="K23" s="999">
        <f>I15+I16+I23+I30</f>
        <v>0</v>
      </c>
      <c r="L23" s="780"/>
      <c r="M23" s="780"/>
      <c r="N23" s="781"/>
      <c r="O23" s="781"/>
      <c r="P23" s="781"/>
      <c r="Q23" s="691"/>
      <c r="R23" s="691"/>
      <c r="S23" s="691"/>
      <c r="T23" s="692"/>
      <c r="U23" s="692"/>
    </row>
    <row r="24" spans="1:21" s="610" customFormat="1" ht="55.15" customHeight="1">
      <c r="B24" s="611">
        <v>4</v>
      </c>
      <c r="C24" s="1601" t="s">
        <v>704</v>
      </c>
      <c r="D24" s="1602"/>
      <c r="E24" s="1602"/>
      <c r="F24" s="1603"/>
      <c r="G24" s="612"/>
      <c r="H24" s="772"/>
      <c r="I24" s="780"/>
      <c r="J24" s="780"/>
      <c r="K24" s="780"/>
      <c r="L24" s="780"/>
      <c r="M24" s="780"/>
      <c r="N24" s="781"/>
      <c r="O24" s="781"/>
      <c r="P24" s="781"/>
      <c r="Q24" s="691"/>
      <c r="R24" s="691"/>
      <c r="S24" s="691"/>
      <c r="T24" s="692"/>
      <c r="U24" s="692"/>
    </row>
    <row r="25" spans="1:21" s="610" customFormat="1" ht="21" hidden="1" customHeight="1">
      <c r="A25" s="623"/>
      <c r="B25" s="613"/>
      <c r="C25" s="916" t="s">
        <v>498</v>
      </c>
      <c r="D25" s="615"/>
      <c r="E25" s="624"/>
      <c r="F25" s="617" t="s">
        <v>38</v>
      </c>
      <c r="G25" s="625"/>
      <c r="H25" s="782">
        <f>'Sch-1'!N211</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36</v>
      </c>
      <c r="D26" s="615"/>
      <c r="E26" s="624"/>
      <c r="F26" s="617" t="s">
        <v>38</v>
      </c>
      <c r="G26" s="625"/>
      <c r="H26" s="782">
        <f>'Sch-2'!J212</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37</v>
      </c>
      <c r="D27" s="615"/>
      <c r="E27" s="624"/>
      <c r="F27" s="617" t="s">
        <v>38</v>
      </c>
      <c r="G27" s="625"/>
      <c r="H27" s="782">
        <f>'Sch-3 '!P207</f>
        <v>0</v>
      </c>
      <c r="I27" s="785">
        <f t="shared" si="1"/>
        <v>0</v>
      </c>
      <c r="J27" s="780"/>
      <c r="K27" s="780"/>
      <c r="L27" s="780"/>
      <c r="M27" s="780"/>
      <c r="N27" s="781"/>
      <c r="O27" s="781"/>
      <c r="P27" s="781"/>
      <c r="Q27" s="691"/>
      <c r="R27" s="691"/>
      <c r="S27" s="691"/>
      <c r="T27" s="692"/>
      <c r="U27" s="692"/>
    </row>
    <row r="28" spans="1:21" s="610" customFormat="1" ht="21" customHeight="1">
      <c r="A28" s="623"/>
      <c r="B28" s="613"/>
      <c r="C28" s="916" t="s">
        <v>546</v>
      </c>
      <c r="D28" s="615"/>
      <c r="E28" s="624"/>
      <c r="F28" s="617" t="s">
        <v>38</v>
      </c>
      <c r="G28" s="1003"/>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16" t="s">
        <v>548</v>
      </c>
      <c r="D29" s="615"/>
      <c r="E29" s="624"/>
      <c r="F29" s="617" t="s">
        <v>38</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63</v>
      </c>
      <c r="D30" s="621"/>
      <c r="E30" s="626"/>
      <c r="F30" s="622" t="s">
        <v>38</v>
      </c>
      <c r="G30" s="1003"/>
      <c r="H30" s="782">
        <f>'Sch-7'!M20</f>
        <v>0</v>
      </c>
      <c r="I30" s="785">
        <f t="shared" si="1"/>
        <v>0</v>
      </c>
      <c r="J30" s="780"/>
      <c r="K30" s="780"/>
      <c r="L30" s="780"/>
      <c r="M30" s="780"/>
      <c r="N30" s="781"/>
      <c r="O30" s="781"/>
      <c r="P30" s="781"/>
      <c r="Q30" s="691"/>
      <c r="R30" s="691"/>
      <c r="S30" s="691"/>
      <c r="T30" s="692"/>
      <c r="U30" s="692"/>
    </row>
    <row r="31" spans="1:21" s="610" customFormat="1">
      <c r="A31" s="623"/>
      <c r="B31" s="627"/>
      <c r="C31" s="1604" t="s">
        <v>471</v>
      </c>
      <c r="D31" s="1605"/>
      <c r="E31" s="1605"/>
      <c r="F31" s="1605"/>
      <c r="G31" s="1605"/>
      <c r="H31" s="772"/>
      <c r="I31" s="780"/>
      <c r="J31" s="780"/>
      <c r="K31" s="780"/>
      <c r="L31" s="780"/>
      <c r="M31" s="780"/>
      <c r="N31" s="781"/>
      <c r="O31" s="781"/>
      <c r="P31" s="781"/>
      <c r="Q31" s="691"/>
      <c r="R31" s="691"/>
      <c r="S31" s="691"/>
      <c r="T31" s="692"/>
      <c r="U31" s="692"/>
    </row>
    <row r="32" spans="1:21" s="610" customFormat="1" ht="48.75" hidden="1" customHeight="1">
      <c r="A32" s="623"/>
      <c r="B32" s="693">
        <v>5</v>
      </c>
      <c r="C32" s="1606" t="s">
        <v>470</v>
      </c>
      <c r="D32" s="1606"/>
      <c r="E32" s="1606"/>
      <c r="F32" s="1606"/>
      <c r="G32" s="1606"/>
      <c r="H32" s="772"/>
      <c r="I32" s="780"/>
      <c r="J32" s="780"/>
      <c r="K32" s="780"/>
      <c r="L32" s="780"/>
      <c r="M32" s="780"/>
      <c r="N32" s="781"/>
      <c r="O32" s="781"/>
      <c r="P32" s="781"/>
      <c r="Q32" s="691"/>
      <c r="R32" s="691"/>
      <c r="S32" s="691"/>
      <c r="T32" s="692"/>
      <c r="U32" s="692"/>
    </row>
    <row r="33" spans="1:21" s="610" customFormat="1" ht="48.75" hidden="1" customHeight="1">
      <c r="A33" s="623"/>
      <c r="B33" s="1607"/>
      <c r="C33" s="1607"/>
      <c r="D33" s="1607"/>
      <c r="E33" s="1607"/>
      <c r="F33" s="1607"/>
      <c r="G33" s="1607"/>
      <c r="H33" s="772"/>
      <c r="I33" s="780"/>
      <c r="J33" s="780"/>
      <c r="K33" s="780"/>
      <c r="L33" s="780"/>
      <c r="M33" s="780"/>
      <c r="N33" s="781"/>
      <c r="O33" s="781"/>
      <c r="P33" s="781"/>
      <c r="Q33" s="691"/>
      <c r="R33" s="691"/>
      <c r="S33" s="691"/>
      <c r="T33" s="692"/>
      <c r="U33" s="692"/>
    </row>
    <row r="34" spans="1:21" s="610" customFormat="1" ht="48.75" hidden="1" customHeight="1">
      <c r="A34" s="623"/>
      <c r="B34" s="628"/>
      <c r="C34" s="1606" t="s">
        <v>0</v>
      </c>
      <c r="D34" s="1608"/>
      <c r="E34" s="1608"/>
      <c r="F34" s="1608"/>
      <c r="G34" s="1608"/>
      <c r="H34" s="772"/>
      <c r="I34" s="780"/>
      <c r="J34" s="780"/>
      <c r="K34" s="780"/>
      <c r="L34" s="780"/>
      <c r="M34" s="780"/>
      <c r="N34" s="781"/>
      <c r="O34" s="781"/>
      <c r="P34" s="781"/>
      <c r="Q34" s="691"/>
      <c r="R34" s="691"/>
      <c r="S34" s="691"/>
      <c r="T34" s="692"/>
      <c r="U34" s="692"/>
    </row>
    <row r="35" spans="1:21" s="610" customFormat="1" ht="33" customHeight="1">
      <c r="A35" s="604" t="s">
        <v>39</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81</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82</v>
      </c>
    </row>
    <row r="39" spans="1:21" ht="33" customHeight="1">
      <c r="A39" s="635"/>
      <c r="B39" s="635"/>
      <c r="C39" s="636"/>
      <c r="D39" s="634"/>
      <c r="E39" s="632"/>
      <c r="F39" s="632"/>
      <c r="G39" s="637" t="str">
        <f>"For and on behalf of " &amp; 'Sch-1'!C8</f>
        <v xml:space="preserve">For and on behalf of …….. …….. …….. …….. …….. …….. </v>
      </c>
    </row>
    <row r="40" spans="1:21" ht="33" customHeight="1">
      <c r="A40" s="638"/>
      <c r="B40" s="638"/>
      <c r="C40" s="638"/>
      <c r="D40" s="639"/>
      <c r="E40" s="640"/>
      <c r="F40" s="640"/>
      <c r="G40" s="601"/>
    </row>
    <row r="41" spans="1:21" ht="33" customHeight="1">
      <c r="A41" s="641" t="s">
        <v>252</v>
      </c>
      <c r="B41" s="641"/>
      <c r="C41" s="639" t="str">
        <f>IF('Sch-1'!B219=0,"", 'Sch-1'!B219)</f>
        <v>--</v>
      </c>
      <c r="D41" s="639"/>
      <c r="E41" s="640" t="s">
        <v>83</v>
      </c>
      <c r="F41" s="1594" t="str">
        <f>'Sch-1'!M220</f>
        <v/>
      </c>
      <c r="G41" s="1594"/>
    </row>
    <row r="42" spans="1:21" ht="33" customHeight="1">
      <c r="A42" s="641" t="s">
        <v>253</v>
      </c>
      <c r="B42" s="641"/>
      <c r="C42" s="639" t="str">
        <f>IF('Sch-1'!B220=0,"", 'Sch-1'!B220)</f>
        <v/>
      </c>
      <c r="D42" s="642"/>
      <c r="E42" s="640" t="s">
        <v>84</v>
      </c>
      <c r="F42" s="1594" t="str">
        <f>'Sch-1'!M221</f>
        <v/>
      </c>
      <c r="G42" s="1594"/>
    </row>
    <row r="43" spans="1:21" ht="33" customHeight="1">
      <c r="A43" s="635"/>
      <c r="B43" s="635"/>
      <c r="C43" s="635"/>
      <c r="D43" s="635"/>
      <c r="E43" s="640"/>
      <c r="F43" s="640"/>
      <c r="G43" s="601"/>
    </row>
  </sheetData>
  <sheetProtection password="CC1F"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2" customWidth="1"/>
    <col min="2" max="2" width="11.125" style="32" customWidth="1"/>
    <col min="3" max="4" width="38.625" style="32" customWidth="1"/>
    <col min="5" max="5" width="11.25" style="32" customWidth="1"/>
    <col min="6" max="6" width="8.625" style="26" customWidth="1"/>
    <col min="7" max="7" width="8" style="26" customWidth="1"/>
    <col min="8" max="16384" width="8" style="18"/>
  </cols>
  <sheetData>
    <row r="1" spans="1:8" ht="30.75" customHeight="1">
      <c r="A1" s="789"/>
      <c r="B1" s="1362"/>
      <c r="C1" s="1363"/>
      <c r="D1" s="1363"/>
      <c r="E1" s="1364"/>
      <c r="F1" s="331"/>
      <c r="G1" s="1241"/>
      <c r="H1" s="17"/>
    </row>
    <row r="2" spans="1:8" ht="128.25" customHeight="1">
      <c r="A2" s="1379" t="s">
        <v>309</v>
      </c>
      <c r="B2" s="1367" t="str">
        <f>Basic!B1</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C2" s="1368"/>
      <c r="D2" s="1368"/>
      <c r="E2" s="1369"/>
      <c r="F2" s="1382" t="str">
        <f>Basic!B3</f>
        <v xml:space="preserve">765kV AIS Substation Extn. Package SS-86 </v>
      </c>
      <c r="G2" s="16"/>
      <c r="H2" s="17"/>
    </row>
    <row r="3" spans="1:8" ht="36.75" customHeight="1">
      <c r="A3" s="1380"/>
      <c r="B3" s="1370" t="str">
        <f>Basic!B5</f>
        <v>Specification No.: CC/NT/W-AIS/DOM/A00/23/01627</v>
      </c>
      <c r="C3" s="1371"/>
      <c r="D3" s="1371"/>
      <c r="E3" s="1372"/>
      <c r="F3" s="1383"/>
      <c r="G3" s="16"/>
      <c r="H3" s="17"/>
    </row>
    <row r="4" spans="1:8" ht="40.15" customHeight="1">
      <c r="A4" s="1380"/>
      <c r="B4" s="329">
        <v>1</v>
      </c>
      <c r="C4" s="1365" t="s">
        <v>569</v>
      </c>
      <c r="D4" s="1365"/>
      <c r="E4" s="1366"/>
      <c r="F4" s="1383"/>
      <c r="G4" s="16"/>
      <c r="H4" s="17"/>
    </row>
    <row r="5" spans="1:8" ht="30" customHeight="1">
      <c r="A5" s="1380"/>
      <c r="B5" s="329">
        <v>2</v>
      </c>
      <c r="C5" s="1365" t="s">
        <v>570</v>
      </c>
      <c r="D5" s="1365"/>
      <c r="E5" s="1366"/>
      <c r="F5" s="1383"/>
      <c r="G5" s="16"/>
      <c r="H5" s="17"/>
    </row>
    <row r="6" spans="1:8" s="26" customFormat="1" ht="35.25" customHeight="1">
      <c r="A6" s="1380"/>
      <c r="B6" s="329">
        <v>3</v>
      </c>
      <c r="C6" s="1365" t="s">
        <v>267</v>
      </c>
      <c r="D6" s="1365"/>
      <c r="E6" s="1366"/>
      <c r="F6" s="1383"/>
      <c r="G6" s="16"/>
      <c r="H6" s="16"/>
    </row>
    <row r="7" spans="1:8" ht="0.75" customHeight="1">
      <c r="A7" s="1380"/>
      <c r="B7" s="329">
        <v>4</v>
      </c>
      <c r="C7" s="1365" t="s">
        <v>457</v>
      </c>
      <c r="D7" s="1365"/>
      <c r="E7" s="1366"/>
      <c r="F7" s="1383"/>
      <c r="G7" s="16"/>
      <c r="H7" s="17"/>
    </row>
    <row r="8" spans="1:8" ht="9.75" customHeight="1">
      <c r="A8" s="1380"/>
      <c r="B8" s="20"/>
      <c r="C8" s="19"/>
      <c r="D8" s="19"/>
      <c r="E8" s="21"/>
      <c r="F8" s="1383"/>
      <c r="G8" s="16"/>
      <c r="H8" s="17"/>
    </row>
    <row r="9" spans="1:8" ht="23.25" customHeight="1">
      <c r="A9" s="1380"/>
      <c r="B9" s="1389"/>
      <c r="C9" s="1390"/>
      <c r="D9" s="1390"/>
      <c r="E9" s="1391"/>
      <c r="F9" s="1383"/>
      <c r="G9" s="16"/>
      <c r="H9" s="17"/>
    </row>
    <row r="10" spans="1:8" ht="10.5" customHeight="1">
      <c r="A10" s="1380"/>
      <c r="B10" s="22"/>
      <c r="C10" s="23"/>
      <c r="D10" s="23"/>
      <c r="E10" s="24"/>
      <c r="F10" s="1383"/>
      <c r="G10" s="16"/>
      <c r="H10" s="17"/>
    </row>
    <row r="11" spans="1:8" ht="24" customHeight="1">
      <c r="A11" s="1380"/>
      <c r="B11" s="1387" t="s">
        <v>392</v>
      </c>
      <c r="C11" s="1388"/>
      <c r="D11" s="1388"/>
      <c r="E11" s="25"/>
      <c r="F11" s="1383"/>
    </row>
    <row r="12" spans="1:8" ht="34.5" customHeight="1">
      <c r="A12" s="1381"/>
      <c r="B12" s="1373" t="s">
        <v>393</v>
      </c>
      <c r="C12" s="1374"/>
      <c r="D12" s="1374"/>
      <c r="E12" s="27"/>
      <c r="F12" s="1384"/>
      <c r="G12" s="16"/>
      <c r="H12" s="17"/>
    </row>
    <row r="13" spans="1:8" ht="24" customHeight="1">
      <c r="A13" s="1378"/>
      <c r="B13" s="1375" t="s">
        <v>394</v>
      </c>
      <c r="C13" s="1376"/>
      <c r="D13" s="1376"/>
      <c r="E13" s="25"/>
      <c r="F13" s="1377"/>
      <c r="G13" s="28"/>
      <c r="H13" s="28"/>
    </row>
    <row r="14" spans="1:8" ht="25.5" customHeight="1">
      <c r="A14" s="1378"/>
      <c r="B14" s="1385" t="s">
        <v>395</v>
      </c>
      <c r="C14" s="1386"/>
      <c r="D14" s="1386"/>
      <c r="E14" s="29"/>
      <c r="F14" s="1377"/>
      <c r="G14" s="28"/>
      <c r="H14" s="28"/>
    </row>
    <row r="15" spans="1:8" ht="15.75">
      <c r="A15" s="30"/>
      <c r="B15" s="31"/>
      <c r="C15" s="31"/>
      <c r="D15" s="31"/>
      <c r="E15" s="31"/>
      <c r="F15" s="16"/>
      <c r="G15" s="16"/>
      <c r="H15" s="17"/>
    </row>
    <row r="16" spans="1:8" ht="15.75">
      <c r="A16" s="30"/>
      <c r="B16" s="19"/>
      <c r="C16" s="19"/>
      <c r="D16" s="19"/>
      <c r="E16" s="19"/>
      <c r="F16" s="16"/>
      <c r="G16" s="16"/>
      <c r="H16" s="17"/>
    </row>
    <row r="17" spans="1:8" ht="15.75">
      <c r="A17" s="30"/>
      <c r="B17" s="30"/>
      <c r="C17" s="30"/>
      <c r="D17" s="30"/>
      <c r="E17" s="30"/>
      <c r="F17" s="16"/>
      <c r="G17" s="16"/>
      <c r="H17" s="17"/>
    </row>
  </sheetData>
  <sheetProtection password="CC1F"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2.15" customHeight="1">
      <c r="A2" s="1613" t="s">
        <v>40</v>
      </c>
      <c r="B2" s="1613"/>
      <c r="C2" s="1613"/>
      <c r="D2" s="1613"/>
      <c r="E2" s="633"/>
    </row>
    <row r="3" spans="1:6">
      <c r="A3" s="643"/>
      <c r="B3" s="644"/>
      <c r="C3" s="644"/>
      <c r="D3" s="644"/>
      <c r="E3" s="644"/>
    </row>
    <row r="4" spans="1:6" ht="30">
      <c r="A4" s="645" t="s">
        <v>41</v>
      </c>
      <c r="B4" s="646" t="s">
        <v>42</v>
      </c>
      <c r="C4" s="645" t="s">
        <v>71</v>
      </c>
      <c r="D4" s="645" t="s">
        <v>43</v>
      </c>
      <c r="E4" s="645" t="s">
        <v>44</v>
      </c>
    </row>
    <row r="5" spans="1:6" ht="18" customHeight="1">
      <c r="A5" s="647" t="s">
        <v>45</v>
      </c>
      <c r="B5" s="647" t="s">
        <v>46</v>
      </c>
      <c r="C5" s="647" t="s">
        <v>47</v>
      </c>
      <c r="D5" s="647" t="s">
        <v>48</v>
      </c>
      <c r="E5" s="647" t="s">
        <v>49</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2.15" customHeight="1">
      <c r="A2" s="1613" t="s">
        <v>51</v>
      </c>
      <c r="B2" s="1613"/>
      <c r="C2" s="1613"/>
      <c r="D2" s="1614"/>
      <c r="E2"/>
    </row>
    <row r="3" spans="1:6">
      <c r="A3" s="643"/>
      <c r="B3" s="644"/>
      <c r="C3" s="644"/>
      <c r="D3" s="644"/>
      <c r="E3" s="644"/>
    </row>
    <row r="4" spans="1:6" ht="36" customHeight="1">
      <c r="A4" s="645" t="s">
        <v>41</v>
      </c>
      <c r="B4" s="646" t="s">
        <v>42</v>
      </c>
      <c r="C4" s="645" t="s">
        <v>52</v>
      </c>
      <c r="D4" s="645" t="s">
        <v>53</v>
      </c>
      <c r="E4" s="645" t="s">
        <v>54</v>
      </c>
    </row>
    <row r="5" spans="1:6" ht="18" customHeight="1">
      <c r="A5" s="647" t="s">
        <v>45</v>
      </c>
      <c r="B5" s="647" t="s">
        <v>46</v>
      </c>
      <c r="C5" s="647" t="s">
        <v>47</v>
      </c>
      <c r="D5" s="647" t="s">
        <v>48</v>
      </c>
      <c r="E5" s="647" t="s">
        <v>49</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656" customWidth="1"/>
    <col min="2" max="4" width="20.625" style="657" customWidth="1"/>
    <col min="5" max="5" width="9.625" style="657" customWidth="1"/>
    <col min="6" max="6" width="12.625" style="657" customWidth="1"/>
    <col min="7" max="16384" width="9" style="633"/>
  </cols>
  <sheetData>
    <row r="1" spans="1:7">
      <c r="A1" s="643"/>
      <c r="B1" s="644"/>
      <c r="C1" s="644"/>
      <c r="D1" s="644"/>
      <c r="E1" s="644"/>
      <c r="F1" s="644"/>
    </row>
    <row r="2" spans="1:7" ht="22.15" customHeight="1">
      <c r="A2" s="1613" t="s">
        <v>55</v>
      </c>
      <c r="B2" s="1613"/>
      <c r="C2" s="1613"/>
      <c r="D2" s="1613"/>
      <c r="E2" s="1614"/>
      <c r="F2" s="633"/>
    </row>
    <row r="3" spans="1:7">
      <c r="A3" s="643"/>
      <c r="B3" s="644"/>
      <c r="C3" s="644"/>
      <c r="D3" s="644"/>
      <c r="E3" s="644"/>
      <c r="F3" s="644"/>
    </row>
    <row r="4" spans="1:7" ht="53.25" customHeight="1">
      <c r="A4" s="645" t="s">
        <v>41</v>
      </c>
      <c r="B4" s="646" t="s">
        <v>42</v>
      </c>
      <c r="C4" s="645" t="s">
        <v>56</v>
      </c>
      <c r="D4" s="645" t="s">
        <v>57</v>
      </c>
      <c r="E4" s="645" t="s">
        <v>58</v>
      </c>
      <c r="F4" s="645" t="s">
        <v>59</v>
      </c>
    </row>
    <row r="5" spans="1:7" ht="18" customHeight="1">
      <c r="A5" s="647" t="s">
        <v>45</v>
      </c>
      <c r="B5" s="647" t="s">
        <v>46</v>
      </c>
      <c r="C5" s="647" t="s">
        <v>47</v>
      </c>
      <c r="D5" s="647" t="s">
        <v>48</v>
      </c>
      <c r="E5" s="658" t="s">
        <v>60</v>
      </c>
      <c r="F5" s="647" t="s">
        <v>61</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50</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30"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3" zoomScaleNormal="100" zoomScaleSheetLayoutView="100" workbookViewId="0">
      <selection activeCell="C5" sqref="C5:F5"/>
    </sheetView>
  </sheetViews>
  <sheetFormatPr defaultColWidth="8" defaultRowHeight="16.5"/>
  <cols>
    <col min="1" max="1" width="10.375" style="527" customWidth="1"/>
    <col min="2" max="2" width="9.375" style="530" customWidth="1"/>
    <col min="3" max="3" width="12.875" style="527" customWidth="1"/>
    <col min="4" max="4" width="18.125" style="527" customWidth="1"/>
    <col min="5" max="5" width="19.37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5" style="528" hidden="1" customWidth="1"/>
    <col min="29" max="29" width="12.125" style="528" hidden="1" customWidth="1"/>
    <col min="30" max="30" width="8" style="524" hidden="1" customWidth="1"/>
    <col min="31" max="31" width="8" style="525" hidden="1" customWidth="1"/>
    <col min="32" max="32" width="12" style="525" hidden="1" customWidth="1"/>
    <col min="33" max="35" width="8" style="524" hidden="1" customWidth="1"/>
    <col min="36" max="36" width="9.125" style="524" hidden="1" customWidth="1"/>
    <col min="37" max="40" width="8" style="524" hidden="1" customWidth="1"/>
    <col min="41" max="41" width="8" style="524" customWidth="1"/>
    <col min="42" max="16384" width="8" style="526"/>
  </cols>
  <sheetData>
    <row r="1" spans="1:36" ht="17.25">
      <c r="A1" s="518" t="str">
        <f>Cover!B3</f>
        <v>Specification No.: CC/NT/W-AIS/DOM/A00/23/01627</v>
      </c>
      <c r="B1" s="518"/>
      <c r="C1" s="519"/>
      <c r="D1" s="519"/>
      <c r="E1" s="519"/>
      <c r="F1" s="520" t="s">
        <v>306</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95</v>
      </c>
      <c r="AI1" s="525">
        <v>1</v>
      </c>
      <c r="AJ1" s="524" t="s">
        <v>99</v>
      </c>
    </row>
    <row r="2" spans="1:36">
      <c r="B2" s="527"/>
      <c r="Z2" s="528">
        <f>'Names of Bidder'!L6</f>
        <v>0</v>
      </c>
      <c r="AE2" s="525">
        <v>2</v>
      </c>
      <c r="AF2" s="525" t="s">
        <v>96</v>
      </c>
      <c r="AI2" s="525">
        <v>2</v>
      </c>
      <c r="AJ2" s="524" t="s">
        <v>100</v>
      </c>
    </row>
    <row r="3" spans="1:36">
      <c r="A3" s="1633" t="s">
        <v>250</v>
      </c>
      <c r="B3" s="1633"/>
      <c r="C3" s="1633"/>
      <c r="D3" s="1633"/>
      <c r="E3" s="1633"/>
      <c r="F3" s="1633"/>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97</v>
      </c>
      <c r="AI3" s="525">
        <v>3</v>
      </c>
      <c r="AJ3" s="524" t="s">
        <v>101</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98</v>
      </c>
      <c r="AI4" s="525">
        <v>4</v>
      </c>
      <c r="AJ4" s="524" t="s">
        <v>102</v>
      </c>
    </row>
    <row r="5" spans="1:36">
      <c r="A5" s="530" t="s">
        <v>85</v>
      </c>
      <c r="C5" s="1634"/>
      <c r="D5" s="1634"/>
      <c r="E5" s="1634"/>
      <c r="F5" s="1634"/>
      <c r="AE5" s="525">
        <v>5</v>
      </c>
      <c r="AF5" s="525" t="s">
        <v>98</v>
      </c>
      <c r="AI5" s="525">
        <v>5</v>
      </c>
      <c r="AJ5" s="524" t="s">
        <v>103</v>
      </c>
    </row>
    <row r="6" spans="1:36">
      <c r="A6" s="530" t="s">
        <v>73</v>
      </c>
      <c r="B6" s="1635" t="str">
        <f>'Sch-1'!B219</f>
        <v>--</v>
      </c>
      <c r="C6" s="1635"/>
      <c r="AE6" s="525">
        <v>6</v>
      </c>
      <c r="AF6" s="525" t="s">
        <v>98</v>
      </c>
      <c r="AG6" s="532" t="e">
        <f>DAY(B6)</f>
        <v>#VALUE!</v>
      </c>
      <c r="AI6" s="525">
        <v>6</v>
      </c>
      <c r="AJ6" s="524" t="s">
        <v>104</v>
      </c>
    </row>
    <row r="7" spans="1:36">
      <c r="A7" s="530"/>
      <c r="B7" s="531"/>
      <c r="C7" s="531"/>
      <c r="AE7" s="525">
        <v>7</v>
      </c>
      <c r="AF7" s="525" t="s">
        <v>98</v>
      </c>
      <c r="AG7" s="532" t="e">
        <f>MONTH(B6)</f>
        <v>#VALUE!</v>
      </c>
      <c r="AI7" s="525">
        <v>7</v>
      </c>
      <c r="AJ7" s="524" t="s">
        <v>105</v>
      </c>
    </row>
    <row r="8" spans="1:36">
      <c r="A8" s="533" t="s">
        <v>396</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98</v>
      </c>
      <c r="AG8" s="532" t="e">
        <f>LOOKUP(AG7,AI1:AI12,AJ1:AJ12)</f>
        <v>#VALUE!</v>
      </c>
      <c r="AI8" s="525">
        <v>8</v>
      </c>
      <c r="AJ8" s="524" t="s">
        <v>106</v>
      </c>
    </row>
    <row r="9" spans="1:36">
      <c r="A9" s="536" t="str">
        <f>'Sch-1'!M7</f>
        <v>Contracts Services, 3rd Floor</v>
      </c>
      <c r="B9" s="536"/>
      <c r="F9" s="537"/>
      <c r="AE9" s="525">
        <v>9</v>
      </c>
      <c r="AF9" s="525" t="s">
        <v>98</v>
      </c>
      <c r="AG9" s="532" t="e">
        <f>YEAR(B6)</f>
        <v>#VALUE!</v>
      </c>
      <c r="AI9" s="525">
        <v>9</v>
      </c>
      <c r="AJ9" s="524" t="s">
        <v>107</v>
      </c>
    </row>
    <row r="10" spans="1:36">
      <c r="A10" s="536" t="str">
        <f>'Sch-1'!M8</f>
        <v>Power Grid Corporation of India Ltd.,</v>
      </c>
      <c r="B10" s="536"/>
      <c r="F10" s="537"/>
      <c r="AE10" s="525">
        <v>10</v>
      </c>
      <c r="AF10" s="525" t="s">
        <v>98</v>
      </c>
      <c r="AI10" s="525">
        <v>10</v>
      </c>
      <c r="AJ10" s="524" t="s">
        <v>108</v>
      </c>
    </row>
    <row r="11" spans="1:36">
      <c r="A11" s="536" t="str">
        <f>'Sch-1'!M9</f>
        <v>"Saudamini", Plot No.-2</v>
      </c>
      <c r="B11" s="536"/>
      <c r="F11" s="537"/>
      <c r="AE11" s="525">
        <v>11</v>
      </c>
      <c r="AF11" s="525" t="s">
        <v>98</v>
      </c>
      <c r="AI11" s="525">
        <v>11</v>
      </c>
      <c r="AJ11" s="524" t="s">
        <v>109</v>
      </c>
    </row>
    <row r="12" spans="1:36">
      <c r="A12" s="536" t="str">
        <f>'Sch-1'!M10</f>
        <v xml:space="preserve">Sector-29, </v>
      </c>
      <c r="B12" s="536"/>
      <c r="F12" s="537"/>
      <c r="AE12" s="525">
        <v>12</v>
      </c>
      <c r="AF12" s="525" t="s">
        <v>98</v>
      </c>
      <c r="AI12" s="525">
        <v>12</v>
      </c>
      <c r="AJ12" s="524" t="s">
        <v>110</v>
      </c>
    </row>
    <row r="13" spans="1:36">
      <c r="A13" s="536" t="str">
        <f>'Sch-1'!M11</f>
        <v>Gurgaon (Haryana) - 122001</v>
      </c>
      <c r="B13" s="536"/>
      <c r="F13" s="537"/>
      <c r="AE13" s="525">
        <v>13</v>
      </c>
      <c r="AF13" s="525" t="s">
        <v>98</v>
      </c>
    </row>
    <row r="14" spans="1:36" ht="22.5" customHeight="1">
      <c r="A14" s="530"/>
      <c r="F14" s="537"/>
      <c r="AE14" s="525">
        <v>14</v>
      </c>
      <c r="AF14" s="525" t="s">
        <v>98</v>
      </c>
    </row>
    <row r="15" spans="1:36" ht="78.75" customHeight="1">
      <c r="A15" s="1230" t="s">
        <v>86</v>
      </c>
      <c r="B15" s="1631"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C15" s="1631"/>
      <c r="D15" s="1631"/>
      <c r="E15" s="1631"/>
      <c r="F15" s="1631"/>
      <c r="AE15" s="525">
        <v>15</v>
      </c>
      <c r="AF15" s="525" t="s">
        <v>98</v>
      </c>
    </row>
    <row r="16" spans="1:36" ht="27.75" customHeight="1">
      <c r="A16" s="527" t="s">
        <v>74</v>
      </c>
      <c r="B16" s="527"/>
      <c r="C16" s="537"/>
      <c r="D16" s="537"/>
      <c r="E16" s="537"/>
      <c r="F16" s="537"/>
      <c r="AE16" s="525">
        <v>16</v>
      </c>
      <c r="AF16" s="525" t="s">
        <v>98</v>
      </c>
    </row>
    <row r="17" spans="1:41" ht="129" customHeight="1">
      <c r="A17" s="539">
        <v>1</v>
      </c>
      <c r="B17" s="161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618"/>
      <c r="D17" s="1618"/>
      <c r="E17" s="1618"/>
      <c r="F17" s="1618"/>
      <c r="Z17" s="540" t="s">
        <v>94</v>
      </c>
      <c r="AA17" s="918" t="s">
        <v>501</v>
      </c>
      <c r="AB17" s="541">
        <f>'Sch-6 After Discount'!D28</f>
        <v>0</v>
      </c>
      <c r="AC17" s="542" t="str">
        <f>" (" &amp; 'N to W'!A4 &amp; ")"</f>
        <v xml:space="preserve"> (Rs. Zero Only )</v>
      </c>
      <c r="AE17" s="525">
        <v>17</v>
      </c>
      <c r="AF17" s="525" t="s">
        <v>98</v>
      </c>
    </row>
    <row r="18" spans="1:41" ht="39" customHeight="1">
      <c r="B18" s="1636" t="s">
        <v>75</v>
      </c>
      <c r="C18" s="1636"/>
      <c r="D18" s="1636"/>
      <c r="E18" s="1636"/>
      <c r="F18" s="1636"/>
      <c r="AE18" s="525">
        <v>18</v>
      </c>
      <c r="AF18" s="525" t="s">
        <v>98</v>
      </c>
    </row>
    <row r="19" spans="1:41" s="527" customFormat="1" ht="27.75" customHeight="1">
      <c r="A19" s="543">
        <v>2</v>
      </c>
      <c r="B19" s="1632" t="s">
        <v>76</v>
      </c>
      <c r="C19" s="1632"/>
      <c r="D19" s="1632"/>
      <c r="E19" s="1632"/>
      <c r="F19" s="1632"/>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98</v>
      </c>
      <c r="AG19" s="545"/>
      <c r="AH19" s="545"/>
      <c r="AI19" s="545"/>
      <c r="AJ19" s="545"/>
      <c r="AK19" s="545"/>
      <c r="AL19" s="545"/>
      <c r="AM19" s="545"/>
      <c r="AN19" s="545"/>
      <c r="AO19" s="545"/>
    </row>
    <row r="20" spans="1:41" ht="39.75" customHeight="1">
      <c r="A20" s="539">
        <v>2.1</v>
      </c>
      <c r="B20" s="1618" t="s">
        <v>77</v>
      </c>
      <c r="C20" s="1618"/>
      <c r="D20" s="1618"/>
      <c r="E20" s="1618"/>
      <c r="F20" s="1618"/>
      <c r="AE20" s="525">
        <v>20</v>
      </c>
      <c r="AF20" s="525" t="s">
        <v>98</v>
      </c>
    </row>
    <row r="21" spans="1:41" ht="36.75" customHeight="1">
      <c r="B21" s="1615" t="s">
        <v>436</v>
      </c>
      <c r="C21" s="1615"/>
      <c r="D21" s="1618" t="s">
        <v>78</v>
      </c>
      <c r="E21" s="1618"/>
      <c r="F21" s="1618"/>
      <c r="AE21" s="525">
        <v>21</v>
      </c>
      <c r="AF21" s="525" t="s">
        <v>95</v>
      </c>
    </row>
    <row r="22" spans="1:41" ht="33" customHeight="1">
      <c r="B22" s="1615" t="s">
        <v>437</v>
      </c>
      <c r="C22" s="1615"/>
      <c r="D22" s="919" t="s">
        <v>502</v>
      </c>
      <c r="E22" s="538"/>
      <c r="F22" s="538"/>
      <c r="AE22" s="525">
        <v>22</v>
      </c>
      <c r="AF22" s="525" t="s">
        <v>98</v>
      </c>
    </row>
    <row r="23" spans="1:41" ht="28.15" customHeight="1">
      <c r="B23" s="1615" t="s">
        <v>438</v>
      </c>
      <c r="C23" s="1615"/>
      <c r="D23" s="538" t="s">
        <v>93</v>
      </c>
      <c r="E23" s="538"/>
      <c r="F23" s="538"/>
      <c r="H23" s="547"/>
      <c r="AE23" s="525">
        <v>23</v>
      </c>
      <c r="AF23" s="525" t="s">
        <v>98</v>
      </c>
    </row>
    <row r="24" spans="1:41" ht="28.15" customHeight="1">
      <c r="B24" s="1616" t="s">
        <v>557</v>
      </c>
      <c r="C24" s="1615"/>
      <c r="D24" s="538" t="s">
        <v>79</v>
      </c>
      <c r="E24" s="538"/>
      <c r="F24" s="538"/>
      <c r="AE24" s="525">
        <v>24</v>
      </c>
      <c r="AF24" s="525" t="s">
        <v>98</v>
      </c>
    </row>
    <row r="25" spans="1:41" ht="28.15" hidden="1" customHeight="1">
      <c r="B25" s="1616" t="s">
        <v>537</v>
      </c>
      <c r="C25" s="1615"/>
      <c r="D25" s="919" t="s">
        <v>538</v>
      </c>
      <c r="E25" s="538"/>
      <c r="F25" s="538"/>
    </row>
    <row r="26" spans="1:41" ht="28.15" customHeight="1">
      <c r="B26" s="1615" t="s">
        <v>439</v>
      </c>
      <c r="C26" s="1615"/>
      <c r="D26" s="538" t="s">
        <v>442</v>
      </c>
      <c r="E26" s="538"/>
      <c r="F26" s="538"/>
      <c r="AE26" s="525">
        <v>25</v>
      </c>
      <c r="AF26" s="525" t="s">
        <v>98</v>
      </c>
    </row>
    <row r="27" spans="1:41" ht="28.15" customHeight="1">
      <c r="B27" s="1615" t="s">
        <v>440</v>
      </c>
      <c r="C27" s="1615"/>
      <c r="D27" s="538" t="s">
        <v>443</v>
      </c>
      <c r="E27" s="538"/>
      <c r="F27" s="538"/>
      <c r="AE27" s="525">
        <v>26</v>
      </c>
      <c r="AF27" s="525" t="s">
        <v>98</v>
      </c>
    </row>
    <row r="28" spans="1:41" ht="28.15" customHeight="1">
      <c r="B28" s="1615" t="s">
        <v>441</v>
      </c>
      <c r="C28" s="1615"/>
      <c r="D28" s="538" t="s">
        <v>80</v>
      </c>
      <c r="E28" s="538"/>
      <c r="F28" s="538"/>
      <c r="AE28" s="525">
        <v>27</v>
      </c>
      <c r="AF28" s="525" t="s">
        <v>98</v>
      </c>
    </row>
    <row r="29" spans="1:41" ht="92.25" customHeight="1">
      <c r="A29" s="546">
        <v>2.2000000000000002</v>
      </c>
      <c r="B29" s="1618" t="s">
        <v>87</v>
      </c>
      <c r="C29" s="1618"/>
      <c r="D29" s="1618"/>
      <c r="E29" s="1618"/>
      <c r="F29" s="1618"/>
      <c r="AE29" s="525">
        <v>28</v>
      </c>
      <c r="AF29" s="525" t="s">
        <v>98</v>
      </c>
    </row>
    <row r="30" spans="1:41" ht="63.75" customHeight="1">
      <c r="A30" s="546">
        <v>2.2999999999999998</v>
      </c>
      <c r="B30" s="1618" t="s">
        <v>88</v>
      </c>
      <c r="C30" s="1618"/>
      <c r="D30" s="1618"/>
      <c r="E30" s="1618"/>
      <c r="F30" s="1618"/>
      <c r="AE30" s="525">
        <v>29</v>
      </c>
      <c r="AF30" s="525" t="s">
        <v>98</v>
      </c>
    </row>
    <row r="31" spans="1:41" ht="146.25" customHeight="1">
      <c r="A31" s="546">
        <v>2.4</v>
      </c>
      <c r="B31" s="1618" t="s">
        <v>89</v>
      </c>
      <c r="C31" s="1618"/>
      <c r="D31" s="1618"/>
      <c r="E31" s="1618"/>
      <c r="F31" s="1618"/>
      <c r="AE31" s="525">
        <v>30</v>
      </c>
      <c r="AF31" s="525" t="s">
        <v>98</v>
      </c>
    </row>
    <row r="32" spans="1:41" ht="93" customHeight="1">
      <c r="A32" s="546">
        <v>2.5</v>
      </c>
      <c r="B32" s="1618" t="s">
        <v>90</v>
      </c>
      <c r="C32" s="1618"/>
      <c r="D32" s="1618"/>
      <c r="E32" s="1618"/>
      <c r="F32" s="1618"/>
      <c r="AE32" s="525">
        <v>31</v>
      </c>
      <c r="AF32" s="525" t="s">
        <v>95</v>
      </c>
    </row>
    <row r="33" spans="1:29" ht="98.25" customHeight="1">
      <c r="A33" s="539">
        <v>3</v>
      </c>
      <c r="B33" s="1618" t="s">
        <v>111</v>
      </c>
      <c r="C33" s="1618"/>
      <c r="D33" s="1618"/>
      <c r="E33" s="1618"/>
      <c r="F33" s="1618"/>
    </row>
    <row r="34" spans="1:29" ht="98.25" customHeight="1">
      <c r="A34" s="539">
        <v>3.1</v>
      </c>
      <c r="B34" s="1619" t="s">
        <v>503</v>
      </c>
      <c r="C34" s="1619"/>
      <c r="D34" s="1619"/>
      <c r="E34" s="1619"/>
      <c r="F34" s="1619"/>
    </row>
    <row r="35" spans="1:29" ht="144" customHeight="1">
      <c r="A35" s="546">
        <v>3.2</v>
      </c>
      <c r="B35" s="1617" t="s">
        <v>539</v>
      </c>
      <c r="C35" s="1618"/>
      <c r="D35" s="1618"/>
      <c r="E35" s="1618"/>
      <c r="F35" s="1618"/>
    </row>
    <row r="36" spans="1:29" ht="15.75" customHeight="1">
      <c r="A36" s="546"/>
      <c r="B36" s="1618"/>
      <c r="C36" s="1618"/>
      <c r="D36" s="1618"/>
      <c r="E36" s="1618"/>
      <c r="F36" s="1618"/>
    </row>
    <row r="37" spans="1:29" ht="58.5" customHeight="1">
      <c r="A37" s="546">
        <v>3.3</v>
      </c>
      <c r="B37" s="1617" t="s">
        <v>504</v>
      </c>
      <c r="C37" s="1618"/>
      <c r="D37" s="1618"/>
      <c r="E37" s="1618"/>
      <c r="F37" s="1618"/>
    </row>
    <row r="38" spans="1:29" ht="12.75" customHeight="1">
      <c r="A38" s="546"/>
      <c r="B38" s="1618"/>
      <c r="C38" s="1618"/>
      <c r="D38" s="1618"/>
      <c r="E38" s="1618"/>
      <c r="F38" s="1618"/>
    </row>
    <row r="39" spans="1:29" ht="84" customHeight="1">
      <c r="A39" s="539">
        <v>4</v>
      </c>
      <c r="B39" s="1624" t="s">
        <v>91</v>
      </c>
      <c r="C39" s="1624"/>
      <c r="D39" s="1624"/>
      <c r="E39" s="1624"/>
      <c r="F39" s="1624"/>
      <c r="H39" s="527">
        <f>'Names of Bidder'!K6</f>
        <v>1</v>
      </c>
    </row>
    <row r="40" spans="1:29" ht="117" customHeight="1">
      <c r="A40" s="539">
        <v>5</v>
      </c>
      <c r="B40" s="1618" t="s">
        <v>92</v>
      </c>
      <c r="C40" s="1618"/>
      <c r="D40" s="1618"/>
      <c r="E40" s="1618"/>
      <c r="F40" s="1618"/>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81</v>
      </c>
      <c r="C42" s="550"/>
      <c r="D42" s="551"/>
      <c r="E42" s="551"/>
      <c r="F42" s="551"/>
    </row>
    <row r="43" spans="1:29" ht="30" customHeight="1">
      <c r="B43" s="552"/>
      <c r="C43" s="551"/>
      <c r="D43" s="551"/>
      <c r="E43" s="548"/>
      <c r="F43" s="553" t="s">
        <v>82</v>
      </c>
    </row>
    <row r="44" spans="1:29" ht="30" customHeight="1">
      <c r="B44" s="552"/>
      <c r="C44" s="551"/>
      <c r="D44" s="548"/>
      <c r="E44" s="548"/>
      <c r="F44" s="553" t="str">
        <f>"For and on behalf of " &amp; 'Sch-1'!C8</f>
        <v xml:space="preserve">For and on behalf of …….. …….. …….. …….. …….. …….. </v>
      </c>
    </row>
    <row r="45" spans="1:29" ht="30" customHeight="1">
      <c r="A45" s="526"/>
      <c r="B45" s="526"/>
      <c r="C45" s="554"/>
      <c r="D45" s="522"/>
      <c r="E45" s="555" t="s">
        <v>366</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252</v>
      </c>
      <c r="B46" s="1625" t="str">
        <f>'Sch-1'!B219</f>
        <v>--</v>
      </c>
      <c r="C46" s="1625"/>
      <c r="D46" s="522"/>
      <c r="E46" s="555" t="s">
        <v>83</v>
      </c>
      <c r="F46" s="558" t="str">
        <f>'Sch-1'!M220</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253</v>
      </c>
      <c r="B47" s="558" t="str">
        <f>'Sch-1'!B220</f>
        <v/>
      </c>
      <c r="C47" s="559"/>
      <c r="D47" s="522"/>
      <c r="E47" s="555" t="s">
        <v>84</v>
      </c>
      <c r="F47" s="558" t="str">
        <f>'Sch-1'!M221</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365</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62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622"/>
      <c r="C49" s="1622"/>
      <c r="D49" s="1622"/>
      <c r="E49" s="1622"/>
      <c r="F49" s="1622"/>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251</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623" t="s">
        <v>269</v>
      </c>
      <c r="B56" s="1623"/>
      <c r="C56" s="1623"/>
      <c r="D56" s="1620"/>
      <c r="E56" s="1621"/>
      <c r="F56" s="1621"/>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630"/>
      <c r="B57" s="1630"/>
      <c r="C57" s="1630"/>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629"/>
      <c r="B58" s="1629"/>
      <c r="C58" s="1629"/>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628" t="s">
        <v>270</v>
      </c>
      <c r="B59" s="1628"/>
      <c r="C59" s="1628"/>
      <c r="D59" s="1620"/>
      <c r="E59" s="1621"/>
      <c r="F59" s="1621"/>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628" t="s">
        <v>268</v>
      </c>
      <c r="B60" s="1628"/>
      <c r="C60" s="1628"/>
      <c r="D60" s="1620"/>
      <c r="E60" s="1621"/>
      <c r="F60" s="1621"/>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628" t="s">
        <v>271</v>
      </c>
      <c r="B61" s="1628"/>
      <c r="C61" s="1628"/>
      <c r="D61" s="1620"/>
      <c r="E61" s="1621"/>
      <c r="F61" s="1621"/>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623" t="s">
        <v>272</v>
      </c>
      <c r="B62" s="1623"/>
      <c r="C62" s="1623"/>
      <c r="D62" s="1620"/>
      <c r="E62" s="1621"/>
      <c r="F62" s="1621"/>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630"/>
      <c r="B63" s="1630"/>
      <c r="C63" s="1630"/>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629"/>
      <c r="B64" s="1629"/>
      <c r="C64" s="1629"/>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62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627"/>
      <c r="C65" s="1627"/>
      <c r="D65" s="1627"/>
      <c r="E65" s="1627"/>
      <c r="F65" s="1627"/>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626" t="s">
        <v>139</v>
      </c>
      <c r="B66" s="1626"/>
      <c r="C66" s="1626"/>
      <c r="D66" s="1626"/>
      <c r="E66" s="1626"/>
      <c r="F66" s="1626"/>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password="CC1F"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57" customWidth="1"/>
    <col min="2" max="2" width="46.875" style="757" customWidth="1"/>
    <col min="3" max="3" width="2.25" style="757" customWidth="1"/>
    <col min="4" max="4" width="17.625" style="758" customWidth="1"/>
    <col min="5" max="5" width="4.125" style="758" customWidth="1"/>
    <col min="6" max="6" width="17.625" style="758" customWidth="1"/>
    <col min="7" max="7" width="29.625" style="697" customWidth="1"/>
    <col min="8" max="8" width="15.25" style="697" customWidth="1"/>
    <col min="9" max="9" width="8.875" style="697" bestFit="1" customWidth="1"/>
    <col min="10" max="11" width="8" style="697"/>
    <col min="12" max="12" width="14" style="697" customWidth="1"/>
    <col min="13" max="16384" width="8" style="697"/>
  </cols>
  <sheetData>
    <row r="1" spans="1:8" ht="16.149999999999999" customHeight="1">
      <c r="A1" s="694"/>
      <c r="B1" s="1655" t="s">
        <v>216</v>
      </c>
      <c r="C1" s="1656"/>
      <c r="D1" s="1656"/>
      <c r="E1" s="1656"/>
      <c r="F1" s="1656"/>
    </row>
    <row r="2" spans="1:8" ht="16.149999999999999" customHeight="1">
      <c r="A2" s="694"/>
      <c r="B2" s="695"/>
      <c r="C2" s="696"/>
      <c r="D2" s="698"/>
      <c r="E2" s="698"/>
      <c r="F2" s="698"/>
    </row>
    <row r="3" spans="1:8" s="699" customFormat="1" ht="16.149999999999999" customHeight="1">
      <c r="A3" s="694"/>
      <c r="B3" s="694"/>
      <c r="C3" s="694"/>
      <c r="D3" s="1657" t="s">
        <v>217</v>
      </c>
      <c r="E3" s="1657"/>
      <c r="F3" s="1657"/>
    </row>
    <row r="4" spans="1:8" s="699" customFormat="1" ht="20.25" customHeight="1">
      <c r="A4" s="1658" t="s">
        <v>218</v>
      </c>
      <c r="B4" s="1658"/>
      <c r="C4" s="1658"/>
      <c r="D4" s="1659">
        <f>'Sch-1'!C8:E8</f>
        <v>0</v>
      </c>
      <c r="E4" s="1659"/>
      <c r="F4" s="1659"/>
    </row>
    <row r="5" spans="1:8" s="704" customFormat="1" ht="21" customHeight="1">
      <c r="A5" s="700" t="s">
        <v>378</v>
      </c>
      <c r="B5" s="1651" t="s">
        <v>219</v>
      </c>
      <c r="C5" s="1652"/>
      <c r="D5" s="701" t="s">
        <v>220</v>
      </c>
      <c r="E5" s="1653" t="s">
        <v>221</v>
      </c>
      <c r="F5" s="1654"/>
    </row>
    <row r="6" spans="1:8" s="699" customFormat="1" ht="36" customHeight="1">
      <c r="A6" s="705">
        <v>1</v>
      </c>
      <c r="B6" s="706" t="s">
        <v>243</v>
      </c>
      <c r="C6" s="707"/>
      <c r="D6" s="708">
        <f>'Sch-6'!D14</f>
        <v>0</v>
      </c>
      <c r="E6" s="709" t="s">
        <v>352</v>
      </c>
      <c r="F6" s="710">
        <f>D6</f>
        <v>0</v>
      </c>
      <c r="G6" s="711"/>
    </row>
    <row r="7" spans="1:8" s="699" customFormat="1" ht="34.5" customHeight="1">
      <c r="A7" s="705">
        <v>2</v>
      </c>
      <c r="B7" s="706" t="s">
        <v>244</v>
      </c>
      <c r="C7" s="707"/>
      <c r="D7" s="708">
        <f>'Sch-6'!D16</f>
        <v>0</v>
      </c>
      <c r="E7" s="709"/>
      <c r="F7" s="710">
        <f>D7</f>
        <v>0</v>
      </c>
      <c r="G7" s="711"/>
    </row>
    <row r="8" spans="1:8" s="699" customFormat="1" ht="21" customHeight="1">
      <c r="A8" s="705">
        <v>3</v>
      </c>
      <c r="B8" s="706" t="s">
        <v>245</v>
      </c>
      <c r="C8" s="707"/>
      <c r="D8" s="712">
        <f>'Sch-6'!D18</f>
        <v>0</v>
      </c>
      <c r="E8" s="702"/>
      <c r="F8" s="703">
        <f>D8</f>
        <v>0</v>
      </c>
      <c r="G8" s="711"/>
    </row>
    <row r="9" spans="1:8" s="699" customFormat="1" ht="21" customHeight="1">
      <c r="A9" s="705">
        <v>4</v>
      </c>
      <c r="B9" s="706" t="s">
        <v>246</v>
      </c>
      <c r="C9" s="707"/>
      <c r="D9" s="713" t="s">
        <v>434</v>
      </c>
      <c r="E9" s="709"/>
      <c r="F9" s="703" t="str">
        <f>D9</f>
        <v>Not Applicable</v>
      </c>
    </row>
    <row r="10" spans="1:8" s="699" customFormat="1" ht="21" customHeight="1">
      <c r="A10" s="705">
        <v>5</v>
      </c>
      <c r="B10" s="706" t="s">
        <v>247</v>
      </c>
      <c r="C10" s="707"/>
      <c r="D10" s="714">
        <f>SUM(D6,D7,D8)</f>
        <v>0</v>
      </c>
      <c r="E10" s="709"/>
      <c r="F10" s="715">
        <f>SUM(F6,F7,F8)</f>
        <v>0</v>
      </c>
    </row>
    <row r="11" spans="1:8" s="699" customFormat="1" ht="21" customHeight="1">
      <c r="A11" s="705">
        <v>6</v>
      </c>
      <c r="B11" s="716" t="s">
        <v>222</v>
      </c>
      <c r="C11" s="717" t="s">
        <v>352</v>
      </c>
      <c r="D11" s="718" t="e">
        <f>H11</f>
        <v>#REF!</v>
      </c>
      <c r="E11" s="719" t="s">
        <v>352</v>
      </c>
      <c r="F11" s="710" t="e">
        <f>D11</f>
        <v>#REF!</v>
      </c>
      <c r="H11" s="720" t="e">
        <f>ROUND(('Sch-1'!N213-'Sch-1 dis'!F75)+('Sch-2'!J212-'Sch-2 Dis'!F56)+ ('Sch-3 '!P207-'Sch-3 Dis'!F81),0)</f>
        <v>#REF!</v>
      </c>
    </row>
    <row r="12" spans="1:8" s="699" customFormat="1" ht="22.15" customHeight="1">
      <c r="A12" s="705">
        <v>7</v>
      </c>
      <c r="B12" s="716" t="s">
        <v>248</v>
      </c>
      <c r="C12" s="707"/>
      <c r="D12" s="701" t="e">
        <f>D10-D11</f>
        <v>#REF!</v>
      </c>
      <c r="E12" s="709"/>
      <c r="F12" s="715" t="e">
        <f>F10-F11</f>
        <v>#REF!</v>
      </c>
      <c r="G12" s="721"/>
      <c r="H12" s="720"/>
    </row>
    <row r="13" spans="1:8" s="699" customFormat="1" ht="22.15" customHeight="1">
      <c r="A13" s="705">
        <v>8</v>
      </c>
      <c r="B13" s="706" t="s">
        <v>223</v>
      </c>
      <c r="C13" s="707"/>
      <c r="D13" s="718"/>
      <c r="E13" s="709"/>
      <c r="F13" s="710"/>
    </row>
    <row r="14" spans="1:8" s="699" customFormat="1" ht="22.15" customHeight="1">
      <c r="A14" s="705" t="s">
        <v>352</v>
      </c>
      <c r="B14" s="706" t="s">
        <v>224</v>
      </c>
      <c r="C14" s="722"/>
      <c r="D14" s="723">
        <f>'Sch-5 Dis'!D14:E14</f>
        <v>0</v>
      </c>
      <c r="E14" s="724"/>
      <c r="F14" s="703">
        <f>F32</f>
        <v>0</v>
      </c>
      <c r="G14" s="711"/>
    </row>
    <row r="15" spans="1:8" s="699" customFormat="1" ht="22.15" customHeight="1">
      <c r="A15" s="705"/>
      <c r="B15" s="706" t="s">
        <v>1</v>
      </c>
      <c r="C15" s="707"/>
      <c r="D15" s="723">
        <f>'Sch-5 Dis'!D16:E16</f>
        <v>0</v>
      </c>
      <c r="E15" s="725"/>
      <c r="F15" s="703">
        <f>F34</f>
        <v>0</v>
      </c>
      <c r="G15" s="711"/>
    </row>
    <row r="16" spans="1:8" s="699" customFormat="1" ht="22.15" customHeight="1">
      <c r="A16" s="705"/>
      <c r="B16" s="706" t="s">
        <v>2</v>
      </c>
      <c r="C16" s="707"/>
      <c r="D16" s="723" t="e">
        <f>'Sch-5 Dis'!#REF!</f>
        <v>#REF!</v>
      </c>
      <c r="E16" s="725"/>
      <c r="F16" s="703">
        <f>F35</f>
        <v>0</v>
      </c>
      <c r="G16" s="711"/>
    </row>
    <row r="17" spans="1:12" s="699" customFormat="1" ht="22.15" customHeight="1">
      <c r="A17" s="705"/>
      <c r="B17" s="706" t="s">
        <v>3</v>
      </c>
      <c r="C17" s="707"/>
      <c r="D17" s="723" t="e">
        <f>SUM('Sch-5 Dis'!#REF!,'Sch-5 Dis'!#REF!)</f>
        <v>#REF!</v>
      </c>
      <c r="E17" s="725"/>
      <c r="F17" s="703">
        <f>F38</f>
        <v>0</v>
      </c>
      <c r="G17" s="711"/>
    </row>
    <row r="18" spans="1:12" s="699" customFormat="1" ht="22.15" customHeight="1">
      <c r="A18" s="705"/>
      <c r="B18" s="706" t="s">
        <v>4</v>
      </c>
      <c r="C18" s="707"/>
      <c r="D18" s="712" t="s">
        <v>475</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229</v>
      </c>
      <c r="C20" s="707"/>
      <c r="D20" s="701" t="e">
        <f>D10+D19</f>
        <v>#REF!</v>
      </c>
      <c r="E20" s="729" t="s">
        <v>352</v>
      </c>
      <c r="F20" s="730">
        <f>F10+F19</f>
        <v>0</v>
      </c>
      <c r="G20" s="711"/>
    </row>
    <row r="21" spans="1:12" s="699" customFormat="1" ht="51" customHeight="1">
      <c r="A21" s="705">
        <v>9</v>
      </c>
      <c r="B21" s="706" t="s">
        <v>249</v>
      </c>
      <c r="C21" s="707"/>
      <c r="D21" s="718">
        <v>0</v>
      </c>
      <c r="E21" s="709"/>
      <c r="F21" s="710">
        <f>D21</f>
        <v>0</v>
      </c>
    </row>
    <row r="22" spans="1:12" s="736" customFormat="1" ht="23.25" customHeight="1">
      <c r="A22" s="731" t="s">
        <v>352</v>
      </c>
      <c r="B22" s="732" t="s">
        <v>352</v>
      </c>
      <c r="C22" s="732"/>
      <c r="D22" s="733"/>
      <c r="E22" s="734"/>
      <c r="F22" s="735"/>
    </row>
    <row r="23" spans="1:12" s="699" customFormat="1" ht="18.75" customHeight="1">
      <c r="A23" s="737" t="s">
        <v>230</v>
      </c>
      <c r="B23" s="1637" t="s">
        <v>231</v>
      </c>
      <c r="C23" s="1637"/>
      <c r="D23" s="1637"/>
      <c r="E23" s="1637"/>
      <c r="F23" s="1660"/>
    </row>
    <row r="24" spans="1:12" s="699" customFormat="1" ht="18.75" customHeight="1">
      <c r="A24" s="737"/>
      <c r="B24" s="1643" t="str">
        <f>H24&amp;" "&amp;G24&amp;" "&amp;I24&amp;" "&amp;J24&amp;"%"&amp; " as"&amp;" "&amp;K24&amp; " "&amp;L24</f>
        <v xml:space="preserve">Excise Duty    % as  </v>
      </c>
      <c r="C24" s="1644"/>
      <c r="D24" s="1644"/>
      <c r="E24" s="1644"/>
      <c r="F24" s="1645"/>
      <c r="G24" s="739" t="s">
        <v>475</v>
      </c>
      <c r="H24" s="740" t="s">
        <v>6</v>
      </c>
      <c r="I24" s="740" t="str">
        <f>IF(J24="","","@")</f>
        <v/>
      </c>
      <c r="J24" s="741" t="s">
        <v>475</v>
      </c>
      <c r="K24" s="742" t="str">
        <f>IF(OR(L24=0,L24=""),"","Rs.")</f>
        <v/>
      </c>
      <c r="L24" s="743" t="str">
        <f>IF(D14=0,"",D14)</f>
        <v/>
      </c>
    </row>
    <row r="25" spans="1:12" s="699" customFormat="1" ht="19.5" customHeight="1">
      <c r="B25" s="1643" t="str">
        <f>H25&amp;" "&amp;G25&amp;" "&amp;I25&amp;" "&amp;J25&amp;"%"&amp; " as"&amp;" "&amp;K25&amp; " "&amp;L25</f>
        <v xml:space="preserve">CST    % as  </v>
      </c>
      <c r="C25" s="1644"/>
      <c r="D25" s="1644"/>
      <c r="E25" s="1644"/>
      <c r="F25" s="1645"/>
      <c r="G25" s="739" t="s">
        <v>475</v>
      </c>
      <c r="H25" s="740" t="s">
        <v>7</v>
      </c>
      <c r="I25" s="740" t="str">
        <f>IF(J25="","","@")</f>
        <v/>
      </c>
      <c r="J25" s="741" t="s">
        <v>475</v>
      </c>
      <c r="K25" s="742" t="str">
        <f>IF(OR(L25=0,L25=""),"","Rs.")</f>
        <v/>
      </c>
      <c r="L25" s="743" t="str">
        <f>IF(D15=0,"",D15)</f>
        <v/>
      </c>
    </row>
    <row r="26" spans="1:12" s="699" customFormat="1" ht="19.5" customHeight="1">
      <c r="B26" s="1643" t="e">
        <f>H26&amp;" "&amp;G26&amp;" "&amp;I26&amp;" "&amp;J26&amp;"%"&amp; " as"&amp;" "&amp;K26&amp; " "&amp;L26</f>
        <v>#REF!</v>
      </c>
      <c r="C26" s="1644"/>
      <c r="D26" s="1644"/>
      <c r="E26" s="1644"/>
      <c r="F26" s="1645"/>
      <c r="G26" s="739" t="s">
        <v>475</v>
      </c>
      <c r="H26" s="740" t="s">
        <v>8</v>
      </c>
      <c r="I26" s="740" t="str">
        <f>IF(J26="","","@")</f>
        <v/>
      </c>
      <c r="J26" s="741" t="s">
        <v>475</v>
      </c>
      <c r="K26" s="742" t="e">
        <f>IF(OR(L26=0,L26=""),"","Rs.")</f>
        <v>#REF!</v>
      </c>
      <c r="L26" s="743" t="e">
        <f>IF(D16=0,"",D16)</f>
        <v>#REF!</v>
      </c>
    </row>
    <row r="27" spans="1:12" s="699" customFormat="1" ht="19.5" customHeight="1">
      <c r="B27" s="1643" t="e">
        <f>H27&amp;" "&amp;G27&amp;" "&amp;I27&amp;" "&amp;J27&amp; " as"&amp;" "&amp;K27&amp; " "&amp;L27</f>
        <v>#REF!</v>
      </c>
      <c r="C27" s="1644"/>
      <c r="D27" s="1644"/>
      <c r="E27" s="1644"/>
      <c r="F27" s="1645"/>
      <c r="G27" s="739" t="s">
        <v>475</v>
      </c>
      <c r="H27" s="740" t="s">
        <v>9</v>
      </c>
      <c r="I27" s="740"/>
      <c r="J27" s="744"/>
      <c r="K27" s="742" t="e">
        <f>IF(OR(L27=0,L27=""),"","Rs.")</f>
        <v>#REF!</v>
      </c>
      <c r="L27" s="743" t="e">
        <f>IF(D17=0,"",D17)</f>
        <v>#REF!</v>
      </c>
    </row>
    <row r="28" spans="1:12" s="699" customFormat="1" ht="19.5" customHeight="1">
      <c r="B28" s="1643" t="str">
        <f>H28&amp;" "&amp;G28&amp;" "&amp;I28&amp;" "&amp;J28&amp; " as"&amp;" "&amp;K28&amp; " "&amp;L28</f>
        <v xml:space="preserve">Others     as  </v>
      </c>
      <c r="C28" s="1644"/>
      <c r="D28" s="1644"/>
      <c r="E28" s="1644"/>
      <c r="F28" s="1645"/>
      <c r="G28" s="739" t="s">
        <v>475</v>
      </c>
      <c r="H28" s="738" t="s">
        <v>235</v>
      </c>
      <c r="I28" s="738"/>
      <c r="J28" s="738"/>
      <c r="K28" s="738" t="str">
        <f>IF(OR(L28=0,L28=""),"","Rs.")</f>
        <v/>
      </c>
      <c r="L28" s="745" t="str">
        <f>IF(D18=0,"",D18)</f>
        <v/>
      </c>
    </row>
    <row r="29" spans="1:12" s="699" customFormat="1" ht="19.5" customHeight="1">
      <c r="B29" s="1649"/>
      <c r="C29" s="1649"/>
      <c r="D29" s="1649"/>
      <c r="E29" s="1649"/>
      <c r="F29" s="1650"/>
    </row>
    <row r="30" spans="1:12" s="747" customFormat="1" ht="59.25" customHeight="1">
      <c r="A30" s="746" t="s">
        <v>236</v>
      </c>
      <c r="B30" s="1646" t="s">
        <v>10</v>
      </c>
      <c r="C30" s="1647"/>
      <c r="D30" s="1647"/>
      <c r="E30" s="1647"/>
      <c r="F30" s="1648"/>
    </row>
    <row r="31" spans="1:12" s="699" customFormat="1" ht="19.5" customHeight="1">
      <c r="A31" s="748" t="s">
        <v>355</v>
      </c>
      <c r="B31" s="1637" t="s">
        <v>237</v>
      </c>
      <c r="C31" s="1637"/>
      <c r="D31" s="1637"/>
      <c r="E31" s="738" t="s">
        <v>233</v>
      </c>
      <c r="F31" s="743">
        <v>0</v>
      </c>
    </row>
    <row r="32" spans="1:12" s="699" customFormat="1" ht="19.5" customHeight="1">
      <c r="A32" s="748" t="s">
        <v>356</v>
      </c>
      <c r="B32" s="740" t="s">
        <v>11</v>
      </c>
      <c r="C32" s="749"/>
      <c r="D32" s="750">
        <v>0.1</v>
      </c>
      <c r="E32" s="738" t="s">
        <v>233</v>
      </c>
      <c r="F32" s="743">
        <f>ROUND(D32*F31,0)</f>
        <v>0</v>
      </c>
      <c r="H32" s="1637"/>
      <c r="I32" s="1637"/>
      <c r="J32" s="1637"/>
    </row>
    <row r="33" spans="1:10" s="699" customFormat="1" ht="19.5" customHeight="1">
      <c r="A33" s="751" t="s">
        <v>357</v>
      </c>
      <c r="B33" s="740" t="s">
        <v>12</v>
      </c>
      <c r="C33" s="749"/>
      <c r="D33" s="752">
        <v>0</v>
      </c>
      <c r="E33" s="738"/>
      <c r="F33" s="743">
        <f>D33</f>
        <v>0</v>
      </c>
      <c r="H33" s="738"/>
      <c r="I33" s="738"/>
      <c r="J33" s="738"/>
    </row>
    <row r="34" spans="1:10" s="699" customFormat="1" ht="19.5" customHeight="1">
      <c r="A34" s="751" t="s">
        <v>358</v>
      </c>
      <c r="B34" s="740" t="s">
        <v>13</v>
      </c>
      <c r="D34" s="750">
        <v>0.02</v>
      </c>
      <c r="E34" s="738" t="s">
        <v>233</v>
      </c>
      <c r="F34" s="743">
        <f>ROUND((F33+(F33*D32))*D34,0)</f>
        <v>0</v>
      </c>
    </row>
    <row r="35" spans="1:10" s="699" customFormat="1" ht="19.5" customHeight="1">
      <c r="A35" s="751" t="s">
        <v>359</v>
      </c>
      <c r="B35" s="740" t="s">
        <v>14</v>
      </c>
      <c r="C35" s="738"/>
      <c r="D35" s="750">
        <v>0.01</v>
      </c>
      <c r="E35" s="738"/>
      <c r="F35" s="743">
        <f>ROUND(((F31-F33)+((F31-F33)*D32))*D35,0)</f>
        <v>0</v>
      </c>
    </row>
    <row r="36" spans="1:10" s="699" customFormat="1" ht="19.5" customHeight="1">
      <c r="A36" s="751" t="s">
        <v>360</v>
      </c>
      <c r="B36" s="742" t="s">
        <v>15</v>
      </c>
      <c r="C36" s="738"/>
      <c r="D36" s="738"/>
      <c r="E36" s="738" t="s">
        <v>233</v>
      </c>
      <c r="F36" s="753" t="str">
        <f>L28</f>
        <v/>
      </c>
    </row>
    <row r="37" spans="1:10" s="699" customFormat="1" ht="19.5" customHeight="1">
      <c r="A37" s="751" t="s">
        <v>16</v>
      </c>
      <c r="B37" s="1637" t="s">
        <v>240</v>
      </c>
      <c r="C37" s="1637"/>
      <c r="D37" s="1637"/>
      <c r="E37" s="738" t="s">
        <v>233</v>
      </c>
      <c r="F37" s="754">
        <f>SUM(F31,F32,F34,F35,F36)</f>
        <v>0</v>
      </c>
    </row>
    <row r="38" spans="1:10" s="699" customFormat="1" ht="19.5" customHeight="1">
      <c r="A38" s="751" t="s">
        <v>17</v>
      </c>
      <c r="B38" s="742" t="s">
        <v>18</v>
      </c>
      <c r="C38" s="738"/>
      <c r="D38" s="750"/>
      <c r="E38" s="738" t="s">
        <v>233</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38" t="str">
        <f>Basic!B1</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43" s="1639"/>
      <c r="C43" s="1640"/>
      <c r="D43" s="1641" t="s">
        <v>241</v>
      </c>
      <c r="E43" s="1642"/>
      <c r="F43" s="764" t="s">
        <v>242</v>
      </c>
    </row>
    <row r="44" spans="1:10" ht="33">
      <c r="A44" s="759" t="s">
        <v>19</v>
      </c>
      <c r="B44" s="760" t="str">
        <f>Basic!B5</f>
        <v>Specification No.: CC/NT/W-AIS/DOM/A00/23/01627</v>
      </c>
      <c r="C44" s="761"/>
      <c r="D44" s="762"/>
      <c r="E44" s="763"/>
      <c r="F44" s="765"/>
    </row>
    <row r="46" spans="1:10">
      <c r="A46" s="75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6.5"/>
  <cols>
    <col min="1" max="1" width="7.5" style="171" customWidth="1"/>
    <col min="2" max="2" width="46.875" style="171" customWidth="1"/>
    <col min="3" max="3" width="2.25" style="171" customWidth="1"/>
    <col min="4" max="4" width="17.625" style="172" customWidth="1"/>
    <col min="5" max="5" width="4.125" style="172" customWidth="1"/>
    <col min="6" max="6" width="17.625" style="172" customWidth="1"/>
    <col min="7" max="7" width="21.625" style="132" customWidth="1"/>
    <col min="8" max="8" width="15.25" style="319" customWidth="1"/>
    <col min="9" max="10" width="13.75" style="319" customWidth="1"/>
    <col min="11" max="11" width="14.875" style="319" customWidth="1"/>
    <col min="12" max="12" width="13.75" style="319" customWidth="1"/>
    <col min="13" max="16" width="8" style="319" customWidth="1"/>
    <col min="17" max="16384" width="8" style="132"/>
  </cols>
  <sheetData>
    <row r="1" spans="1:16" ht="16.149999999999999" customHeight="1">
      <c r="A1" s="129"/>
      <c r="B1" s="1667" t="s">
        <v>216</v>
      </c>
      <c r="C1" s="1668"/>
      <c r="D1" s="1668"/>
      <c r="E1" s="1668"/>
      <c r="F1" s="1668"/>
    </row>
    <row r="2" spans="1:16" ht="16.149999999999999" customHeight="1">
      <c r="A2" s="129"/>
      <c r="B2" s="130"/>
      <c r="C2" s="131"/>
      <c r="D2" s="133"/>
      <c r="E2" s="133"/>
      <c r="F2" s="133"/>
    </row>
    <row r="3" spans="1:16" s="134" customFormat="1" ht="16.149999999999999" customHeight="1">
      <c r="A3" s="129"/>
      <c r="B3" s="129"/>
      <c r="C3" s="129"/>
      <c r="D3" s="1669" t="s">
        <v>217</v>
      </c>
      <c r="E3" s="1669"/>
      <c r="F3" s="1669"/>
      <c r="H3" s="320"/>
      <c r="I3" s="320"/>
      <c r="J3" s="320"/>
      <c r="K3" s="320"/>
      <c r="L3" s="320"/>
      <c r="M3" s="320"/>
      <c r="N3" s="320"/>
      <c r="O3" s="320"/>
      <c r="P3" s="320"/>
    </row>
    <row r="4" spans="1:16" s="134" customFormat="1" ht="20.25" customHeight="1">
      <c r="A4" s="1675" t="s">
        <v>218</v>
      </c>
      <c r="B4" s="1675"/>
      <c r="C4" s="1675"/>
      <c r="D4" s="1670" t="str">
        <f>'Sch-1'!C8</f>
        <v xml:space="preserve">…….. …….. …….. …….. …….. …….. </v>
      </c>
      <c r="E4" s="1670"/>
      <c r="F4" s="1670"/>
      <c r="H4" s="320"/>
      <c r="I4" s="320"/>
      <c r="J4" s="320"/>
      <c r="K4" s="320"/>
      <c r="L4" s="320"/>
      <c r="M4" s="320"/>
      <c r="N4" s="320"/>
      <c r="O4" s="320"/>
      <c r="P4" s="320"/>
    </row>
    <row r="5" spans="1:16" s="140" customFormat="1" ht="21" customHeight="1">
      <c r="A5" s="136" t="s">
        <v>378</v>
      </c>
      <c r="B5" s="1673" t="s">
        <v>219</v>
      </c>
      <c r="C5" s="1674"/>
      <c r="D5" s="137" t="s">
        <v>220</v>
      </c>
      <c r="E5" s="1671" t="s">
        <v>221</v>
      </c>
      <c r="F5" s="1672"/>
      <c r="H5" s="321"/>
      <c r="I5" s="321"/>
      <c r="J5" s="321"/>
      <c r="K5" s="321"/>
      <c r="L5" s="321"/>
      <c r="M5" s="321"/>
      <c r="N5" s="321"/>
      <c r="O5" s="321"/>
      <c r="P5" s="321"/>
    </row>
    <row r="6" spans="1:16" s="134" customFormat="1" ht="36" customHeight="1">
      <c r="A6" s="141">
        <v>1</v>
      </c>
      <c r="B6" s="142" t="s">
        <v>243</v>
      </c>
      <c r="C6" s="143"/>
      <c r="D6" s="144">
        <f>'Sch-6'!D14</f>
        <v>0</v>
      </c>
      <c r="E6" s="145" t="s">
        <v>352</v>
      </c>
      <c r="F6" s="146">
        <f>D6</f>
        <v>0</v>
      </c>
      <c r="G6" s="147"/>
      <c r="H6" s="320"/>
      <c r="I6" s="320"/>
      <c r="J6" s="320"/>
      <c r="K6" s="320"/>
      <c r="L6" s="320"/>
      <c r="M6" s="320"/>
      <c r="N6" s="320"/>
      <c r="O6" s="320"/>
      <c r="P6" s="320"/>
    </row>
    <row r="7" spans="1:16" s="134" customFormat="1" ht="34.5" customHeight="1">
      <c r="A7" s="141">
        <v>2</v>
      </c>
      <c r="B7" s="142" t="s">
        <v>244</v>
      </c>
      <c r="C7" s="143"/>
      <c r="D7" s="144">
        <f>'Sch-6'!D16</f>
        <v>0</v>
      </c>
      <c r="E7" s="145"/>
      <c r="F7" s="146">
        <f>D7</f>
        <v>0</v>
      </c>
      <c r="G7" s="147"/>
      <c r="H7" s="320"/>
      <c r="I7" s="320"/>
      <c r="J7" s="320"/>
      <c r="K7" s="320"/>
      <c r="L7" s="320"/>
      <c r="M7" s="320"/>
      <c r="N7" s="320"/>
      <c r="O7" s="320"/>
      <c r="P7" s="320"/>
    </row>
    <row r="8" spans="1:16" s="134" customFormat="1" ht="21" customHeight="1">
      <c r="A8" s="141">
        <v>3</v>
      </c>
      <c r="B8" s="142" t="s">
        <v>245</v>
      </c>
      <c r="C8" s="143"/>
      <c r="D8" s="144">
        <f>'Sch-6'!D18</f>
        <v>0</v>
      </c>
      <c r="E8" s="145"/>
      <c r="F8" s="146">
        <f>D8</f>
        <v>0</v>
      </c>
      <c r="G8" s="147"/>
      <c r="H8" s="320"/>
      <c r="I8" s="320"/>
      <c r="J8" s="320"/>
      <c r="K8" s="320"/>
      <c r="L8" s="320"/>
      <c r="M8" s="320"/>
      <c r="N8" s="320"/>
      <c r="O8" s="320"/>
      <c r="P8" s="320"/>
    </row>
    <row r="9" spans="1:16" s="134" customFormat="1" ht="21" customHeight="1">
      <c r="A9" s="141">
        <v>4</v>
      </c>
      <c r="B9" s="142" t="s">
        <v>246</v>
      </c>
      <c r="C9" s="143"/>
      <c r="D9" s="148" t="s">
        <v>434</v>
      </c>
      <c r="E9" s="145"/>
      <c r="F9" s="139" t="str">
        <f>D9</f>
        <v>Not Applicable</v>
      </c>
      <c r="H9" s="320"/>
      <c r="I9" s="320"/>
      <c r="J9" s="320"/>
      <c r="K9" s="320"/>
      <c r="L9" s="320"/>
      <c r="M9" s="320"/>
      <c r="N9" s="320"/>
      <c r="O9" s="320"/>
      <c r="P9" s="320"/>
    </row>
    <row r="10" spans="1:16" s="134" customFormat="1" ht="21" customHeight="1">
      <c r="A10" s="141">
        <v>5</v>
      </c>
      <c r="B10" s="142" t="s">
        <v>247</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222</v>
      </c>
      <c r="C11" s="152" t="s">
        <v>352</v>
      </c>
      <c r="D11" s="153" t="e">
        <f>'Sch-1'!AA215+'Sch-2'!#REF!+'Sch-3 '!#REF!+'Sch-7'!#REF!</f>
        <v>#REF!</v>
      </c>
      <c r="E11" s="154" t="s">
        <v>352</v>
      </c>
      <c r="F11" s="146" t="e">
        <f>D11</f>
        <v>#REF!</v>
      </c>
      <c r="H11" s="320"/>
      <c r="I11" s="320"/>
      <c r="J11" s="320"/>
      <c r="K11" s="320"/>
      <c r="L11" s="320"/>
      <c r="M11" s="320"/>
      <c r="N11" s="320"/>
      <c r="O11" s="320"/>
      <c r="P11" s="320"/>
    </row>
    <row r="12" spans="1:16" s="134" customFormat="1" ht="22.15" customHeight="1">
      <c r="A12" s="141">
        <v>7</v>
      </c>
      <c r="B12" s="151" t="s">
        <v>248</v>
      </c>
      <c r="C12" s="143"/>
      <c r="D12" s="137" t="e">
        <f>D10-D11</f>
        <v>#REF!</v>
      </c>
      <c r="E12" s="145"/>
      <c r="F12" s="150" t="e">
        <f>F10-F11</f>
        <v>#REF!</v>
      </c>
      <c r="G12" s="155"/>
      <c r="H12" s="320"/>
      <c r="I12" s="320"/>
      <c r="J12" s="320"/>
      <c r="K12" s="320"/>
      <c r="L12" s="320"/>
      <c r="M12" s="320"/>
      <c r="N12" s="320"/>
      <c r="O12" s="320"/>
      <c r="P12" s="320"/>
    </row>
    <row r="13" spans="1:16" s="134" customFormat="1" ht="22.15" customHeight="1">
      <c r="A13" s="141">
        <v>8</v>
      </c>
      <c r="B13" s="142" t="s">
        <v>223</v>
      </c>
      <c r="C13" s="143"/>
      <c r="D13" s="153"/>
      <c r="E13" s="145"/>
      <c r="F13" s="146"/>
      <c r="H13" s="320"/>
      <c r="I13" s="320"/>
      <c r="J13" s="320"/>
      <c r="K13" s="320"/>
      <c r="L13" s="320"/>
      <c r="M13" s="320"/>
      <c r="N13" s="320"/>
      <c r="O13" s="320"/>
      <c r="P13" s="320"/>
    </row>
    <row r="14" spans="1:16" s="134" customFormat="1" ht="22.15" customHeight="1">
      <c r="A14" s="141" t="s">
        <v>352</v>
      </c>
      <c r="B14" s="142" t="s">
        <v>224</v>
      </c>
      <c r="C14" s="156"/>
      <c r="D14" s="159" t="e">
        <f>'Sch-5'!K14</f>
        <v>#REF!</v>
      </c>
      <c r="E14" s="157"/>
      <c r="F14" s="139">
        <f>F32</f>
        <v>0</v>
      </c>
      <c r="G14" s="147"/>
      <c r="H14" s="320"/>
      <c r="I14" s="320"/>
      <c r="J14" s="320"/>
      <c r="K14" s="320"/>
      <c r="L14" s="320"/>
      <c r="M14" s="320"/>
      <c r="N14" s="320"/>
      <c r="O14" s="320"/>
      <c r="P14" s="320"/>
    </row>
    <row r="15" spans="1:16" s="134" customFormat="1" ht="22.15" customHeight="1">
      <c r="A15" s="141"/>
      <c r="B15" s="142" t="s">
        <v>225</v>
      </c>
      <c r="C15" s="143"/>
      <c r="D15" s="159" t="e">
        <f>'Sch-5'!K16+'Sch-5'!#REF!</f>
        <v>#REF!</v>
      </c>
      <c r="E15" s="158"/>
      <c r="F15" s="139" t="e">
        <f>F33</f>
        <v>#REF!</v>
      </c>
      <c r="G15" s="147"/>
      <c r="H15" s="320"/>
      <c r="I15" s="320"/>
      <c r="J15" s="320"/>
      <c r="K15" s="320"/>
      <c r="L15" s="320"/>
      <c r="M15" s="320"/>
      <c r="N15" s="320"/>
      <c r="O15" s="320"/>
      <c r="P15" s="320"/>
    </row>
    <row r="16" spans="1:16" s="134" customFormat="1" ht="22.15" customHeight="1">
      <c r="A16" s="141"/>
      <c r="B16" s="142" t="s">
        <v>226</v>
      </c>
      <c r="C16" s="143"/>
      <c r="D16" s="159" t="e">
        <f>#REF!+#REF!</f>
        <v>#REF!</v>
      </c>
      <c r="E16" s="158"/>
      <c r="F16" s="139" t="e">
        <f>F36</f>
        <v>#REF!</v>
      </c>
      <c r="G16" s="147"/>
      <c r="H16" s="320"/>
      <c r="I16" s="320"/>
      <c r="J16" s="320"/>
      <c r="K16" s="320"/>
      <c r="L16" s="320"/>
      <c r="M16" s="320"/>
      <c r="N16" s="320"/>
      <c r="O16" s="320"/>
      <c r="P16" s="320"/>
    </row>
    <row r="17" spans="1:16" s="134" customFormat="1" ht="22.15" customHeight="1">
      <c r="A17" s="141"/>
      <c r="B17" s="142" t="s">
        <v>227</v>
      </c>
      <c r="C17" s="143"/>
      <c r="D17" s="159" t="e">
        <f>#REF!</f>
        <v>#REF!</v>
      </c>
      <c r="E17" s="138"/>
      <c r="F17" s="139">
        <f>F34</f>
        <v>0</v>
      </c>
      <c r="H17" s="320"/>
      <c r="I17" s="320"/>
      <c r="J17" s="320"/>
      <c r="K17" s="320"/>
      <c r="L17" s="320"/>
      <c r="M17" s="320"/>
      <c r="N17" s="320"/>
      <c r="O17" s="320"/>
      <c r="P17" s="320"/>
    </row>
    <row r="18" spans="1:16" s="134" customFormat="1" ht="27" customHeight="1">
      <c r="A18" s="141"/>
      <c r="B18" s="142" t="s">
        <v>228</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229</v>
      </c>
      <c r="C19" s="143"/>
      <c r="D19" s="137" t="e">
        <f>D10+D18</f>
        <v>#REF!</v>
      </c>
      <c r="E19" s="162" t="s">
        <v>352</v>
      </c>
      <c r="F19" s="163" t="e">
        <f>F10+F18</f>
        <v>#REF!</v>
      </c>
      <c r="G19" s="147"/>
      <c r="H19" s="320"/>
      <c r="I19" s="320"/>
      <c r="J19" s="320"/>
      <c r="K19" s="320"/>
      <c r="L19" s="320"/>
      <c r="M19" s="320"/>
      <c r="N19" s="320"/>
      <c r="O19" s="320"/>
      <c r="P19" s="320"/>
    </row>
    <row r="20" spans="1:16" s="134" customFormat="1" ht="51" customHeight="1">
      <c r="A20" s="141">
        <v>9</v>
      </c>
      <c r="B20" s="142" t="s">
        <v>249</v>
      </c>
      <c r="C20" s="143"/>
      <c r="D20" s="153">
        <f>'Sch-1'!N212</f>
        <v>0</v>
      </c>
      <c r="E20" s="145"/>
      <c r="F20" s="146">
        <f>D20</f>
        <v>0</v>
      </c>
      <c r="H20" s="320"/>
      <c r="I20" s="320"/>
      <c r="J20" s="320"/>
      <c r="K20" s="320"/>
      <c r="L20" s="320"/>
      <c r="M20" s="320"/>
      <c r="N20" s="320"/>
      <c r="O20" s="320"/>
      <c r="P20" s="320"/>
    </row>
    <row r="21" spans="1:16" s="164" customFormat="1" ht="23.25" customHeight="1">
      <c r="A21" s="165" t="s">
        <v>230</v>
      </c>
      <c r="B21" s="1661" t="s">
        <v>231</v>
      </c>
      <c r="C21" s="1661"/>
      <c r="D21" s="1661"/>
      <c r="E21" s="1661"/>
      <c r="F21" s="1662"/>
      <c r="H21" s="322"/>
      <c r="I21" s="322"/>
      <c r="J21" s="322"/>
      <c r="K21" s="322"/>
      <c r="L21" s="322"/>
      <c r="M21" s="322"/>
      <c r="N21" s="322"/>
      <c r="O21" s="322"/>
      <c r="P21" s="322"/>
    </row>
    <row r="22" spans="1:16" s="134" customFormat="1" ht="18.75" customHeight="1">
      <c r="A22" s="167" t="s">
        <v>355</v>
      </c>
      <c r="B22" s="1666" t="s">
        <v>232</v>
      </c>
      <c r="C22" s="1666"/>
      <c r="D22" s="1666"/>
      <c r="E22" s="166" t="s">
        <v>233</v>
      </c>
      <c r="F22" s="169" t="e">
        <f>D14</f>
        <v>#REF!</v>
      </c>
      <c r="H22" s="320"/>
      <c r="I22" s="320"/>
      <c r="J22" s="320"/>
      <c r="K22" s="320"/>
      <c r="L22" s="320"/>
      <c r="M22" s="320"/>
      <c r="N22" s="320"/>
      <c r="O22" s="320"/>
      <c r="P22" s="320"/>
    </row>
    <row r="23" spans="1:16" s="134" customFormat="1" ht="19.5" customHeight="1">
      <c r="A23" s="167" t="s">
        <v>356</v>
      </c>
      <c r="B23" s="1666" t="s">
        <v>234</v>
      </c>
      <c r="C23" s="1666"/>
      <c r="D23" s="1666"/>
      <c r="E23" s="166" t="s">
        <v>233</v>
      </c>
      <c r="F23" s="169" t="e">
        <f>D15</f>
        <v>#REF!</v>
      </c>
      <c r="H23" s="320"/>
      <c r="I23" s="320"/>
      <c r="J23" s="320"/>
      <c r="K23" s="320"/>
      <c r="L23" s="320"/>
      <c r="M23" s="320"/>
      <c r="N23" s="320"/>
      <c r="O23" s="320"/>
      <c r="P23" s="320"/>
    </row>
    <row r="24" spans="1:16" s="134" customFormat="1" ht="19.5" customHeight="1">
      <c r="A24" s="167" t="s">
        <v>357</v>
      </c>
      <c r="B24" s="1666" t="s">
        <v>286</v>
      </c>
      <c r="C24" s="1666"/>
      <c r="D24" s="1666"/>
      <c r="E24" s="166" t="s">
        <v>233</v>
      </c>
      <c r="F24" s="169" t="e">
        <f>D16</f>
        <v>#REF!</v>
      </c>
      <c r="H24" s="320"/>
      <c r="I24" s="320"/>
      <c r="J24" s="320"/>
      <c r="K24" s="320"/>
      <c r="L24" s="320"/>
      <c r="M24" s="320"/>
      <c r="N24" s="320"/>
      <c r="O24" s="320"/>
      <c r="P24" s="320"/>
    </row>
    <row r="25" spans="1:16" s="134" customFormat="1" ht="19.5" customHeight="1">
      <c r="A25" s="167" t="s">
        <v>358</v>
      </c>
      <c r="B25" s="1666" t="s">
        <v>235</v>
      </c>
      <c r="C25" s="1666"/>
      <c r="D25" s="1666"/>
      <c r="E25" s="166" t="s">
        <v>233</v>
      </c>
      <c r="F25" s="169" t="e">
        <f>D17</f>
        <v>#REF!</v>
      </c>
      <c r="H25" s="320"/>
      <c r="I25" s="320"/>
      <c r="J25" s="320"/>
      <c r="K25" s="320"/>
      <c r="L25" s="320"/>
      <c r="M25" s="320"/>
      <c r="N25" s="320"/>
      <c r="O25" s="320"/>
      <c r="P25" s="320"/>
    </row>
    <row r="26" spans="1:16" s="134" customFormat="1" ht="19.5" customHeight="1">
      <c r="A26" s="174" t="s">
        <v>236</v>
      </c>
      <c r="B26" s="1661" t="s">
        <v>288</v>
      </c>
      <c r="C26" s="1661"/>
      <c r="D26" s="1661"/>
      <c r="E26" s="1661"/>
      <c r="F26" s="1662"/>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287</v>
      </c>
      <c r="B30" s="1663" t="s">
        <v>304</v>
      </c>
      <c r="C30" s="1664"/>
      <c r="D30" s="1664"/>
      <c r="E30" s="1664"/>
      <c r="F30" s="1665"/>
      <c r="H30" s="320" t="s">
        <v>289</v>
      </c>
      <c r="I30" s="320"/>
      <c r="J30" s="320"/>
      <c r="K30" s="320"/>
      <c r="L30" s="320"/>
      <c r="M30" s="320"/>
      <c r="N30" s="320"/>
      <c r="O30" s="320"/>
      <c r="P30" s="320"/>
    </row>
    <row r="31" spans="1:16" s="134" customFormat="1" ht="19.5" customHeight="1">
      <c r="A31" s="167" t="s">
        <v>355</v>
      </c>
      <c r="B31" s="1666" t="s">
        <v>237</v>
      </c>
      <c r="C31" s="1666"/>
      <c r="D31" s="1666"/>
      <c r="E31" s="166" t="s">
        <v>233</v>
      </c>
      <c r="F31" s="168">
        <f>'Sch-1'!AE3</f>
        <v>0</v>
      </c>
      <c r="H31" s="321" t="s">
        <v>290</v>
      </c>
      <c r="I31" s="321" t="e">
        <f>#REF!</f>
        <v>#REF!</v>
      </c>
      <c r="J31" s="321" t="e">
        <f>IF(I31=0, "", I31)</f>
        <v>#REF!</v>
      </c>
      <c r="K31" s="324" t="e">
        <f>IF(I31=0, "", "Discount on lum-sum basis on total price quoted by us without Taxes &amp; Duties. In Rs. ")</f>
        <v>#REF!</v>
      </c>
      <c r="L31" s="321" t="s">
        <v>291</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356</v>
      </c>
      <c r="B32" s="1666" t="s">
        <v>238</v>
      </c>
      <c r="C32" s="1666"/>
      <c r="D32" s="1666"/>
      <c r="E32" s="166" t="s">
        <v>233</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357</v>
      </c>
      <c r="B33" s="1666" t="s">
        <v>239</v>
      </c>
      <c r="C33" s="1666"/>
      <c r="D33" s="1666"/>
      <c r="E33" s="166" t="s">
        <v>233</v>
      </c>
      <c r="F33" s="168" t="e">
        <f>'Sch-5'!K16+'Sch-5'!#REF!</f>
        <v>#REF!</v>
      </c>
      <c r="H33" s="321" t="s">
        <v>292</v>
      </c>
      <c r="I33" s="321" t="e">
        <f>#REF!</f>
        <v>#REF!</v>
      </c>
      <c r="J33" s="321" t="e">
        <f>IF(I33=0, "", I33)</f>
        <v>#REF!</v>
      </c>
      <c r="K33" s="326" t="e">
        <f>IF(I33=0, "", "Schedule-1 : Ex works prices (Direct Only)")</f>
        <v>#REF!</v>
      </c>
      <c r="L33" s="321" t="s">
        <v>297</v>
      </c>
      <c r="M33" s="325" t="e">
        <f>#REF!</f>
        <v>#REF!</v>
      </c>
      <c r="N33" s="325" t="e">
        <f t="shared" si="0"/>
        <v>#REF!</v>
      </c>
      <c r="O33" s="326" t="e">
        <f>IF(M33=0, "", "Schedule-1 : Ex works prices (Direct Only)")</f>
        <v>#REF!</v>
      </c>
      <c r="P33" s="320"/>
    </row>
    <row r="34" spans="1:19" s="134" customFormat="1" ht="19.5" customHeight="1">
      <c r="A34" s="167" t="s">
        <v>358</v>
      </c>
      <c r="B34" s="1666" t="s">
        <v>235</v>
      </c>
      <c r="C34" s="1666"/>
      <c r="D34" s="1666"/>
      <c r="E34" s="166" t="s">
        <v>233</v>
      </c>
      <c r="F34" s="328"/>
      <c r="H34" s="321" t="s">
        <v>293</v>
      </c>
      <c r="I34" s="321" t="e">
        <f>#REF!</f>
        <v>#REF!</v>
      </c>
      <c r="J34" s="321" t="e">
        <f>IF(I34=0, "", I34)</f>
        <v>#REF!</v>
      </c>
      <c r="K34" s="326" t="e">
        <f>IF(I34=0, "", "Schedule-1 : Ex works prices (Bought Out Only)")</f>
        <v>#REF!</v>
      </c>
      <c r="L34" s="321" t="s">
        <v>298</v>
      </c>
      <c r="M34" s="325" t="e">
        <f>#REF!</f>
        <v>#REF!</v>
      </c>
      <c r="N34" s="325" t="e">
        <f t="shared" si="0"/>
        <v>#REF!</v>
      </c>
      <c r="O34" s="326" t="e">
        <f>IF(M34=0, "", "Schedule-1 : Ex works prices (Bought Out Only)")</f>
        <v>#REF!</v>
      </c>
      <c r="P34" s="320"/>
      <c r="Q34" s="164"/>
      <c r="R34" s="164"/>
      <c r="S34" s="164"/>
    </row>
    <row r="35" spans="1:19" s="134" customFormat="1" ht="15" customHeight="1">
      <c r="A35" s="167" t="s">
        <v>359</v>
      </c>
      <c r="B35" s="1666" t="s">
        <v>240</v>
      </c>
      <c r="C35" s="1666"/>
      <c r="D35" s="1666"/>
      <c r="E35" s="166" t="s">
        <v>233</v>
      </c>
      <c r="F35" s="169" t="e">
        <f>D6+D7+F32+F33+F34</f>
        <v>#REF!</v>
      </c>
      <c r="H35" s="321" t="s">
        <v>294</v>
      </c>
      <c r="I35" s="321" t="e">
        <f>#REF!</f>
        <v>#REF!</v>
      </c>
      <c r="J35" s="321" t="e">
        <f>IF(I35=0, "", I35)</f>
        <v>#REF!</v>
      </c>
      <c r="K35" s="326" t="e">
        <f>IF(I35=0, "", "Schedule-2 : Freight &amp; Insurance")</f>
        <v>#REF!</v>
      </c>
      <c r="L35" s="321" t="s">
        <v>299</v>
      </c>
      <c r="M35" s="325" t="e">
        <f>#REF!</f>
        <v>#REF!</v>
      </c>
      <c r="N35" s="325" t="e">
        <f t="shared" si="0"/>
        <v>#REF!</v>
      </c>
      <c r="O35" s="326" t="e">
        <f>IF(M35=0, "", "Schedule-2 : Freight &amp; Insurance")</f>
        <v>#REF!</v>
      </c>
      <c r="P35" s="320"/>
      <c r="Q35" s="164"/>
      <c r="R35" s="164"/>
      <c r="S35" s="164"/>
    </row>
    <row r="36" spans="1:19" s="134" customFormat="1" ht="15" customHeight="1">
      <c r="A36" s="167" t="s">
        <v>360</v>
      </c>
      <c r="B36" s="1666" t="s">
        <v>305</v>
      </c>
      <c r="C36" s="1666"/>
      <c r="D36" s="1666"/>
      <c r="E36" s="166" t="s">
        <v>233</v>
      </c>
      <c r="F36" s="169" t="e">
        <f>ROUND(0.01*F35,0)</f>
        <v>#REF!</v>
      </c>
      <c r="H36" s="321" t="s">
        <v>295</v>
      </c>
      <c r="I36" s="321" t="e">
        <f>#REF!</f>
        <v>#REF!</v>
      </c>
      <c r="J36" s="321" t="e">
        <f>IF(I36=0, "", I36)</f>
        <v>#REF!</v>
      </c>
      <c r="K36" s="326" t="e">
        <f>IF(I36=0, "", "Schedule-3 : Erection Charges")</f>
        <v>#REF!</v>
      </c>
      <c r="L36" s="321" t="s">
        <v>300</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296</v>
      </c>
      <c r="I37" s="321" t="e">
        <f>#REF!</f>
        <v>#REF!</v>
      </c>
      <c r="J37" s="321" t="e">
        <f>IF(I37=0, "", I37)</f>
        <v>#REF!</v>
      </c>
      <c r="K37" s="326" t="e">
        <f>IF(I37=0, "", "Schedule-7 : Type Test Charges")</f>
        <v>#REF!</v>
      </c>
      <c r="L37" s="321" t="s">
        <v>301</v>
      </c>
      <c r="M37" s="325" t="e">
        <f>#REF!</f>
        <v>#REF!</v>
      </c>
      <c r="N37" s="325" t="e">
        <f t="shared" si="0"/>
        <v>#REF!</v>
      </c>
      <c r="O37" s="326" t="e">
        <f>IF(M37=0, "", "Schedule-7 : Type Test Charges")</f>
        <v>#REF!</v>
      </c>
      <c r="P37" s="320"/>
      <c r="Q37" s="164"/>
      <c r="R37" s="164"/>
      <c r="S37" s="164"/>
    </row>
    <row r="38" spans="1:19" ht="49.5" customHeight="1">
      <c r="A38" s="1676"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8" s="1676"/>
      <c r="C38" s="1676"/>
      <c r="D38" s="1677" t="s">
        <v>241</v>
      </c>
      <c r="E38" s="1678"/>
      <c r="F38" s="135" t="s">
        <v>242</v>
      </c>
      <c r="H38" s="321" t="s">
        <v>302</v>
      </c>
      <c r="I38" s="321" t="e">
        <f>#REF!</f>
        <v>#REF!</v>
      </c>
      <c r="J38" s="321"/>
      <c r="K38" s="321"/>
      <c r="L38" s="321"/>
      <c r="M38" s="321"/>
      <c r="N38" s="321"/>
      <c r="Q38" s="310"/>
      <c r="R38" s="310"/>
      <c r="S38" s="310"/>
    </row>
    <row r="39" spans="1:19">
      <c r="H39" s="319" t="s">
        <v>303</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28" customWidth="1"/>
    <col min="2" max="2" width="22.125" style="128" customWidth="1"/>
    <col min="3" max="16384" width="8" style="128"/>
  </cols>
  <sheetData>
    <row r="1" spans="1:4" s="126" customFormat="1" ht="30" customHeight="1">
      <c r="A1" s="1679">
        <f>'Bid Form 2nd Envelope'!AB17</f>
        <v>0</v>
      </c>
      <c r="B1" s="1679"/>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112</v>
      </c>
    </row>
    <row r="14" spans="1:4">
      <c r="A14" s="400">
        <v>2</v>
      </c>
      <c r="B14" s="401" t="s">
        <v>113</v>
      </c>
    </row>
    <row r="15" spans="1:4">
      <c r="A15" s="400">
        <v>3</v>
      </c>
      <c r="B15" s="401" t="s">
        <v>114</v>
      </c>
    </row>
    <row r="16" spans="1:4">
      <c r="A16" s="400">
        <v>4</v>
      </c>
      <c r="B16" s="401" t="s">
        <v>115</v>
      </c>
    </row>
    <row r="17" spans="1:2">
      <c r="A17" s="400">
        <v>5</v>
      </c>
      <c r="B17" s="401" t="s">
        <v>116</v>
      </c>
    </row>
    <row r="18" spans="1:2">
      <c r="A18" s="400">
        <v>6</v>
      </c>
      <c r="B18" s="401" t="s">
        <v>117</v>
      </c>
    </row>
    <row r="19" spans="1:2">
      <c r="A19" s="400">
        <v>7</v>
      </c>
      <c r="B19" s="401" t="s">
        <v>118</v>
      </c>
    </row>
    <row r="20" spans="1:2">
      <c r="A20" s="400">
        <v>8</v>
      </c>
      <c r="B20" s="401" t="s">
        <v>119</v>
      </c>
    </row>
    <row r="21" spans="1:2">
      <c r="A21" s="400">
        <v>9</v>
      </c>
      <c r="B21" s="401" t="s">
        <v>120</v>
      </c>
    </row>
    <row r="22" spans="1:2">
      <c r="A22" s="400">
        <v>10</v>
      </c>
      <c r="B22" s="401" t="s">
        <v>121</v>
      </c>
    </row>
    <row r="23" spans="1:2">
      <c r="A23" s="400">
        <v>11</v>
      </c>
      <c r="B23" s="401" t="s">
        <v>122</v>
      </c>
    </row>
    <row r="24" spans="1:2">
      <c r="A24" s="400">
        <v>12</v>
      </c>
      <c r="B24" s="401" t="s">
        <v>123</v>
      </c>
    </row>
    <row r="25" spans="1:2">
      <c r="A25" s="400">
        <v>13</v>
      </c>
      <c r="B25" s="401" t="s">
        <v>124</v>
      </c>
    </row>
    <row r="26" spans="1:2">
      <c r="A26" s="400">
        <v>14</v>
      </c>
      <c r="B26" s="401" t="s">
        <v>125</v>
      </c>
    </row>
    <row r="27" spans="1:2">
      <c r="A27" s="400">
        <v>15</v>
      </c>
      <c r="B27" s="401" t="s">
        <v>126</v>
      </c>
    </row>
    <row r="28" spans="1:2">
      <c r="A28" s="400">
        <v>16</v>
      </c>
      <c r="B28" s="401" t="s">
        <v>127</v>
      </c>
    </row>
    <row r="29" spans="1:2">
      <c r="A29" s="400">
        <v>17</v>
      </c>
      <c r="B29" s="401" t="s">
        <v>128</v>
      </c>
    </row>
    <row r="30" spans="1:2">
      <c r="A30" s="400">
        <v>18</v>
      </c>
      <c r="B30" s="401" t="s">
        <v>129</v>
      </c>
    </row>
    <row r="31" spans="1:2">
      <c r="A31" s="400">
        <v>19</v>
      </c>
      <c r="B31" s="401" t="s">
        <v>130</v>
      </c>
    </row>
    <row r="32" spans="1:2">
      <c r="A32" s="400">
        <v>20</v>
      </c>
      <c r="B32" s="401" t="s">
        <v>131</v>
      </c>
    </row>
    <row r="33" spans="1:2">
      <c r="A33" s="400">
        <v>21</v>
      </c>
      <c r="B33" s="401" t="s">
        <v>133</v>
      </c>
    </row>
    <row r="34" spans="1:2">
      <c r="A34" s="400">
        <v>22</v>
      </c>
      <c r="B34" s="401" t="s">
        <v>132</v>
      </c>
    </row>
    <row r="35" spans="1:2">
      <c r="A35" s="400">
        <v>23</v>
      </c>
      <c r="B35" s="401" t="s">
        <v>134</v>
      </c>
    </row>
    <row r="36" spans="1:2">
      <c r="A36" s="400">
        <v>24</v>
      </c>
      <c r="B36" s="401" t="s">
        <v>140</v>
      </c>
    </row>
    <row r="37" spans="1:2">
      <c r="A37" s="400">
        <v>25</v>
      </c>
      <c r="B37" s="401" t="s">
        <v>142</v>
      </c>
    </row>
    <row r="38" spans="1:2">
      <c r="A38" s="400">
        <v>26</v>
      </c>
      <c r="B38" s="401" t="s">
        <v>141</v>
      </c>
    </row>
    <row r="39" spans="1:2">
      <c r="A39" s="400">
        <v>27</v>
      </c>
      <c r="B39" s="401" t="s">
        <v>143</v>
      </c>
    </row>
    <row r="40" spans="1:2">
      <c r="A40" s="400">
        <v>28</v>
      </c>
      <c r="B40" s="401" t="s">
        <v>144</v>
      </c>
    </row>
    <row r="41" spans="1:2">
      <c r="A41" s="400">
        <v>29</v>
      </c>
      <c r="B41" s="401" t="s">
        <v>145</v>
      </c>
    </row>
    <row r="42" spans="1:2">
      <c r="A42" s="400">
        <v>30</v>
      </c>
      <c r="B42" s="401" t="s">
        <v>146</v>
      </c>
    </row>
    <row r="43" spans="1:2">
      <c r="A43" s="400">
        <v>31</v>
      </c>
      <c r="B43" s="401" t="s">
        <v>147</v>
      </c>
    </row>
    <row r="44" spans="1:2">
      <c r="A44" s="400">
        <v>32</v>
      </c>
      <c r="B44" s="401" t="s">
        <v>148</v>
      </c>
    </row>
    <row r="45" spans="1:2">
      <c r="A45" s="400">
        <v>33</v>
      </c>
      <c r="B45" s="401" t="s">
        <v>149</v>
      </c>
    </row>
    <row r="46" spans="1:2">
      <c r="A46" s="400">
        <v>34</v>
      </c>
      <c r="B46" s="401" t="s">
        <v>150</v>
      </c>
    </row>
    <row r="47" spans="1:2">
      <c r="A47" s="400">
        <v>35</v>
      </c>
      <c r="B47" s="401" t="s">
        <v>435</v>
      </c>
    </row>
    <row r="48" spans="1:2">
      <c r="A48" s="400">
        <v>36</v>
      </c>
      <c r="B48" s="401" t="s">
        <v>151</v>
      </c>
    </row>
    <row r="49" spans="1:2">
      <c r="A49" s="400">
        <v>37</v>
      </c>
      <c r="B49" s="401" t="s">
        <v>152</v>
      </c>
    </row>
    <row r="50" spans="1:2">
      <c r="A50" s="400">
        <v>38</v>
      </c>
      <c r="B50" s="401" t="s">
        <v>153</v>
      </c>
    </row>
    <row r="51" spans="1:2">
      <c r="A51" s="400">
        <v>39</v>
      </c>
      <c r="B51" s="401" t="s">
        <v>154</v>
      </c>
    </row>
    <row r="52" spans="1:2">
      <c r="A52" s="400">
        <v>40</v>
      </c>
      <c r="B52" s="401" t="s">
        <v>155</v>
      </c>
    </row>
    <row r="53" spans="1:2">
      <c r="A53" s="400">
        <v>41</v>
      </c>
      <c r="B53" s="401" t="s">
        <v>156</v>
      </c>
    </row>
    <row r="54" spans="1:2">
      <c r="A54" s="400">
        <v>42</v>
      </c>
      <c r="B54" s="401" t="s">
        <v>157</v>
      </c>
    </row>
    <row r="55" spans="1:2">
      <c r="A55" s="400">
        <v>43</v>
      </c>
      <c r="B55" s="401" t="s">
        <v>158</v>
      </c>
    </row>
    <row r="56" spans="1:2">
      <c r="A56" s="400">
        <v>44</v>
      </c>
      <c r="B56" s="401" t="s">
        <v>159</v>
      </c>
    </row>
    <row r="57" spans="1:2">
      <c r="A57" s="400">
        <v>45</v>
      </c>
      <c r="B57" s="401" t="s">
        <v>160</v>
      </c>
    </row>
    <row r="58" spans="1:2">
      <c r="A58" s="400">
        <v>46</v>
      </c>
      <c r="B58" s="401" t="s">
        <v>161</v>
      </c>
    </row>
    <row r="59" spans="1:2">
      <c r="A59" s="400">
        <v>47</v>
      </c>
      <c r="B59" s="401" t="s">
        <v>162</v>
      </c>
    </row>
    <row r="60" spans="1:2">
      <c r="A60" s="400">
        <v>48</v>
      </c>
      <c r="B60" s="401" t="s">
        <v>163</v>
      </c>
    </row>
    <row r="61" spans="1:2">
      <c r="A61" s="400">
        <v>49</v>
      </c>
      <c r="B61" s="401" t="s">
        <v>164</v>
      </c>
    </row>
    <row r="62" spans="1:2">
      <c r="A62" s="400">
        <v>50</v>
      </c>
      <c r="B62" s="401" t="s">
        <v>165</v>
      </c>
    </row>
    <row r="63" spans="1:2">
      <c r="A63" s="400">
        <v>51</v>
      </c>
      <c r="B63" s="401" t="s">
        <v>166</v>
      </c>
    </row>
    <row r="64" spans="1:2">
      <c r="A64" s="400">
        <v>52</v>
      </c>
      <c r="B64" s="401" t="s">
        <v>167</v>
      </c>
    </row>
    <row r="65" spans="1:2">
      <c r="A65" s="400">
        <v>53</v>
      </c>
      <c r="B65" s="401" t="s">
        <v>168</v>
      </c>
    </row>
    <row r="66" spans="1:2">
      <c r="A66" s="400">
        <v>54</v>
      </c>
      <c r="B66" s="401" t="s">
        <v>169</v>
      </c>
    </row>
    <row r="67" spans="1:2">
      <c r="A67" s="400">
        <v>55</v>
      </c>
      <c r="B67" s="401" t="s">
        <v>170</v>
      </c>
    </row>
    <row r="68" spans="1:2">
      <c r="A68" s="400">
        <v>56</v>
      </c>
      <c r="B68" s="401" t="s">
        <v>171</v>
      </c>
    </row>
    <row r="69" spans="1:2">
      <c r="A69" s="400">
        <v>57</v>
      </c>
      <c r="B69" s="401" t="s">
        <v>172</v>
      </c>
    </row>
    <row r="70" spans="1:2">
      <c r="A70" s="400">
        <v>58</v>
      </c>
      <c r="B70" s="401" t="s">
        <v>173</v>
      </c>
    </row>
    <row r="71" spans="1:2">
      <c r="A71" s="400">
        <v>59</v>
      </c>
      <c r="B71" s="401" t="s">
        <v>174</v>
      </c>
    </row>
    <row r="72" spans="1:2">
      <c r="A72" s="400">
        <v>60</v>
      </c>
      <c r="B72" s="401" t="s">
        <v>175</v>
      </c>
    </row>
    <row r="73" spans="1:2">
      <c r="A73" s="400">
        <v>61</v>
      </c>
      <c r="B73" s="401" t="s">
        <v>176</v>
      </c>
    </row>
    <row r="74" spans="1:2">
      <c r="A74" s="400">
        <v>62</v>
      </c>
      <c r="B74" s="401" t="s">
        <v>177</v>
      </c>
    </row>
    <row r="75" spans="1:2">
      <c r="A75" s="400">
        <v>63</v>
      </c>
      <c r="B75" s="401" t="s">
        <v>178</v>
      </c>
    </row>
    <row r="76" spans="1:2">
      <c r="A76" s="400">
        <v>64</v>
      </c>
      <c r="B76" s="401" t="s">
        <v>179</v>
      </c>
    </row>
    <row r="77" spans="1:2">
      <c r="A77" s="400">
        <v>65</v>
      </c>
      <c r="B77" s="401" t="s">
        <v>180</v>
      </c>
    </row>
    <row r="78" spans="1:2">
      <c r="A78" s="400">
        <v>66</v>
      </c>
      <c r="B78" s="401" t="s">
        <v>181</v>
      </c>
    </row>
    <row r="79" spans="1:2">
      <c r="A79" s="400">
        <v>67</v>
      </c>
      <c r="B79" s="401" t="s">
        <v>182</v>
      </c>
    </row>
    <row r="80" spans="1:2">
      <c r="A80" s="400">
        <v>68</v>
      </c>
      <c r="B80" s="401" t="s">
        <v>183</v>
      </c>
    </row>
    <row r="81" spans="1:2">
      <c r="A81" s="400">
        <v>69</v>
      </c>
      <c r="B81" s="401" t="s">
        <v>184</v>
      </c>
    </row>
    <row r="82" spans="1:2">
      <c r="A82" s="400">
        <v>70</v>
      </c>
      <c r="B82" s="401" t="s">
        <v>185</v>
      </c>
    </row>
    <row r="83" spans="1:2">
      <c r="A83" s="400">
        <v>71</v>
      </c>
      <c r="B83" s="401" t="s">
        <v>186</v>
      </c>
    </row>
    <row r="84" spans="1:2">
      <c r="A84" s="400">
        <v>72</v>
      </c>
      <c r="B84" s="401" t="s">
        <v>187</v>
      </c>
    </row>
    <row r="85" spans="1:2">
      <c r="A85" s="400">
        <v>73</v>
      </c>
      <c r="B85" s="401" t="s">
        <v>188</v>
      </c>
    </row>
    <row r="86" spans="1:2">
      <c r="A86" s="400">
        <v>74</v>
      </c>
      <c r="B86" s="401" t="s">
        <v>189</v>
      </c>
    </row>
    <row r="87" spans="1:2">
      <c r="A87" s="400">
        <v>75</v>
      </c>
      <c r="B87" s="401" t="s">
        <v>190</v>
      </c>
    </row>
    <row r="88" spans="1:2">
      <c r="A88" s="400">
        <v>76</v>
      </c>
      <c r="B88" s="401" t="s">
        <v>191</v>
      </c>
    </row>
    <row r="89" spans="1:2">
      <c r="A89" s="400">
        <v>77</v>
      </c>
      <c r="B89" s="401" t="s">
        <v>192</v>
      </c>
    </row>
    <row r="90" spans="1:2">
      <c r="A90" s="400">
        <v>78</v>
      </c>
      <c r="B90" s="401" t="s">
        <v>193</v>
      </c>
    </row>
    <row r="91" spans="1:2">
      <c r="A91" s="400">
        <v>79</v>
      </c>
      <c r="B91" s="401" t="s">
        <v>194</v>
      </c>
    </row>
    <row r="92" spans="1:2">
      <c r="A92" s="400">
        <v>80</v>
      </c>
      <c r="B92" s="401" t="s">
        <v>195</v>
      </c>
    </row>
    <row r="93" spans="1:2">
      <c r="A93" s="400">
        <v>81</v>
      </c>
      <c r="B93" s="401" t="s">
        <v>196</v>
      </c>
    </row>
    <row r="94" spans="1:2">
      <c r="A94" s="400">
        <v>82</v>
      </c>
      <c r="B94" s="401" t="s">
        <v>197</v>
      </c>
    </row>
    <row r="95" spans="1:2">
      <c r="A95" s="400">
        <v>83</v>
      </c>
      <c r="B95" s="401" t="s">
        <v>198</v>
      </c>
    </row>
    <row r="96" spans="1:2">
      <c r="A96" s="400">
        <v>84</v>
      </c>
      <c r="B96" s="401" t="s">
        <v>199</v>
      </c>
    </row>
    <row r="97" spans="1:2">
      <c r="A97" s="400">
        <v>85</v>
      </c>
      <c r="B97" s="401" t="s">
        <v>200</v>
      </c>
    </row>
    <row r="98" spans="1:2">
      <c r="A98" s="400">
        <v>86</v>
      </c>
      <c r="B98" s="401" t="s">
        <v>201</v>
      </c>
    </row>
    <row r="99" spans="1:2">
      <c r="A99" s="400">
        <v>87</v>
      </c>
      <c r="B99" s="401" t="s">
        <v>202</v>
      </c>
    </row>
    <row r="100" spans="1:2">
      <c r="A100" s="400">
        <v>88</v>
      </c>
      <c r="B100" s="401" t="s">
        <v>203</v>
      </c>
    </row>
    <row r="101" spans="1:2">
      <c r="A101" s="400">
        <v>89</v>
      </c>
      <c r="B101" s="401" t="s">
        <v>204</v>
      </c>
    </row>
    <row r="102" spans="1:2">
      <c r="A102" s="400">
        <v>90</v>
      </c>
      <c r="B102" s="401" t="s">
        <v>205</v>
      </c>
    </row>
    <row r="103" spans="1:2">
      <c r="A103" s="400">
        <v>91</v>
      </c>
      <c r="B103" s="401" t="s">
        <v>206</v>
      </c>
    </row>
    <row r="104" spans="1:2">
      <c r="A104" s="400">
        <v>92</v>
      </c>
      <c r="B104" s="401" t="s">
        <v>207</v>
      </c>
    </row>
    <row r="105" spans="1:2">
      <c r="A105" s="400">
        <v>93</v>
      </c>
      <c r="B105" s="401" t="s">
        <v>208</v>
      </c>
    </row>
    <row r="106" spans="1:2">
      <c r="A106" s="400">
        <v>94</v>
      </c>
      <c r="B106" s="401" t="s">
        <v>209</v>
      </c>
    </row>
    <row r="107" spans="1:2">
      <c r="A107" s="400">
        <v>95</v>
      </c>
      <c r="B107" s="401" t="s">
        <v>210</v>
      </c>
    </row>
    <row r="108" spans="1:2">
      <c r="A108" s="400">
        <v>96</v>
      </c>
      <c r="B108" s="401" t="s">
        <v>211</v>
      </c>
    </row>
    <row r="109" spans="1:2">
      <c r="A109" s="400">
        <v>97</v>
      </c>
      <c r="B109" s="401" t="s">
        <v>212</v>
      </c>
    </row>
    <row r="110" spans="1:2">
      <c r="A110" s="400">
        <v>98</v>
      </c>
      <c r="B110" s="401" t="s">
        <v>213</v>
      </c>
    </row>
    <row r="111" spans="1:2">
      <c r="A111" s="400">
        <v>99</v>
      </c>
      <c r="B111" s="401" t="s">
        <v>214</v>
      </c>
    </row>
    <row r="112" spans="1:2">
      <c r="A112" s="400">
        <v>100</v>
      </c>
      <c r="B112" s="401"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335"/>
    <col min="2" max="2" width="9" style="336"/>
    <col min="3" max="3" width="72.625" style="336" customWidth="1"/>
    <col min="4" max="4" width="66.125" style="349" customWidth="1"/>
    <col min="5" max="16384" width="9" style="334"/>
  </cols>
  <sheetData>
    <row r="1" spans="1:11" ht="45" customHeight="1">
      <c r="A1" s="1392" t="s">
        <v>565</v>
      </c>
      <c r="B1" s="1392"/>
      <c r="C1" s="1392"/>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340</v>
      </c>
      <c r="B3" s="337" t="s">
        <v>311</v>
      </c>
      <c r="C3" s="337"/>
      <c r="D3" s="341"/>
      <c r="E3" s="342"/>
      <c r="F3" s="342"/>
      <c r="G3" s="342"/>
      <c r="H3" s="342"/>
      <c r="I3" s="342"/>
      <c r="J3" s="342"/>
      <c r="K3" s="342"/>
    </row>
    <row r="4" spans="1:11" ht="18" customHeight="1">
      <c r="B4" s="343" t="s">
        <v>371</v>
      </c>
      <c r="C4" s="344" t="s">
        <v>328</v>
      </c>
      <c r="D4" s="341"/>
      <c r="E4" s="342"/>
      <c r="F4" s="342"/>
      <c r="G4" s="342"/>
      <c r="H4" s="342"/>
      <c r="I4" s="342"/>
      <c r="J4" s="342"/>
      <c r="K4" s="342"/>
    </row>
    <row r="5" spans="1:11" ht="38.1" customHeight="1">
      <c r="B5" s="343" t="s">
        <v>374</v>
      </c>
      <c r="C5" s="344" t="s">
        <v>445</v>
      </c>
      <c r="D5" s="341"/>
      <c r="E5" s="342"/>
      <c r="F5" s="342"/>
      <c r="G5" s="342"/>
      <c r="H5" s="342"/>
      <c r="I5" s="342"/>
      <c r="J5" s="342"/>
      <c r="K5" s="342"/>
    </row>
    <row r="6" spans="1:11" ht="18" customHeight="1">
      <c r="B6" s="343" t="s">
        <v>429</v>
      </c>
      <c r="C6" s="344" t="s">
        <v>135</v>
      </c>
      <c r="D6" s="341"/>
      <c r="E6" s="342"/>
      <c r="F6" s="342"/>
      <c r="G6" s="342"/>
      <c r="H6" s="342"/>
      <c r="I6" s="342"/>
      <c r="J6" s="342"/>
      <c r="K6" s="342"/>
    </row>
    <row r="7" spans="1:11" ht="18" customHeight="1">
      <c r="B7" s="343" t="s">
        <v>430</v>
      </c>
      <c r="C7" s="344" t="s">
        <v>446</v>
      </c>
      <c r="D7" s="341"/>
      <c r="E7" s="342"/>
      <c r="F7" s="342"/>
      <c r="G7" s="342"/>
      <c r="H7" s="342"/>
      <c r="I7" s="342"/>
      <c r="J7" s="342"/>
      <c r="K7" s="342"/>
    </row>
    <row r="8" spans="1:11" ht="18" customHeight="1">
      <c r="B8" s="343" t="s">
        <v>447</v>
      </c>
      <c r="C8" s="344" t="s">
        <v>448</v>
      </c>
      <c r="D8" s="341"/>
      <c r="E8" s="342"/>
      <c r="F8" s="342"/>
      <c r="G8" s="342"/>
      <c r="H8" s="342"/>
      <c r="I8" s="342"/>
      <c r="J8" s="342"/>
      <c r="K8" s="342"/>
    </row>
    <row r="9" spans="1:11" ht="18" customHeight="1">
      <c r="B9" s="343" t="s">
        <v>449</v>
      </c>
      <c r="C9" s="344" t="s">
        <v>450</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341</v>
      </c>
      <c r="B11" s="337" t="s">
        <v>312</v>
      </c>
      <c r="C11" s="337"/>
      <c r="D11" s="341"/>
      <c r="E11" s="342"/>
      <c r="F11" s="342"/>
      <c r="G11" s="342"/>
      <c r="H11" s="342"/>
      <c r="I11" s="342"/>
      <c r="J11" s="342"/>
      <c r="K11" s="342"/>
    </row>
    <row r="12" spans="1:11" ht="18" customHeight="1">
      <c r="B12" s="1393" t="s">
        <v>313</v>
      </c>
      <c r="C12" s="1393"/>
      <c r="D12" s="346"/>
      <c r="E12" s="342"/>
      <c r="F12" s="342"/>
      <c r="G12" s="342"/>
      <c r="H12" s="342"/>
      <c r="I12" s="342"/>
      <c r="J12" s="342"/>
      <c r="K12" s="342"/>
    </row>
    <row r="13" spans="1:11" ht="18" customHeight="1">
      <c r="B13" s="347"/>
      <c r="C13" s="344" t="s">
        <v>314</v>
      </c>
      <c r="D13" s="341"/>
      <c r="E13" s="342"/>
      <c r="F13" s="342"/>
      <c r="G13" s="342"/>
      <c r="H13" s="342"/>
      <c r="I13" s="342"/>
      <c r="J13" s="342"/>
      <c r="K13" s="342"/>
    </row>
    <row r="14" spans="1:11" ht="18" customHeight="1">
      <c r="B14" s="1393" t="s">
        <v>315</v>
      </c>
      <c r="C14" s="1393"/>
      <c r="D14" s="346"/>
      <c r="E14" s="342"/>
      <c r="F14" s="342"/>
      <c r="G14" s="342"/>
      <c r="H14" s="342"/>
      <c r="I14" s="342"/>
      <c r="J14" s="342"/>
      <c r="K14" s="342"/>
    </row>
    <row r="15" spans="1:11" ht="38.1" customHeight="1">
      <c r="B15" s="348" t="s">
        <v>329</v>
      </c>
      <c r="C15" s="344" t="s">
        <v>136</v>
      </c>
      <c r="D15" s="341"/>
      <c r="E15" s="342"/>
      <c r="F15" s="342"/>
      <c r="G15" s="342"/>
      <c r="H15" s="342"/>
      <c r="I15" s="342"/>
      <c r="J15" s="342"/>
      <c r="K15" s="342"/>
    </row>
    <row r="16" spans="1:11" ht="24.75" customHeight="1">
      <c r="B16" s="348" t="s">
        <v>329</v>
      </c>
      <c r="C16" s="344" t="s">
        <v>454</v>
      </c>
      <c r="D16" s="341"/>
      <c r="E16" s="342"/>
      <c r="F16" s="342"/>
      <c r="G16" s="342"/>
      <c r="H16" s="342"/>
      <c r="I16" s="342"/>
      <c r="J16" s="342"/>
      <c r="K16" s="342"/>
    </row>
    <row r="17" spans="2:11" ht="42" customHeight="1">
      <c r="B17" s="348" t="s">
        <v>329</v>
      </c>
      <c r="C17" s="344" t="s">
        <v>455</v>
      </c>
      <c r="D17" s="341"/>
      <c r="E17" s="342"/>
      <c r="F17" s="342"/>
      <c r="G17" s="342"/>
      <c r="H17" s="342"/>
      <c r="I17" s="342"/>
      <c r="J17" s="342"/>
      <c r="K17" s="342"/>
    </row>
    <row r="18" spans="2:11" ht="18" customHeight="1">
      <c r="B18" s="348" t="s">
        <v>329</v>
      </c>
      <c r="C18" s="344" t="s">
        <v>316</v>
      </c>
      <c r="D18" s="341"/>
      <c r="E18" s="342"/>
      <c r="F18" s="342"/>
      <c r="G18" s="342"/>
      <c r="H18" s="342"/>
      <c r="I18" s="342"/>
      <c r="J18" s="342"/>
      <c r="K18" s="342"/>
    </row>
    <row r="19" spans="2:11" ht="18" customHeight="1">
      <c r="B19" s="348" t="s">
        <v>329</v>
      </c>
      <c r="C19" s="344" t="s">
        <v>444</v>
      </c>
      <c r="D19" s="341"/>
      <c r="E19" s="342"/>
      <c r="F19" s="342"/>
      <c r="G19" s="342"/>
      <c r="H19" s="342"/>
      <c r="I19" s="342"/>
      <c r="J19" s="342"/>
      <c r="K19" s="342"/>
    </row>
    <row r="20" spans="2:11" ht="18" customHeight="1">
      <c r="B20" s="348" t="s">
        <v>329</v>
      </c>
      <c r="C20" s="344" t="s">
        <v>317</v>
      </c>
      <c r="D20" s="341"/>
      <c r="E20" s="342"/>
      <c r="F20" s="342"/>
      <c r="G20" s="342"/>
      <c r="H20" s="342"/>
      <c r="I20" s="342"/>
      <c r="J20" s="342"/>
      <c r="K20" s="342"/>
    </row>
    <row r="21" spans="2:11" ht="18" customHeight="1">
      <c r="B21" s="1393" t="s">
        <v>318</v>
      </c>
      <c r="C21" s="1393"/>
      <c r="D21" s="346"/>
      <c r="E21" s="342"/>
      <c r="F21" s="342"/>
      <c r="G21" s="342"/>
      <c r="H21" s="342"/>
      <c r="I21" s="342"/>
      <c r="J21" s="342"/>
      <c r="K21" s="342"/>
    </row>
    <row r="22" spans="2:11" ht="54" customHeight="1">
      <c r="B22" s="348" t="s">
        <v>329</v>
      </c>
      <c r="C22" s="344" t="s">
        <v>319</v>
      </c>
      <c r="D22" s="341"/>
      <c r="E22" s="342"/>
      <c r="F22" s="342"/>
      <c r="G22" s="342"/>
      <c r="H22" s="342"/>
      <c r="I22" s="342"/>
      <c r="J22" s="342"/>
      <c r="K22" s="342"/>
    </row>
    <row r="23" spans="2:11" ht="54" customHeight="1">
      <c r="B23" s="348" t="s">
        <v>329</v>
      </c>
      <c r="C23" s="344" t="s">
        <v>320</v>
      </c>
      <c r="D23" s="341"/>
      <c r="E23" s="342"/>
      <c r="F23" s="342"/>
      <c r="G23" s="342"/>
      <c r="H23" s="342"/>
      <c r="I23" s="342"/>
      <c r="J23" s="342"/>
      <c r="K23" s="342"/>
    </row>
    <row r="24" spans="2:11" ht="38.1" customHeight="1">
      <c r="B24" s="348" t="s">
        <v>329</v>
      </c>
      <c r="C24" s="344" t="s">
        <v>321</v>
      </c>
      <c r="D24" s="341"/>
      <c r="E24" s="342"/>
      <c r="F24" s="342"/>
      <c r="G24" s="342"/>
      <c r="H24" s="342"/>
      <c r="I24" s="342"/>
      <c r="J24" s="342"/>
      <c r="K24" s="342"/>
    </row>
    <row r="25" spans="2:11" ht="18" customHeight="1">
      <c r="B25" s="348" t="s">
        <v>329</v>
      </c>
      <c r="C25" s="344" t="s">
        <v>322</v>
      </c>
      <c r="D25" s="341"/>
      <c r="E25" s="342"/>
      <c r="F25" s="342"/>
      <c r="G25" s="342"/>
      <c r="H25" s="342"/>
      <c r="I25" s="342"/>
      <c r="J25" s="342"/>
      <c r="K25" s="342"/>
    </row>
    <row r="26" spans="2:11" ht="38.1" customHeight="1">
      <c r="B26" s="348" t="s">
        <v>329</v>
      </c>
      <c r="C26" s="344" t="s">
        <v>323</v>
      </c>
      <c r="D26" s="341"/>
      <c r="E26" s="342"/>
      <c r="F26" s="342"/>
      <c r="G26" s="342"/>
      <c r="H26" s="342"/>
      <c r="I26" s="342"/>
      <c r="J26" s="342"/>
      <c r="K26" s="342"/>
    </row>
    <row r="27" spans="2:11" ht="18" customHeight="1">
      <c r="B27" s="1393" t="s">
        <v>324</v>
      </c>
      <c r="C27" s="1393"/>
      <c r="D27" s="346"/>
      <c r="E27" s="342"/>
      <c r="F27" s="342"/>
      <c r="G27" s="342"/>
      <c r="H27" s="342"/>
      <c r="I27" s="342"/>
      <c r="J27" s="342"/>
      <c r="K27" s="342"/>
    </row>
    <row r="28" spans="2:11" ht="54" customHeight="1">
      <c r="B28" s="348" t="s">
        <v>329</v>
      </c>
      <c r="C28" s="344" t="s">
        <v>319</v>
      </c>
      <c r="D28" s="341"/>
      <c r="E28" s="342"/>
      <c r="F28" s="342"/>
      <c r="G28" s="342"/>
      <c r="H28" s="342"/>
      <c r="I28" s="342"/>
      <c r="J28" s="342"/>
      <c r="K28" s="342"/>
    </row>
    <row r="29" spans="2:11" ht="18" customHeight="1">
      <c r="B29" s="348" t="s">
        <v>329</v>
      </c>
      <c r="C29" s="344" t="s">
        <v>322</v>
      </c>
      <c r="D29" s="341"/>
      <c r="E29" s="342"/>
      <c r="F29" s="342"/>
      <c r="G29" s="342"/>
      <c r="H29" s="342"/>
      <c r="I29" s="342"/>
      <c r="J29" s="342"/>
      <c r="K29" s="342"/>
    </row>
    <row r="30" spans="2:11" ht="18" customHeight="1">
      <c r="B30" s="1393" t="s">
        <v>325</v>
      </c>
      <c r="C30" s="1393"/>
      <c r="D30" s="346"/>
    </row>
    <row r="31" spans="2:11" ht="54" customHeight="1">
      <c r="B31" s="348" t="s">
        <v>329</v>
      </c>
      <c r="C31" s="344" t="s">
        <v>319</v>
      </c>
      <c r="D31" s="341"/>
      <c r="E31" s="342"/>
      <c r="F31" s="342"/>
      <c r="G31" s="342"/>
      <c r="H31" s="342"/>
      <c r="I31" s="342"/>
      <c r="J31" s="342"/>
      <c r="K31" s="342"/>
    </row>
    <row r="32" spans="2:11" ht="18" customHeight="1">
      <c r="B32" s="348" t="s">
        <v>329</v>
      </c>
      <c r="C32" s="344" t="s">
        <v>322</v>
      </c>
      <c r="D32" s="341"/>
    </row>
    <row r="33" spans="2:11" ht="18" customHeight="1">
      <c r="B33" s="1393" t="s">
        <v>571</v>
      </c>
      <c r="C33" s="1393"/>
      <c r="D33" s="346"/>
    </row>
    <row r="34" spans="2:11" ht="18" customHeight="1">
      <c r="B34" s="348" t="s">
        <v>329</v>
      </c>
      <c r="C34" s="344" t="s">
        <v>326</v>
      </c>
      <c r="D34" s="341"/>
    </row>
    <row r="35" spans="2:11" ht="18" hidden="1" customHeight="1">
      <c r="B35" s="1393" t="s">
        <v>527</v>
      </c>
      <c r="C35" s="1393"/>
      <c r="D35" s="346"/>
    </row>
    <row r="36" spans="2:11" ht="18" hidden="1" customHeight="1">
      <c r="B36" s="348" t="s">
        <v>329</v>
      </c>
      <c r="C36" s="344" t="s">
        <v>326</v>
      </c>
      <c r="D36" s="341"/>
    </row>
    <row r="37" spans="2:11" ht="18" customHeight="1">
      <c r="B37" s="1393" t="s">
        <v>327</v>
      </c>
      <c r="C37" s="1393"/>
      <c r="D37" s="346"/>
    </row>
    <row r="38" spans="2:11" ht="32.25" customHeight="1">
      <c r="B38" s="348" t="s">
        <v>329</v>
      </c>
      <c r="C38" s="344" t="s">
        <v>333</v>
      </c>
      <c r="D38" s="341"/>
      <c r="E38" s="342"/>
      <c r="F38" s="342"/>
      <c r="G38" s="342"/>
      <c r="H38" s="342"/>
      <c r="I38" s="342"/>
      <c r="J38" s="342"/>
      <c r="K38" s="342"/>
    </row>
    <row r="39" spans="2:11" ht="18" customHeight="1">
      <c r="B39" s="1393" t="s">
        <v>334</v>
      </c>
      <c r="C39" s="1393"/>
    </row>
    <row r="40" spans="2:11" ht="38.1" customHeight="1">
      <c r="B40" s="348" t="s">
        <v>329</v>
      </c>
      <c r="C40" s="344" t="s">
        <v>332</v>
      </c>
    </row>
    <row r="41" spans="2:11" ht="38.1" customHeight="1">
      <c r="B41" s="348" t="s">
        <v>329</v>
      </c>
      <c r="C41" s="344" t="s">
        <v>333</v>
      </c>
    </row>
    <row r="42" spans="2:11" ht="18" customHeight="1">
      <c r="B42" s="1393" t="s">
        <v>335</v>
      </c>
      <c r="C42" s="1393"/>
    </row>
    <row r="43" spans="2:11" ht="18" customHeight="1">
      <c r="B43" s="348" t="s">
        <v>329</v>
      </c>
      <c r="C43" s="350" t="s">
        <v>330</v>
      </c>
    </row>
    <row r="44" spans="2:11" ht="18" customHeight="1">
      <c r="B44" s="348" t="s">
        <v>329</v>
      </c>
      <c r="C44" s="350" t="s">
        <v>336</v>
      </c>
    </row>
    <row r="45" spans="2:11" ht="18" customHeight="1">
      <c r="B45" s="1393" t="s">
        <v>331</v>
      </c>
      <c r="C45" s="1393"/>
    </row>
    <row r="46" spans="2:11" ht="18" customHeight="1">
      <c r="B46" s="348" t="s">
        <v>329</v>
      </c>
      <c r="C46" s="344" t="s">
        <v>137</v>
      </c>
      <c r="D46" s="341"/>
      <c r="E46" s="342"/>
      <c r="F46" s="342"/>
      <c r="G46" s="342"/>
      <c r="H46" s="342"/>
      <c r="I46" s="342"/>
      <c r="J46" s="342"/>
      <c r="K46" s="342"/>
    </row>
    <row r="47" spans="2:11" ht="18" customHeight="1">
      <c r="B47" s="348" t="s">
        <v>329</v>
      </c>
      <c r="C47" s="344" t="s">
        <v>337</v>
      </c>
      <c r="D47" s="341"/>
      <c r="E47" s="342"/>
      <c r="F47" s="342"/>
      <c r="G47" s="342"/>
      <c r="H47" s="342"/>
      <c r="I47" s="342"/>
      <c r="J47" s="342"/>
      <c r="K47" s="342"/>
    </row>
    <row r="48" spans="2:11" ht="36" customHeight="1">
      <c r="B48" s="348" t="s">
        <v>329</v>
      </c>
      <c r="C48" s="344" t="s">
        <v>138</v>
      </c>
      <c r="D48" s="341"/>
      <c r="E48" s="342"/>
      <c r="F48" s="342"/>
      <c r="G48" s="342"/>
      <c r="H48" s="342"/>
      <c r="I48" s="342"/>
      <c r="J48" s="342"/>
      <c r="K48" s="342"/>
    </row>
    <row r="49" spans="1:11" ht="18" customHeight="1">
      <c r="B49" s="348" t="s">
        <v>329</v>
      </c>
      <c r="C49" s="344" t="s">
        <v>338</v>
      </c>
      <c r="D49" s="341"/>
      <c r="E49" s="342"/>
      <c r="F49" s="342"/>
      <c r="G49" s="342"/>
      <c r="H49" s="342"/>
      <c r="I49" s="342"/>
      <c r="J49" s="342"/>
      <c r="K49" s="342"/>
    </row>
    <row r="50" spans="1:11" ht="18" customHeight="1">
      <c r="A50" s="336"/>
      <c r="C50" s="351"/>
    </row>
    <row r="51" spans="1:11" ht="18" customHeight="1">
      <c r="A51" s="1396"/>
      <c r="B51" s="1396"/>
      <c r="C51" s="1396"/>
      <c r="D51" s="345"/>
    </row>
    <row r="52" spans="1:11" ht="18" customHeight="1">
      <c r="A52" s="1395" t="s">
        <v>139</v>
      </c>
      <c r="B52" s="1395"/>
      <c r="C52" s="1395"/>
      <c r="D52" s="345"/>
    </row>
    <row r="53" spans="1:11" ht="36" customHeight="1">
      <c r="A53" s="1394" t="s">
        <v>339</v>
      </c>
      <c r="B53" s="1394"/>
      <c r="C53" s="1394"/>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zoomScaleNormal="100" zoomScaleSheetLayoutView="100" workbookViewId="0">
      <selection activeCell="D27" sqref="D27:G27"/>
    </sheetView>
  </sheetViews>
  <sheetFormatPr defaultColWidth="8" defaultRowHeight="16.5"/>
  <cols>
    <col min="1" max="1" width="8" style="176" customWidth="1"/>
    <col min="2" max="2" width="28.875" style="178" customWidth="1"/>
    <col min="3" max="3" width="10.25" style="178" customWidth="1"/>
    <col min="4" max="5" width="5.625" style="178" customWidth="1"/>
    <col min="6" max="6" width="5.625" style="184" customWidth="1"/>
    <col min="7" max="7" width="34.125" style="184" customWidth="1"/>
    <col min="8" max="10" width="10.375" style="184" hidden="1" customWidth="1"/>
    <col min="11" max="11" width="8" style="176" hidden="1" customWidth="1"/>
    <col min="12" max="12" width="21.5" style="176" hidden="1" customWidth="1"/>
    <col min="13" max="18" width="8" style="176" hidden="1" customWidth="1"/>
    <col min="19" max="19" width="8" style="176" customWidth="1"/>
    <col min="20" max="25" width="8" style="176"/>
    <col min="26" max="26" width="0" style="176" hidden="1" customWidth="1"/>
    <col min="27" max="27" width="16.75" style="176" hidden="1" customWidth="1"/>
    <col min="28" max="28" width="25.625" style="176" hidden="1" customWidth="1"/>
    <col min="29" max="29" width="0" style="176" hidden="1" customWidth="1"/>
    <col min="30" max="16384" width="8" style="176"/>
  </cols>
  <sheetData>
    <row r="1" spans="1:28" s="181" customFormat="1" ht="84.75" customHeight="1">
      <c r="B1" s="1411"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C1" s="1411"/>
      <c r="D1" s="1411"/>
      <c r="E1" s="1411"/>
      <c r="F1" s="1411"/>
      <c r="G1" s="1411"/>
      <c r="H1" s="177"/>
      <c r="I1" s="177"/>
      <c r="J1" s="177"/>
      <c r="L1" s="201"/>
      <c r="M1" s="201"/>
      <c r="N1" s="201"/>
    </row>
    <row r="2" spans="1:28" ht="31.5" customHeight="1">
      <c r="B2" s="1412" t="str">
        <f>Cover!B3</f>
        <v>Specification No.: CC/NT/W-AIS/DOM/A00/23/01627</v>
      </c>
      <c r="C2" s="1412"/>
      <c r="D2" s="1412"/>
      <c r="E2" s="1412"/>
      <c r="F2" s="1412"/>
      <c r="G2" s="1412"/>
      <c r="H2" s="178"/>
      <c r="I2" s="178"/>
      <c r="J2" s="178"/>
      <c r="L2" s="957" t="s">
        <v>559</v>
      </c>
      <c r="M2" s="413">
        <v>1</v>
      </c>
      <c r="N2" s="202"/>
      <c r="AA2" s="957" t="s">
        <v>562</v>
      </c>
      <c r="AB2" s="1222">
        <v>1</v>
      </c>
    </row>
    <row r="3" spans="1:28" ht="12" customHeight="1">
      <c r="B3" s="179"/>
      <c r="C3" s="179"/>
      <c r="D3" s="179"/>
      <c r="E3" s="179"/>
      <c r="F3" s="178"/>
      <c r="G3" s="178"/>
      <c r="H3" s="178"/>
      <c r="I3" s="178"/>
      <c r="J3" s="178"/>
      <c r="L3" s="957" t="s">
        <v>560</v>
      </c>
      <c r="M3" s="413" t="s">
        <v>451</v>
      </c>
      <c r="N3" s="202"/>
      <c r="AA3" s="957" t="s">
        <v>563</v>
      </c>
      <c r="AB3" s="1222" t="s">
        <v>451</v>
      </c>
    </row>
    <row r="4" spans="1:28" ht="20.100000000000001" customHeight="1">
      <c r="B4" s="1413" t="s">
        <v>261</v>
      </c>
      <c r="C4" s="1413"/>
      <c r="D4" s="1413"/>
      <c r="E4" s="1413"/>
      <c r="F4" s="1413"/>
      <c r="G4" s="1413"/>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262</v>
      </c>
      <c r="C6" s="795"/>
      <c r="D6" s="1414" t="s">
        <v>562</v>
      </c>
      <c r="E6" s="1414"/>
      <c r="F6" s="1414"/>
      <c r="G6" s="1414"/>
      <c r="H6" s="182"/>
      <c r="I6" s="182" t="str">
        <f>D6</f>
        <v>Sole Bidder</v>
      </c>
      <c r="J6" s="182"/>
      <c r="K6" s="181">
        <f>IF(I6="Sole Bidder",1,2)</f>
        <v>1</v>
      </c>
      <c r="L6" s="681">
        <f>IF(D6= "Sole Bidder", 0, D7)</f>
        <v>0</v>
      </c>
      <c r="M6" s="201" t="str">
        <f>D6</f>
        <v>Sole Bidder</v>
      </c>
      <c r="N6" s="201">
        <f>IF(M6="Sole Bidder",1,2)</f>
        <v>1</v>
      </c>
      <c r="AA6" s="1223">
        <f>IF(D6= "Sole Bidder", 0, D7)</f>
        <v>0</v>
      </c>
    </row>
    <row r="7" spans="1:28" ht="50.1" customHeight="1">
      <c r="A7" s="183"/>
      <c r="B7" s="792" t="str">
        <f>IF(D6= "JV (Joint Venture)", "Total Nos. of  Partners in the JV [excluding the Lead Partner]", "")</f>
        <v/>
      </c>
      <c r="C7" s="794"/>
      <c r="D7" s="1415" t="s">
        <v>451</v>
      </c>
      <c r="E7" s="1416"/>
      <c r="F7" s="1416"/>
      <c r="G7" s="1417"/>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403" t="s">
        <v>463</v>
      </c>
      <c r="E9" s="1404"/>
      <c r="F9" s="1404"/>
      <c r="G9" s="1405"/>
    </row>
    <row r="10" spans="1:28" ht="20.100000000000001" customHeight="1">
      <c r="B10" s="188" t="str">
        <f>IF(D6= "Sole Bidder", "Address of Sole Bidder", "Address of Lead Partner")</f>
        <v>Address of Sole Bidder</v>
      </c>
      <c r="C10" s="189"/>
      <c r="D10" s="1403" t="s">
        <v>463</v>
      </c>
      <c r="E10" s="1404"/>
      <c r="F10" s="1404"/>
      <c r="G10" s="1405"/>
    </row>
    <row r="11" spans="1:28" ht="20.100000000000001" customHeight="1">
      <c r="B11" s="190"/>
      <c r="C11" s="191"/>
      <c r="D11" s="1403" t="s">
        <v>463</v>
      </c>
      <c r="E11" s="1404"/>
      <c r="F11" s="1404"/>
      <c r="G11" s="1405"/>
    </row>
    <row r="12" spans="1:28" ht="20.100000000000001" customHeight="1">
      <c r="B12" s="192"/>
      <c r="C12" s="193"/>
      <c r="D12" s="1403" t="s">
        <v>463</v>
      </c>
      <c r="E12" s="1404"/>
      <c r="F12" s="1404"/>
      <c r="G12" s="1405"/>
    </row>
    <row r="13" spans="1:28" ht="20.100000000000001" customHeight="1"/>
    <row r="14" spans="1:28" ht="20.100000000000001" customHeight="1">
      <c r="B14" s="186" t="str">
        <f>IF(D7=1, "Name of other Partner","Name of other Partner - 1")</f>
        <v>Name of other Partner - 1</v>
      </c>
      <c r="C14" s="187"/>
      <c r="D14" s="1403"/>
      <c r="E14" s="1404"/>
      <c r="F14" s="1404"/>
      <c r="G14" s="1405"/>
    </row>
    <row r="15" spans="1:28" ht="20.100000000000001" customHeight="1">
      <c r="B15" s="188" t="str">
        <f>IF(D7=1, "Address of other Partner","Address of other Partner - 1")</f>
        <v>Address of other Partner - 1</v>
      </c>
      <c r="C15" s="189"/>
      <c r="D15" s="1406"/>
      <c r="E15" s="1407"/>
      <c r="F15" s="1407"/>
      <c r="G15" s="1408"/>
    </row>
    <row r="16" spans="1:28" ht="20.100000000000001" customHeight="1">
      <c r="B16" s="190"/>
      <c r="C16" s="191"/>
      <c r="D16" s="1406" t="s">
        <v>463</v>
      </c>
      <c r="E16" s="1407"/>
      <c r="F16" s="1407"/>
      <c r="G16" s="1408"/>
    </row>
    <row r="17" spans="2:10" ht="20.100000000000001" customHeight="1">
      <c r="B17" s="192"/>
      <c r="C17" s="193"/>
      <c r="D17" s="1406" t="s">
        <v>463</v>
      </c>
      <c r="E17" s="1407"/>
      <c r="F17" s="1407"/>
      <c r="G17" s="1408"/>
    </row>
    <row r="18" spans="2:10" ht="20.100000000000001" customHeight="1"/>
    <row r="19" spans="2:10" ht="20.100000000000001" customHeight="1">
      <c r="B19" s="186" t="s">
        <v>452</v>
      </c>
      <c r="C19" s="187"/>
      <c r="D19" s="1400" t="s">
        <v>463</v>
      </c>
      <c r="E19" s="1401"/>
      <c r="F19" s="1401"/>
      <c r="G19" s="1402"/>
    </row>
    <row r="20" spans="2:10" ht="20.100000000000001" customHeight="1">
      <c r="B20" s="188" t="s">
        <v>453</v>
      </c>
      <c r="C20" s="189"/>
      <c r="D20" s="1400" t="s">
        <v>463</v>
      </c>
      <c r="E20" s="1401"/>
      <c r="F20" s="1401"/>
      <c r="G20" s="1402"/>
    </row>
    <row r="21" spans="2:10" ht="20.100000000000001" customHeight="1">
      <c r="B21" s="190"/>
      <c r="C21" s="191"/>
      <c r="D21" s="1400" t="s">
        <v>463</v>
      </c>
      <c r="E21" s="1401"/>
      <c r="F21" s="1401"/>
      <c r="G21" s="1402"/>
    </row>
    <row r="22" spans="2:10" ht="20.100000000000001" customHeight="1">
      <c r="B22" s="192"/>
      <c r="C22" s="193"/>
      <c r="D22" s="1403" t="s">
        <v>463</v>
      </c>
      <c r="E22" s="1409"/>
      <c r="F22" s="1409"/>
      <c r="G22" s="1410"/>
    </row>
    <row r="23" spans="2:10" ht="20.100000000000001" customHeight="1">
      <c r="B23" s="194"/>
      <c r="C23" s="194"/>
    </row>
    <row r="24" spans="2:10" ht="21" customHeight="1">
      <c r="B24" s="195" t="s">
        <v>263</v>
      </c>
      <c r="C24" s="196"/>
      <c r="D24" s="1403"/>
      <c r="E24" s="1404"/>
      <c r="F24" s="1404"/>
      <c r="G24" s="1405"/>
    </row>
    <row r="25" spans="2:10" ht="21" customHeight="1">
      <c r="B25" s="195" t="s">
        <v>264</v>
      </c>
      <c r="C25" s="196"/>
      <c r="D25" s="1403"/>
      <c r="E25" s="1404"/>
      <c r="F25" s="1404"/>
      <c r="G25" s="1405"/>
    </row>
    <row r="26" spans="2:10" ht="21" customHeight="1">
      <c r="B26" s="195" t="s">
        <v>476</v>
      </c>
      <c r="C26" s="196"/>
      <c r="D26" s="1397"/>
      <c r="E26" s="1398"/>
      <c r="F26" s="1398"/>
      <c r="G26" s="1399"/>
    </row>
    <row r="27" spans="2:10" ht="21" customHeight="1">
      <c r="B27" s="195" t="s">
        <v>477</v>
      </c>
      <c r="C27" s="196"/>
      <c r="D27" s="1400"/>
      <c r="E27" s="1401"/>
      <c r="F27" s="1401"/>
      <c r="G27" s="1402"/>
    </row>
    <row r="28" spans="2:10" ht="21" customHeight="1">
      <c r="B28" s="195" t="s">
        <v>478</v>
      </c>
      <c r="C28" s="196"/>
      <c r="D28" s="1400"/>
      <c r="E28" s="1401"/>
      <c r="F28" s="1401"/>
      <c r="G28" s="1402"/>
    </row>
    <row r="29" spans="2:10" ht="21" customHeight="1">
      <c r="B29" s="195" t="s">
        <v>479</v>
      </c>
      <c r="C29" s="196"/>
      <c r="D29" s="1400"/>
      <c r="E29" s="1401"/>
      <c r="F29" s="1401"/>
      <c r="G29" s="1402"/>
    </row>
    <row r="30" spans="2:10" ht="21" customHeight="1">
      <c r="B30" s="197"/>
      <c r="C30" s="197"/>
      <c r="D30" s="198"/>
    </row>
    <row r="31" spans="2:10" s="181" customFormat="1" ht="21" customHeight="1">
      <c r="B31" s="195" t="s">
        <v>265</v>
      </c>
      <c r="C31" s="196"/>
      <c r="D31" s="408"/>
      <c r="E31" s="682"/>
      <c r="F31" s="408"/>
      <c r="G31" s="409" t="str">
        <f>IF(D31&gt;H31, "Invalid Date !", "")</f>
        <v/>
      </c>
      <c r="H31" s="410">
        <f>IF(E31="Feb",28,IF(OR(E31="Apr", E31="Jun", E31="Sep", E31="Nov"),30,31))</f>
        <v>31</v>
      </c>
      <c r="I31" s="178"/>
      <c r="J31" s="178"/>
    </row>
    <row r="32" spans="2:10" ht="21" customHeight="1">
      <c r="B32" s="195" t="s">
        <v>266</v>
      </c>
      <c r="C32" s="196"/>
      <c r="D32" s="1403"/>
      <c r="E32" s="1404"/>
      <c r="F32" s="1404"/>
      <c r="G32" s="1405"/>
    </row>
    <row r="33" spans="5:5">
      <c r="E33" s="184"/>
    </row>
  </sheetData>
  <sheetProtection password="CC1F"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626" priority="8" stopIfTrue="1">
      <formula>$L$6&lt;2</formula>
    </cfRule>
  </conditionalFormatting>
  <conditionalFormatting sqref="B14:C17">
    <cfRule type="expression" dxfId="625" priority="9" stopIfTrue="1">
      <formula>$L$6&lt;1</formula>
    </cfRule>
  </conditionalFormatting>
  <conditionalFormatting sqref="B7:C7">
    <cfRule type="expression" dxfId="624" priority="11" stopIfTrue="1">
      <formula>$D$6="Sole Bidder"</formula>
    </cfRule>
  </conditionalFormatting>
  <conditionalFormatting sqref="D14:G17">
    <cfRule type="expression" dxfId="623" priority="3" stopIfTrue="1">
      <formula>$L$6&lt;1</formula>
    </cfRule>
  </conditionalFormatting>
  <conditionalFormatting sqref="D19:G22">
    <cfRule type="expression" dxfId="622" priority="2" stopIfTrue="1">
      <formula>$L$6&lt;2</formula>
    </cfRule>
  </conditionalFormatting>
  <conditionalFormatting sqref="D7:G7">
    <cfRule type="expression" dxfId="621"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"2022"</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21"/>
  <sheetViews>
    <sheetView view="pageBreakPreview" topLeftCell="A22" zoomScale="70" zoomScaleNormal="100" zoomScaleSheetLayoutView="70" workbookViewId="0">
      <selection activeCell="G27" sqref="G27"/>
    </sheetView>
  </sheetViews>
  <sheetFormatPr defaultColWidth="9" defaultRowHeight="15"/>
  <cols>
    <col min="1" max="1" width="6.125" style="1023" customWidth="1"/>
    <col min="2" max="2" width="13.625" style="1023" customWidth="1"/>
    <col min="3" max="3" width="9.625" style="1023" customWidth="1"/>
    <col min="4" max="4" width="22.375" style="1023" customWidth="1"/>
    <col min="5" max="5" width="15.375" style="1023" customWidth="1"/>
    <col min="6" max="6" width="13.5" style="1023" customWidth="1"/>
    <col min="7" max="7" width="14.75" style="1023" customWidth="1"/>
    <col min="8" max="8" width="11.375" style="1023" customWidth="1"/>
    <col min="9" max="9" width="15.125" style="1027" customWidth="1"/>
    <col min="10" max="10" width="55.375" style="1022" customWidth="1"/>
    <col min="11" max="11" width="5.75" style="1023" customWidth="1"/>
    <col min="12" max="12" width="6.625" style="1023" customWidth="1"/>
    <col min="13" max="13" width="13.625" style="1022" customWidth="1"/>
    <col min="14" max="14" width="24.75" style="1023" customWidth="1"/>
    <col min="15" max="15" width="13" style="1023" hidden="1" customWidth="1"/>
    <col min="16" max="16" width="16.875" style="1011" hidden="1" customWidth="1"/>
    <col min="17" max="17" width="22.75" style="1011" hidden="1" customWidth="1"/>
    <col min="18" max="18" width="15.5" style="1011" hidden="1" customWidth="1"/>
    <col min="19" max="19" width="11.875" style="1012" customWidth="1"/>
    <col min="20" max="20" width="13.875" style="1013" customWidth="1"/>
    <col min="21" max="23" width="9" style="1013" customWidth="1"/>
    <col min="24" max="24" width="14.25" style="1013" customWidth="1"/>
    <col min="25" max="25" width="24.125" style="1014" customWidth="1"/>
    <col min="26" max="26" width="11.125" style="1015" customWidth="1"/>
    <col min="27" max="27" width="12.75" style="1015" customWidth="1"/>
    <col min="28" max="28" width="11.375" style="1016" customWidth="1"/>
    <col min="29" max="29" width="10.375" style="1017" customWidth="1"/>
    <col min="30" max="30" width="17.75" style="1017" hidden="1" customWidth="1"/>
    <col min="31" max="31" width="10.5" style="1017" hidden="1" customWidth="1"/>
    <col min="32" max="32" width="12.375" style="1017" hidden="1" customWidth="1"/>
    <col min="33" max="34" width="9" style="1017" hidden="1" customWidth="1"/>
    <col min="35" max="35" width="10.875" style="1017" hidden="1" customWidth="1"/>
    <col min="36" max="36" width="18.75" style="1017" hidden="1" customWidth="1"/>
    <col min="37" max="37" width="9" style="1017" hidden="1" customWidth="1"/>
    <col min="38" max="39" width="9" style="1014" hidden="1" customWidth="1"/>
    <col min="40" max="46" width="9" style="1014" customWidth="1"/>
    <col min="47" max="51" width="9" style="1013" customWidth="1"/>
    <col min="52" max="52" width="9" style="1020" customWidth="1"/>
    <col min="53" max="16384" width="9" style="1020"/>
  </cols>
  <sheetData>
    <row r="1" spans="1:37">
      <c r="A1" s="1007" t="str">
        <f>Cover!B3</f>
        <v>Specification No.: CC/NT/W-AIS/DOM/A00/23/01627</v>
      </c>
      <c r="B1" s="1007"/>
      <c r="C1" s="1007"/>
      <c r="D1" s="1007"/>
      <c r="E1" s="1007"/>
      <c r="F1" s="1007"/>
      <c r="G1" s="1007"/>
      <c r="H1" s="1007"/>
      <c r="I1" s="1342"/>
      <c r="J1" s="1008"/>
      <c r="K1" s="1009"/>
      <c r="L1" s="1009"/>
      <c r="M1" s="1010"/>
      <c r="N1" s="1140" t="s">
        <v>418</v>
      </c>
      <c r="O1" s="1009" t="s">
        <v>418</v>
      </c>
      <c r="AD1" s="1018" t="s">
        <v>254</v>
      </c>
      <c r="AE1" s="1019">
        <f>SUMIF(O18:O210, "Direct",N18:N210)</f>
        <v>0</v>
      </c>
      <c r="AJ1" s="1019" t="str">
        <f>'Names of Bidder'!D6</f>
        <v>Sole Bidder</v>
      </c>
      <c r="AK1" s="1015" t="s">
        <v>255</v>
      </c>
    </row>
    <row r="2" spans="1:37">
      <c r="A2" s="1021"/>
      <c r="B2" s="1021"/>
      <c r="C2" s="1021"/>
      <c r="D2" s="1021"/>
      <c r="E2" s="1021"/>
      <c r="F2" s="1021"/>
      <c r="G2" s="1021"/>
      <c r="H2" s="1021"/>
      <c r="AA2" s="1016"/>
      <c r="AD2" s="1018" t="s">
        <v>256</v>
      </c>
      <c r="AE2" s="1024" t="e">
        <f>#REF!-AE1</f>
        <v>#REF!</v>
      </c>
      <c r="AF2" s="1025"/>
      <c r="AJ2" s="1019">
        <f>'Names of Bidder'!L6</f>
        <v>0</v>
      </c>
    </row>
    <row r="3" spans="1:37" ht="60.75" customHeight="1">
      <c r="A3" s="144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47"/>
      <c r="C3" s="1447"/>
      <c r="D3" s="1447"/>
      <c r="E3" s="1447"/>
      <c r="F3" s="1447"/>
      <c r="G3" s="1447"/>
      <c r="H3" s="1447"/>
      <c r="I3" s="1447"/>
      <c r="J3" s="1447"/>
      <c r="K3" s="1447"/>
      <c r="L3" s="1447"/>
      <c r="M3" s="1447"/>
      <c r="N3" s="1447"/>
      <c r="O3" s="1447"/>
      <c r="Y3" s="1026"/>
      <c r="Z3" s="1027"/>
      <c r="AA3" s="1027"/>
      <c r="AB3" s="1027"/>
      <c r="AD3" s="1028"/>
      <c r="AG3" s="1420"/>
      <c r="AH3" s="1420"/>
    </row>
    <row r="4" spans="1:37">
      <c r="A4" s="1448" t="s">
        <v>23</v>
      </c>
      <c r="B4" s="1448"/>
      <c r="C4" s="1448"/>
      <c r="D4" s="1448"/>
      <c r="E4" s="1448"/>
      <c r="F4" s="1448"/>
      <c r="G4" s="1448"/>
      <c r="H4" s="1448"/>
      <c r="I4" s="1448"/>
      <c r="J4" s="1448"/>
      <c r="K4" s="1448"/>
      <c r="L4" s="1448"/>
      <c r="M4" s="1448"/>
      <c r="N4" s="1448"/>
      <c r="O4" s="1448"/>
      <c r="Y4" s="1026"/>
      <c r="Z4" s="1030"/>
      <c r="AA4" s="1027"/>
      <c r="AB4" s="1027"/>
      <c r="AD4" s="1028"/>
      <c r="AE4" s="1031"/>
      <c r="AF4" s="1025"/>
    </row>
    <row r="5" spans="1:37">
      <c r="Y5" s="1026"/>
      <c r="Z5" s="1030"/>
      <c r="AA5" s="1027"/>
      <c r="AB5" s="1027"/>
      <c r="AD5" s="1032"/>
    </row>
    <row r="6" spans="1:37">
      <c r="A6" s="1033" t="str">
        <f>"Bidder’s Name and Address (" &amp; MID('Names of Bidder'!B9,9, 20) &amp; ") :"</f>
        <v>Bidder’s Name and Address (Sole Bidder) :</v>
      </c>
      <c r="B6" s="1033"/>
      <c r="C6" s="1033"/>
      <c r="D6" s="1033"/>
      <c r="E6" s="1033"/>
      <c r="F6" s="1033"/>
      <c r="G6" s="1033"/>
      <c r="H6" s="1033"/>
      <c r="I6" s="1343"/>
      <c r="J6" s="1034"/>
      <c r="K6" s="1035"/>
      <c r="L6" s="1035"/>
      <c r="M6" s="1036" t="s">
        <v>396</v>
      </c>
      <c r="O6" s="1259"/>
      <c r="Y6" s="1026"/>
      <c r="Z6" s="1030"/>
      <c r="AA6" s="1027"/>
      <c r="AB6" s="1027"/>
      <c r="AD6" s="1032"/>
      <c r="AE6" s="1031"/>
    </row>
    <row r="7" spans="1:37">
      <c r="A7" s="1449" t="str">
        <f>IF('Names of Bidder'!D9="", "", IF('Names of Bidder'!D6= "JV (Joint Venture)", "JV of " &amp; AJ8, ""))</f>
        <v/>
      </c>
      <c r="B7" s="1449"/>
      <c r="C7" s="1449"/>
      <c r="D7" s="1449"/>
      <c r="E7" s="1449"/>
      <c r="F7" s="1449"/>
      <c r="G7" s="1449"/>
      <c r="H7" s="1449"/>
      <c r="I7" s="1449"/>
      <c r="J7" s="1449"/>
      <c r="K7" s="1449"/>
      <c r="L7" s="1449"/>
      <c r="M7" s="1037" t="s">
        <v>480</v>
      </c>
      <c r="O7" s="1260"/>
      <c r="Y7" s="1038"/>
      <c r="Z7" s="1039"/>
      <c r="AA7" s="1039"/>
      <c r="AB7" s="1039"/>
      <c r="AG7" s="1420"/>
      <c r="AH7" s="1420"/>
    </row>
    <row r="8" spans="1:37">
      <c r="A8" s="1040" t="s">
        <v>397</v>
      </c>
      <c r="B8" s="1040"/>
      <c r="C8" s="1221" t="str">
        <f>IF('Names of Bidder'!D9=0, "", 'Names of Bidder'!D9)</f>
        <v xml:space="preserve">…….. …….. …….. …….. …….. …….. </v>
      </c>
      <c r="D8" s="1221"/>
      <c r="E8" s="1221"/>
      <c r="F8" s="1040"/>
      <c r="G8" s="1040"/>
      <c r="H8" s="1040"/>
      <c r="I8" s="1344"/>
      <c r="M8" s="1037" t="s">
        <v>400</v>
      </c>
      <c r="O8" s="1260"/>
      <c r="Y8" s="1026"/>
      <c r="Z8" s="1041"/>
      <c r="AA8" s="1042"/>
      <c r="AB8" s="1042"/>
      <c r="AJ8" s="1019" t="str">
        <f>IF('Names of Bidder'!D7=1,'Names of Bidder'!D9&amp;" &amp; "&amp;'Names of Bidder'!D14,IF('Names of Bidder'!D7="2 or More",'Names of Bidder'!D9&amp;" , "&amp;'Names of Bidder'!D14&amp;" &amp; "&amp;'Names of Bidder'!D19,""))</f>
        <v xml:space="preserve">…….. …….. …….. …….. …….. ……..  ,  &amp; …….. …….. …….. …….. …….. …….. </v>
      </c>
    </row>
    <row r="9" spans="1:37">
      <c r="A9" s="1040" t="s">
        <v>399</v>
      </c>
      <c r="B9" s="1040"/>
      <c r="C9" s="1221" t="str">
        <f>IF('Names of Bidder'!D10=0, "", 'Names of Bidder'!D10)</f>
        <v xml:space="preserve">…….. …….. …….. …….. …….. …….. </v>
      </c>
      <c r="D9" s="1221"/>
      <c r="E9" s="1221"/>
      <c r="F9" s="1040"/>
      <c r="G9" s="1040"/>
      <c r="H9" s="1040"/>
      <c r="I9" s="1344"/>
      <c r="M9" s="1037" t="s">
        <v>401</v>
      </c>
      <c r="O9" s="1260"/>
      <c r="Y9" s="1026"/>
      <c r="Z9" s="1041"/>
      <c r="AA9" s="1042"/>
      <c r="AB9" s="1042"/>
    </row>
    <row r="10" spans="1:37">
      <c r="A10" s="1043"/>
      <c r="B10" s="1043"/>
      <c r="C10" s="1221" t="str">
        <f>IF('Names of Bidder'!D11=0, "", 'Names of Bidder'!D11)</f>
        <v xml:space="preserve">…….. …….. …….. …….. …….. …….. </v>
      </c>
      <c r="D10" s="1221"/>
      <c r="E10" s="1221"/>
      <c r="F10" s="1043"/>
      <c r="G10" s="1043"/>
      <c r="H10" s="1043"/>
      <c r="I10" s="1345"/>
      <c r="M10" s="1037" t="s">
        <v>280</v>
      </c>
      <c r="O10" s="1260"/>
      <c r="Y10" s="1044"/>
      <c r="Z10" s="1045"/>
      <c r="AA10" s="1027"/>
      <c r="AB10" s="1046"/>
    </row>
    <row r="11" spans="1:37">
      <c r="A11" s="1043"/>
      <c r="B11" s="1043"/>
      <c r="C11" s="1445" t="str">
        <f>IF('Names of Bidder'!D12=0, "", 'Names of Bidder'!D12)</f>
        <v xml:space="preserve">…….. …….. …….. …….. …….. …….. </v>
      </c>
      <c r="D11" s="1445"/>
      <c r="E11" s="1445"/>
      <c r="F11" s="1043"/>
      <c r="G11" s="1043"/>
      <c r="H11" s="1043"/>
      <c r="I11" s="1345"/>
      <c r="M11" s="1037" t="s">
        <v>402</v>
      </c>
      <c r="O11" s="1260"/>
      <c r="AG11" s="1420"/>
      <c r="AH11" s="1420"/>
    </row>
    <row r="12" spans="1:37">
      <c r="A12" s="1047"/>
      <c r="B12" s="1047"/>
      <c r="F12" s="1047"/>
      <c r="G12" s="1047"/>
      <c r="H12" s="1047"/>
      <c r="I12" s="1346"/>
      <c r="J12" s="1047"/>
      <c r="K12" s="1048"/>
      <c r="L12" s="1048"/>
      <c r="M12" s="1049"/>
      <c r="N12" s="1261"/>
      <c r="O12" s="1261"/>
      <c r="AI12" s="1050"/>
    </row>
    <row r="13" spans="1:37" ht="23.25" customHeight="1">
      <c r="A13" s="1446" t="s">
        <v>566</v>
      </c>
      <c r="B13" s="1446"/>
      <c r="C13" s="1446"/>
      <c r="D13" s="1446"/>
      <c r="E13" s="1446"/>
      <c r="F13" s="1446"/>
      <c r="G13" s="1446"/>
      <c r="H13" s="1446"/>
      <c r="I13" s="1446"/>
      <c r="J13" s="1446"/>
      <c r="K13" s="1446"/>
      <c r="L13" s="1446"/>
      <c r="M13" s="1446"/>
      <c r="N13" s="1446"/>
      <c r="O13" s="1446"/>
      <c r="P13" s="1051"/>
      <c r="Q13" s="1051"/>
      <c r="R13" s="1051"/>
      <c r="S13" s="1052"/>
      <c r="T13" s="1053"/>
      <c r="U13" s="1053"/>
      <c r="V13" s="1053"/>
      <c r="W13" s="1053"/>
      <c r="AA13" s="1016"/>
      <c r="AE13" s="1017" t="s">
        <v>424</v>
      </c>
      <c r="AI13" s="1050"/>
    </row>
    <row r="14" spans="1:37">
      <c r="A14" s="1054"/>
      <c r="B14" s="1054"/>
      <c r="C14" s="1054"/>
      <c r="D14" s="1054"/>
      <c r="E14" s="1054"/>
      <c r="F14" s="1054"/>
      <c r="G14" s="1054"/>
      <c r="H14" s="1054"/>
      <c r="I14" s="1347"/>
      <c r="J14" s="1054"/>
      <c r="K14" s="1255"/>
      <c r="L14" s="1255"/>
      <c r="M14" s="1054"/>
      <c r="N14" s="1255"/>
      <c r="O14" s="1255"/>
      <c r="P14" s="1051"/>
      <c r="Q14" s="1051"/>
      <c r="R14" s="1051"/>
      <c r="S14" s="1052"/>
      <c r="T14" s="1053"/>
      <c r="U14" s="1053"/>
      <c r="V14" s="1053"/>
      <c r="W14" s="1053"/>
      <c r="AA14" s="1016"/>
      <c r="AI14" s="1050"/>
    </row>
    <row r="15" spans="1:37">
      <c r="L15" s="1073" t="s">
        <v>273</v>
      </c>
      <c r="M15" s="1073"/>
      <c r="Z15" s="1418"/>
      <c r="AA15" s="1418"/>
      <c r="AC15" s="1419"/>
      <c r="AD15" s="1419"/>
      <c r="AE15" s="1017" t="s">
        <v>70</v>
      </c>
      <c r="AG15" s="1420"/>
      <c r="AH15" s="1420"/>
    </row>
    <row r="16" spans="1:37" ht="104.25" customHeight="1">
      <c r="A16" s="1197" t="s">
        <v>361</v>
      </c>
      <c r="B16" s="1197" t="s">
        <v>513</v>
      </c>
      <c r="C16" s="1197" t="s">
        <v>514</v>
      </c>
      <c r="D16" s="1197" t="s">
        <v>515</v>
      </c>
      <c r="E16" s="1197" t="s">
        <v>516</v>
      </c>
      <c r="F16" s="1197" t="s">
        <v>484</v>
      </c>
      <c r="G16" s="1197" t="s">
        <v>532</v>
      </c>
      <c r="H16" s="1197" t="s">
        <v>893</v>
      </c>
      <c r="I16" s="1198" t="s">
        <v>511</v>
      </c>
      <c r="J16" s="1199" t="s">
        <v>391</v>
      </c>
      <c r="K16" s="1200" t="s">
        <v>353</v>
      </c>
      <c r="L16" s="1200" t="s">
        <v>362</v>
      </c>
      <c r="M16" s="1197" t="s">
        <v>506</v>
      </c>
      <c r="N16" s="1197" t="s">
        <v>507</v>
      </c>
      <c r="O16" s="1197" t="s">
        <v>508</v>
      </c>
      <c r="Z16" s="1056"/>
      <c r="AA16" s="1056"/>
      <c r="AC16" s="1056"/>
      <c r="AD16" s="1056"/>
    </row>
    <row r="17" spans="1:30">
      <c r="A17" s="1201">
        <v>1</v>
      </c>
      <c r="B17" s="1202">
        <v>2</v>
      </c>
      <c r="C17" s="1202">
        <v>3</v>
      </c>
      <c r="D17" s="1202">
        <v>4</v>
      </c>
      <c r="E17" s="1202">
        <v>5</v>
      </c>
      <c r="F17" s="1202">
        <v>6</v>
      </c>
      <c r="G17" s="1202">
        <v>7</v>
      </c>
      <c r="H17" s="1202">
        <v>8</v>
      </c>
      <c r="I17" s="1202">
        <v>9</v>
      </c>
      <c r="J17" s="1200">
        <v>10</v>
      </c>
      <c r="K17" s="1200">
        <v>11</v>
      </c>
      <c r="L17" s="1200">
        <v>12</v>
      </c>
      <c r="M17" s="1200">
        <v>13</v>
      </c>
      <c r="N17" s="1200" t="s">
        <v>517</v>
      </c>
      <c r="O17" s="1203">
        <v>15</v>
      </c>
      <c r="Z17" s="1057"/>
      <c r="AA17" s="1057"/>
      <c r="AC17" s="1057"/>
      <c r="AD17" s="1057"/>
    </row>
    <row r="18" spans="1:30" s="1022" customFormat="1" hidden="1">
      <c r="A18" s="1224"/>
      <c r="B18" s="1224"/>
      <c r="C18" s="1224"/>
      <c r="D18" s="1224"/>
      <c r="E18" s="1224"/>
      <c r="F18" s="1224"/>
      <c r="G18" s="1224"/>
      <c r="H18" s="1224"/>
      <c r="I18" s="1348"/>
      <c r="J18" s="1224"/>
      <c r="K18" s="1256"/>
      <c r="L18" s="1256"/>
      <c r="M18" s="1225"/>
      <c r="N18" s="1262"/>
      <c r="O18" s="1263"/>
      <c r="P18" s="1058"/>
      <c r="Q18" s="1058"/>
      <c r="R18" s="1058"/>
      <c r="S18" s="1058"/>
      <c r="T18" s="1059"/>
      <c r="U18" s="1058"/>
      <c r="V18" s="1060"/>
      <c r="W18" s="1058"/>
      <c r="X18" s="1058"/>
      <c r="Y18" s="1058"/>
    </row>
    <row r="19" spans="1:30" s="1022" customFormat="1" hidden="1">
      <c r="A19" s="1224"/>
      <c r="B19" s="1224"/>
      <c r="C19" s="1224"/>
      <c r="D19" s="1224"/>
      <c r="E19" s="1224"/>
      <c r="F19" s="1224"/>
      <c r="G19" s="1224"/>
      <c r="H19" s="1224"/>
      <c r="I19" s="1348"/>
      <c r="J19" s="1226"/>
      <c r="K19" s="1256"/>
      <c r="L19" s="1256"/>
      <c r="M19" s="1225"/>
      <c r="N19" s="1262"/>
      <c r="O19" s="1263"/>
      <c r="P19" s="1058"/>
      <c r="Q19" s="1058"/>
      <c r="R19" s="1058"/>
      <c r="S19" s="1058"/>
      <c r="T19" s="1059"/>
      <c r="U19" s="1058"/>
      <c r="V19" s="1060"/>
      <c r="W19" s="1058"/>
      <c r="X19" s="1058"/>
      <c r="Y19" s="1058"/>
    </row>
    <row r="20" spans="1:30" s="1022" customFormat="1" ht="30" hidden="1" customHeight="1">
      <c r="A20" s="1242"/>
      <c r="B20" s="1422" t="s">
        <v>572</v>
      </c>
      <c r="C20" s="1423"/>
      <c r="D20" s="1423"/>
      <c r="E20" s="1423"/>
      <c r="F20" s="1423"/>
      <c r="G20" s="1423"/>
      <c r="H20" s="1423"/>
      <c r="I20" s="1423"/>
      <c r="J20" s="1424"/>
      <c r="K20" s="1257"/>
      <c r="L20" s="1257"/>
      <c r="M20" s="1243"/>
      <c r="N20" s="1264"/>
      <c r="O20" s="1265"/>
      <c r="P20" s="1058"/>
      <c r="Q20" s="1058"/>
      <c r="R20" s="1058"/>
      <c r="S20" s="1058"/>
      <c r="T20" s="1059"/>
      <c r="U20" s="1058"/>
      <c r="V20" s="1060"/>
      <c r="W20" s="1058"/>
      <c r="X20" s="1058"/>
      <c r="Y20" s="1058"/>
    </row>
    <row r="21" spans="1:30" s="811" customFormat="1" ht="23.25" customHeight="1">
      <c r="A21" s="1232" t="s">
        <v>340</v>
      </c>
      <c r="B21" s="1235" t="s">
        <v>892</v>
      </c>
      <c r="C21" s="1236"/>
      <c r="D21" s="1236"/>
      <c r="E21" s="1236"/>
      <c r="F21" s="1236"/>
      <c r="G21" s="1236"/>
      <c r="H21" s="1236"/>
      <c r="I21" s="1349"/>
      <c r="J21" s="1237"/>
      <c r="K21" s="1232"/>
      <c r="L21" s="1232"/>
      <c r="M21" s="1233"/>
      <c r="N21" s="1232"/>
      <c r="O21" s="1266"/>
      <c r="P21" s="812"/>
      <c r="Q21" s="920" t="s">
        <v>492</v>
      </c>
      <c r="R21" s="920" t="s">
        <v>493</v>
      </c>
      <c r="S21" s="812"/>
      <c r="T21" s="1234"/>
      <c r="U21" s="812"/>
      <c r="V21" s="819"/>
      <c r="W21" s="812"/>
      <c r="X21" s="812"/>
      <c r="Y21" s="812"/>
    </row>
    <row r="22" spans="1:30" s="1022" customFormat="1" ht="33">
      <c r="A22" s="1250">
        <v>1</v>
      </c>
      <c r="B22" s="1250">
        <v>7000023190</v>
      </c>
      <c r="C22" s="1250">
        <v>10</v>
      </c>
      <c r="D22" s="1064" t="s">
        <v>849</v>
      </c>
      <c r="E22" s="1250">
        <v>1000000705</v>
      </c>
      <c r="F22" s="1250">
        <v>85042330</v>
      </c>
      <c r="G22" s="1353"/>
      <c r="H22" s="1250">
        <v>18</v>
      </c>
      <c r="I22" s="1350"/>
      <c r="J22" s="1324" t="s">
        <v>855</v>
      </c>
      <c r="K22" s="1250" t="s">
        <v>575</v>
      </c>
      <c r="L22" s="1250">
        <v>2</v>
      </c>
      <c r="M22" s="1341"/>
      <c r="N22" s="1267" t="str">
        <f t="shared" ref="N22:N37" si="0">IF(M22=0, "Included",IF(ISERROR(L22*M22), M22, L22*M22))</f>
        <v>Included</v>
      </c>
      <c r="O22" s="1268">
        <f t="shared" ref="O22:O37" si="1">R22</f>
        <v>0</v>
      </c>
      <c r="P22" s="1058"/>
      <c r="Q22" s="1062">
        <f t="shared" ref="Q22:Q37" si="2">IF(N22="Included",0,N22)</f>
        <v>0</v>
      </c>
      <c r="R22" s="1063">
        <f>IF(I22="", H22*Q22/100,I22*Q22)</f>
        <v>0</v>
      </c>
      <c r="S22" s="1058"/>
      <c r="T22" s="1059"/>
      <c r="U22" s="1058"/>
      <c r="V22" s="1060"/>
      <c r="W22" s="1058"/>
      <c r="X22" s="1058"/>
      <c r="Y22" s="1058"/>
    </row>
    <row r="23" spans="1:30" s="1022" customFormat="1" ht="33">
      <c r="A23" s="1250">
        <v>2</v>
      </c>
      <c r="B23" s="1250">
        <v>7000023190</v>
      </c>
      <c r="C23" s="1250">
        <v>20</v>
      </c>
      <c r="D23" s="1064" t="s">
        <v>849</v>
      </c>
      <c r="E23" s="1250">
        <v>1000013947</v>
      </c>
      <c r="F23" s="1250">
        <v>85049010</v>
      </c>
      <c r="G23" s="1353"/>
      <c r="H23" s="1250">
        <v>18</v>
      </c>
      <c r="I23" s="1350"/>
      <c r="J23" s="1324" t="s">
        <v>856</v>
      </c>
      <c r="K23" s="1250" t="s">
        <v>581</v>
      </c>
      <c r="L23" s="1250">
        <v>2</v>
      </c>
      <c r="M23" s="1341"/>
      <c r="N23" s="1267" t="str">
        <f t="shared" si="0"/>
        <v>Included</v>
      </c>
      <c r="O23" s="1268">
        <f t="shared" si="1"/>
        <v>0</v>
      </c>
      <c r="P23" s="1058"/>
      <c r="Q23" s="1062">
        <f t="shared" si="2"/>
        <v>0</v>
      </c>
      <c r="R23" s="1063">
        <f t="shared" ref="R23:R86" si="3">IF(I23="", H23*Q23/100,I23*Q23)</f>
        <v>0</v>
      </c>
      <c r="S23" s="1058"/>
      <c r="T23" s="1059"/>
      <c r="U23" s="1058"/>
      <c r="V23" s="1060"/>
      <c r="W23" s="1058"/>
      <c r="X23" s="1058"/>
      <c r="Y23" s="1058"/>
    </row>
    <row r="24" spans="1:30" s="1022" customFormat="1" ht="33">
      <c r="A24" s="1250">
        <v>3</v>
      </c>
      <c r="B24" s="1250">
        <v>7000023190</v>
      </c>
      <c r="C24" s="1250">
        <v>1680</v>
      </c>
      <c r="D24" s="1064" t="s">
        <v>850</v>
      </c>
      <c r="E24" s="1250">
        <v>1000030934</v>
      </c>
      <c r="F24" s="1250">
        <v>85049010</v>
      </c>
      <c r="G24" s="1353"/>
      <c r="H24" s="1250">
        <v>18</v>
      </c>
      <c r="I24" s="1350"/>
      <c r="J24" s="1324" t="s">
        <v>857</v>
      </c>
      <c r="K24" s="1250" t="s">
        <v>575</v>
      </c>
      <c r="L24" s="1250">
        <v>1</v>
      </c>
      <c r="M24" s="1341"/>
      <c r="N24" s="1267" t="str">
        <f t="shared" si="0"/>
        <v>Included</v>
      </c>
      <c r="O24" s="1268">
        <f t="shared" si="1"/>
        <v>0</v>
      </c>
      <c r="P24" s="1058"/>
      <c r="Q24" s="1062">
        <f t="shared" si="2"/>
        <v>0</v>
      </c>
      <c r="R24" s="1063">
        <f t="shared" si="3"/>
        <v>0</v>
      </c>
      <c r="S24" s="1058"/>
      <c r="T24" s="1059"/>
      <c r="U24" s="1058"/>
      <c r="V24" s="1060"/>
      <c r="W24" s="1058"/>
      <c r="X24" s="1058"/>
      <c r="Y24" s="1058"/>
    </row>
    <row r="25" spans="1:30" s="1022" customFormat="1" ht="33">
      <c r="A25" s="1250">
        <v>4</v>
      </c>
      <c r="B25" s="1250">
        <v>7000023190</v>
      </c>
      <c r="C25" s="1250">
        <v>1690</v>
      </c>
      <c r="D25" s="1064" t="s">
        <v>850</v>
      </c>
      <c r="E25" s="1250">
        <v>1000030920</v>
      </c>
      <c r="F25" s="1250">
        <v>85049010</v>
      </c>
      <c r="G25" s="1353"/>
      <c r="H25" s="1250">
        <v>18</v>
      </c>
      <c r="I25" s="1350"/>
      <c r="J25" s="1324" t="s">
        <v>858</v>
      </c>
      <c r="K25" s="1250" t="s">
        <v>575</v>
      </c>
      <c r="L25" s="1250">
        <v>1</v>
      </c>
      <c r="M25" s="1341"/>
      <c r="N25" s="1267" t="str">
        <f t="shared" si="0"/>
        <v>Included</v>
      </c>
      <c r="O25" s="1268">
        <f t="shared" si="1"/>
        <v>0</v>
      </c>
      <c r="P25" s="1058"/>
      <c r="Q25" s="1062">
        <f t="shared" si="2"/>
        <v>0</v>
      </c>
      <c r="R25" s="1063">
        <f t="shared" si="3"/>
        <v>0</v>
      </c>
      <c r="S25" s="1058"/>
      <c r="T25" s="1059"/>
      <c r="U25" s="1058"/>
      <c r="V25" s="1060"/>
      <c r="W25" s="1058"/>
      <c r="X25" s="1058"/>
      <c r="Y25" s="1058"/>
    </row>
    <row r="26" spans="1:30" s="1022" customFormat="1" ht="33">
      <c r="A26" s="1250">
        <v>5</v>
      </c>
      <c r="B26" s="1250">
        <v>7000023190</v>
      </c>
      <c r="C26" s="1250">
        <v>1700</v>
      </c>
      <c r="D26" s="1064" t="s">
        <v>850</v>
      </c>
      <c r="E26" s="1250">
        <v>1000007921</v>
      </c>
      <c r="F26" s="1250">
        <v>85049010</v>
      </c>
      <c r="G26" s="1353"/>
      <c r="H26" s="1250">
        <v>18</v>
      </c>
      <c r="I26" s="1350"/>
      <c r="J26" s="1324" t="s">
        <v>859</v>
      </c>
      <c r="K26" s="1250" t="s">
        <v>581</v>
      </c>
      <c r="L26" s="1250">
        <v>1</v>
      </c>
      <c r="M26" s="1341"/>
      <c r="N26" s="1267" t="str">
        <f t="shared" si="0"/>
        <v>Included</v>
      </c>
      <c r="O26" s="1268">
        <f t="shared" si="1"/>
        <v>0</v>
      </c>
      <c r="P26" s="1058"/>
      <c r="Q26" s="1062">
        <f t="shared" si="2"/>
        <v>0</v>
      </c>
      <c r="R26" s="1063">
        <f t="shared" si="3"/>
        <v>0</v>
      </c>
      <c r="S26" s="1058"/>
      <c r="T26" s="1059"/>
      <c r="U26" s="1058"/>
      <c r="V26" s="1060"/>
      <c r="W26" s="1058"/>
      <c r="X26" s="1058"/>
      <c r="Y26" s="1058"/>
    </row>
    <row r="27" spans="1:30" s="1022" customFormat="1" ht="33">
      <c r="A27" s="1250">
        <v>6</v>
      </c>
      <c r="B27" s="1250">
        <v>7000023190</v>
      </c>
      <c r="C27" s="1250">
        <v>1710</v>
      </c>
      <c r="D27" s="1064" t="s">
        <v>850</v>
      </c>
      <c r="E27" s="1250">
        <v>1000028774</v>
      </c>
      <c r="F27" s="1250">
        <v>85049010</v>
      </c>
      <c r="G27" s="1353"/>
      <c r="H27" s="1250">
        <v>18</v>
      </c>
      <c r="I27" s="1350"/>
      <c r="J27" s="1324" t="s">
        <v>860</v>
      </c>
      <c r="K27" s="1250" t="s">
        <v>575</v>
      </c>
      <c r="L27" s="1250">
        <v>1</v>
      </c>
      <c r="M27" s="1341"/>
      <c r="N27" s="1267" t="str">
        <f t="shared" si="0"/>
        <v>Included</v>
      </c>
      <c r="O27" s="1268">
        <f t="shared" si="1"/>
        <v>0</v>
      </c>
      <c r="P27" s="1058"/>
      <c r="Q27" s="1062">
        <f t="shared" si="2"/>
        <v>0</v>
      </c>
      <c r="R27" s="1063">
        <f t="shared" si="3"/>
        <v>0</v>
      </c>
      <c r="S27" s="1058"/>
      <c r="T27" s="1059"/>
      <c r="U27" s="1058"/>
      <c r="V27" s="1060"/>
      <c r="W27" s="1058"/>
      <c r="X27" s="1058"/>
      <c r="Y27" s="1058"/>
    </row>
    <row r="28" spans="1:30" s="1022" customFormat="1" ht="33">
      <c r="A28" s="1250">
        <v>7</v>
      </c>
      <c r="B28" s="1250">
        <v>7000023190</v>
      </c>
      <c r="C28" s="1250">
        <v>1720</v>
      </c>
      <c r="D28" s="1064" t="s">
        <v>850</v>
      </c>
      <c r="E28" s="1250">
        <v>1000026245</v>
      </c>
      <c r="F28" s="1250">
        <v>85049010</v>
      </c>
      <c r="G28" s="1353"/>
      <c r="H28" s="1250">
        <v>18</v>
      </c>
      <c r="I28" s="1350"/>
      <c r="J28" s="1324" t="s">
        <v>861</v>
      </c>
      <c r="K28" s="1250" t="s">
        <v>581</v>
      </c>
      <c r="L28" s="1250">
        <v>1</v>
      </c>
      <c r="M28" s="1341"/>
      <c r="N28" s="1267" t="str">
        <f t="shared" si="0"/>
        <v>Included</v>
      </c>
      <c r="O28" s="1268">
        <f t="shared" si="1"/>
        <v>0</v>
      </c>
      <c r="P28" s="1058"/>
      <c r="Q28" s="1062">
        <f t="shared" si="2"/>
        <v>0</v>
      </c>
      <c r="R28" s="1063">
        <f t="shared" si="3"/>
        <v>0</v>
      </c>
      <c r="S28" s="1058"/>
      <c r="T28" s="1059"/>
      <c r="U28" s="1058"/>
      <c r="V28" s="1060"/>
      <c r="W28" s="1058"/>
      <c r="X28" s="1058"/>
      <c r="Y28" s="1058"/>
    </row>
    <row r="29" spans="1:30" s="1022" customFormat="1" ht="33">
      <c r="A29" s="1250">
        <v>8</v>
      </c>
      <c r="B29" s="1250">
        <v>7000023190</v>
      </c>
      <c r="C29" s="1250">
        <v>1730</v>
      </c>
      <c r="D29" s="1064" t="s">
        <v>850</v>
      </c>
      <c r="E29" s="1250">
        <v>1000032089</v>
      </c>
      <c r="F29" s="1250">
        <v>85049010</v>
      </c>
      <c r="G29" s="1353"/>
      <c r="H29" s="1250">
        <v>18</v>
      </c>
      <c r="I29" s="1350"/>
      <c r="J29" s="1324" t="s">
        <v>862</v>
      </c>
      <c r="K29" s="1250" t="s">
        <v>863</v>
      </c>
      <c r="L29" s="1250">
        <v>5</v>
      </c>
      <c r="M29" s="1341"/>
      <c r="N29" s="1267" t="str">
        <f t="shared" si="0"/>
        <v>Included</v>
      </c>
      <c r="O29" s="1268">
        <f t="shared" si="1"/>
        <v>0</v>
      </c>
      <c r="P29" s="1058"/>
      <c r="Q29" s="1062">
        <f t="shared" si="2"/>
        <v>0</v>
      </c>
      <c r="R29" s="1063">
        <f t="shared" si="3"/>
        <v>0</v>
      </c>
      <c r="S29" s="1058"/>
      <c r="T29" s="1059"/>
      <c r="U29" s="1058"/>
      <c r="V29" s="1060"/>
      <c r="W29" s="1058"/>
      <c r="X29" s="1058"/>
      <c r="Y29" s="1058"/>
    </row>
    <row r="30" spans="1:30" s="1022" customFormat="1" ht="33">
      <c r="A30" s="1250">
        <v>9</v>
      </c>
      <c r="B30" s="1250">
        <v>7000023190</v>
      </c>
      <c r="C30" s="1250">
        <v>1740</v>
      </c>
      <c r="D30" s="1064" t="s">
        <v>850</v>
      </c>
      <c r="E30" s="1250">
        <v>1000028280</v>
      </c>
      <c r="F30" s="1250">
        <v>85049010</v>
      </c>
      <c r="G30" s="1353"/>
      <c r="H30" s="1250">
        <v>18</v>
      </c>
      <c r="I30" s="1350"/>
      <c r="J30" s="1324" t="s">
        <v>864</v>
      </c>
      <c r="K30" s="1250" t="s">
        <v>575</v>
      </c>
      <c r="L30" s="1250">
        <v>1</v>
      </c>
      <c r="M30" s="1341"/>
      <c r="N30" s="1267" t="str">
        <f t="shared" si="0"/>
        <v>Included</v>
      </c>
      <c r="O30" s="1268">
        <f t="shared" si="1"/>
        <v>0</v>
      </c>
      <c r="P30" s="1058"/>
      <c r="Q30" s="1062">
        <f t="shared" si="2"/>
        <v>0</v>
      </c>
      <c r="R30" s="1063">
        <f t="shared" si="3"/>
        <v>0</v>
      </c>
      <c r="S30" s="1058"/>
      <c r="T30" s="1059"/>
      <c r="U30" s="1058"/>
      <c r="V30" s="1060"/>
      <c r="W30" s="1058"/>
      <c r="X30" s="1058"/>
      <c r="Y30" s="1058"/>
    </row>
    <row r="31" spans="1:30" s="1022" customFormat="1" ht="33">
      <c r="A31" s="1250">
        <v>10</v>
      </c>
      <c r="B31" s="1250">
        <v>7000023190</v>
      </c>
      <c r="C31" s="1250">
        <v>30</v>
      </c>
      <c r="D31" s="1064" t="s">
        <v>708</v>
      </c>
      <c r="E31" s="1250">
        <v>1000005827</v>
      </c>
      <c r="F31" s="1250">
        <v>85352919</v>
      </c>
      <c r="G31" s="1353"/>
      <c r="H31" s="1250">
        <v>18</v>
      </c>
      <c r="I31" s="1350"/>
      <c r="J31" s="1324" t="s">
        <v>723</v>
      </c>
      <c r="K31" s="1250" t="s">
        <v>575</v>
      </c>
      <c r="L31" s="1250">
        <v>4</v>
      </c>
      <c r="M31" s="1341"/>
      <c r="N31" s="1267" t="str">
        <f t="shared" si="0"/>
        <v>Included</v>
      </c>
      <c r="O31" s="1268">
        <f t="shared" si="1"/>
        <v>0</v>
      </c>
      <c r="P31" s="1058"/>
      <c r="Q31" s="1062">
        <f t="shared" si="2"/>
        <v>0</v>
      </c>
      <c r="R31" s="1063">
        <f t="shared" si="3"/>
        <v>0</v>
      </c>
      <c r="S31" s="1058"/>
      <c r="T31" s="1059"/>
      <c r="U31" s="1058"/>
      <c r="V31" s="1060"/>
      <c r="W31" s="1058"/>
      <c r="X31" s="1058"/>
      <c r="Y31" s="1058"/>
    </row>
    <row r="32" spans="1:30" s="1022" customFormat="1" ht="33">
      <c r="A32" s="1250">
        <v>11</v>
      </c>
      <c r="B32" s="1250">
        <v>7000023190</v>
      </c>
      <c r="C32" s="1250">
        <v>40</v>
      </c>
      <c r="D32" s="1064" t="s">
        <v>708</v>
      </c>
      <c r="E32" s="1250">
        <v>1000005826</v>
      </c>
      <c r="F32" s="1250">
        <v>85352919</v>
      </c>
      <c r="G32" s="1353"/>
      <c r="H32" s="1250">
        <v>18</v>
      </c>
      <c r="I32" s="1350"/>
      <c r="J32" s="1324" t="s">
        <v>724</v>
      </c>
      <c r="K32" s="1250" t="s">
        <v>575</v>
      </c>
      <c r="L32" s="1250">
        <v>7</v>
      </c>
      <c r="M32" s="1341"/>
      <c r="N32" s="1267" t="str">
        <f t="shared" si="0"/>
        <v>Included</v>
      </c>
      <c r="O32" s="1268">
        <f t="shared" si="1"/>
        <v>0</v>
      </c>
      <c r="P32" s="1058"/>
      <c r="Q32" s="1062">
        <f t="shared" si="2"/>
        <v>0</v>
      </c>
      <c r="R32" s="1063">
        <f t="shared" si="3"/>
        <v>0</v>
      </c>
      <c r="S32" s="1058"/>
      <c r="T32" s="1059"/>
      <c r="U32" s="1058"/>
      <c r="V32" s="1060"/>
      <c r="W32" s="1058"/>
      <c r="X32" s="1058"/>
      <c r="Y32" s="1058"/>
    </row>
    <row r="33" spans="1:25" s="1022" customFormat="1" ht="33">
      <c r="A33" s="1250">
        <v>12</v>
      </c>
      <c r="B33" s="1250">
        <v>7000023190</v>
      </c>
      <c r="C33" s="1250">
        <v>50</v>
      </c>
      <c r="D33" s="1064" t="s">
        <v>708</v>
      </c>
      <c r="E33" s="1250">
        <v>1000005848</v>
      </c>
      <c r="F33" s="1250">
        <v>85359090</v>
      </c>
      <c r="G33" s="1353"/>
      <c r="H33" s="1250">
        <v>18</v>
      </c>
      <c r="I33" s="1350"/>
      <c r="J33" s="1324" t="s">
        <v>725</v>
      </c>
      <c r="K33" s="1250" t="s">
        <v>575</v>
      </c>
      <c r="L33" s="1250">
        <v>33</v>
      </c>
      <c r="M33" s="1341"/>
      <c r="N33" s="1267" t="str">
        <f t="shared" si="0"/>
        <v>Included</v>
      </c>
      <c r="O33" s="1268">
        <f t="shared" si="1"/>
        <v>0</v>
      </c>
      <c r="P33" s="1058"/>
      <c r="Q33" s="1062">
        <f t="shared" si="2"/>
        <v>0</v>
      </c>
      <c r="R33" s="1063">
        <f t="shared" si="3"/>
        <v>0</v>
      </c>
      <c r="S33" s="1058"/>
      <c r="T33" s="1059"/>
      <c r="U33" s="1058"/>
      <c r="V33" s="1060"/>
      <c r="W33" s="1058"/>
      <c r="X33" s="1058"/>
      <c r="Y33" s="1058"/>
    </row>
    <row r="34" spans="1:25" s="1022" customFormat="1" ht="33">
      <c r="A34" s="1250">
        <v>13</v>
      </c>
      <c r="B34" s="1250">
        <v>7000023190</v>
      </c>
      <c r="C34" s="1250">
        <v>60</v>
      </c>
      <c r="D34" s="1064" t="s">
        <v>708</v>
      </c>
      <c r="E34" s="1250">
        <v>1000005840</v>
      </c>
      <c r="F34" s="1250">
        <v>85359090</v>
      </c>
      <c r="G34" s="1353"/>
      <c r="H34" s="1250">
        <v>18</v>
      </c>
      <c r="I34" s="1350"/>
      <c r="J34" s="1064" t="s">
        <v>865</v>
      </c>
      <c r="K34" s="1250" t="s">
        <v>575</v>
      </c>
      <c r="L34" s="1250">
        <v>12</v>
      </c>
      <c r="M34" s="1341"/>
      <c r="N34" s="1267" t="str">
        <f t="shared" si="0"/>
        <v>Included</v>
      </c>
      <c r="O34" s="1268">
        <f t="shared" si="1"/>
        <v>0</v>
      </c>
      <c r="P34" s="1058"/>
      <c r="Q34" s="1062">
        <f t="shared" si="2"/>
        <v>0</v>
      </c>
      <c r="R34" s="1063">
        <f t="shared" si="3"/>
        <v>0</v>
      </c>
      <c r="S34" s="1058"/>
      <c r="T34" s="1059"/>
      <c r="U34" s="1058"/>
      <c r="V34" s="1060"/>
      <c r="W34" s="1058"/>
      <c r="X34" s="1058"/>
      <c r="Y34" s="1058"/>
    </row>
    <row r="35" spans="1:25" s="1022" customFormat="1" ht="33">
      <c r="A35" s="1250">
        <v>14</v>
      </c>
      <c r="B35" s="1250">
        <v>7000023190</v>
      </c>
      <c r="C35" s="1250">
        <v>70</v>
      </c>
      <c r="D35" s="1064" t="s">
        <v>708</v>
      </c>
      <c r="E35" s="1250">
        <v>1000005853</v>
      </c>
      <c r="F35" s="1250">
        <v>85353090</v>
      </c>
      <c r="G35" s="1353"/>
      <c r="H35" s="1250">
        <v>18</v>
      </c>
      <c r="I35" s="1350"/>
      <c r="J35" s="1064" t="s">
        <v>726</v>
      </c>
      <c r="K35" s="1250" t="s">
        <v>575</v>
      </c>
      <c r="L35" s="1250">
        <v>15</v>
      </c>
      <c r="M35" s="1341"/>
      <c r="N35" s="1267" t="str">
        <f t="shared" si="0"/>
        <v>Included</v>
      </c>
      <c r="O35" s="1268">
        <f t="shared" si="1"/>
        <v>0</v>
      </c>
      <c r="P35" s="1058"/>
      <c r="Q35" s="1062">
        <f t="shared" si="2"/>
        <v>0</v>
      </c>
      <c r="R35" s="1063">
        <f t="shared" si="3"/>
        <v>0</v>
      </c>
      <c r="S35" s="1058"/>
      <c r="T35" s="1059"/>
      <c r="U35" s="1058"/>
      <c r="V35" s="1060"/>
      <c r="W35" s="1058"/>
      <c r="X35" s="1058"/>
      <c r="Y35" s="1058"/>
    </row>
    <row r="36" spans="1:25" s="1022" customFormat="1" ht="33">
      <c r="A36" s="1250">
        <v>15</v>
      </c>
      <c r="B36" s="1250">
        <v>7000023190</v>
      </c>
      <c r="C36" s="1250">
        <v>80</v>
      </c>
      <c r="D36" s="1064" t="s">
        <v>708</v>
      </c>
      <c r="E36" s="1250">
        <v>1000005854</v>
      </c>
      <c r="F36" s="1250">
        <v>85353090</v>
      </c>
      <c r="G36" s="1353"/>
      <c r="H36" s="1250">
        <v>18</v>
      </c>
      <c r="I36" s="1350"/>
      <c r="J36" s="1064" t="s">
        <v>727</v>
      </c>
      <c r="K36" s="1250" t="s">
        <v>575</v>
      </c>
      <c r="L36" s="1250">
        <v>10</v>
      </c>
      <c r="M36" s="1341"/>
      <c r="N36" s="1267" t="str">
        <f t="shared" si="0"/>
        <v>Included</v>
      </c>
      <c r="O36" s="1268">
        <f t="shared" si="1"/>
        <v>0</v>
      </c>
      <c r="P36" s="1058"/>
      <c r="Q36" s="1062">
        <f t="shared" si="2"/>
        <v>0</v>
      </c>
      <c r="R36" s="1063">
        <f t="shared" si="3"/>
        <v>0</v>
      </c>
      <c r="S36" s="1058"/>
      <c r="T36" s="1059"/>
      <c r="U36" s="1058"/>
      <c r="V36" s="1060"/>
      <c r="W36" s="1058"/>
      <c r="X36" s="1058"/>
      <c r="Y36" s="1058"/>
    </row>
    <row r="37" spans="1:25" s="1022" customFormat="1" ht="33">
      <c r="A37" s="1250">
        <v>16</v>
      </c>
      <c r="B37" s="1250">
        <v>7000023190</v>
      </c>
      <c r="C37" s="1250">
        <v>90</v>
      </c>
      <c r="D37" s="1064" t="s">
        <v>708</v>
      </c>
      <c r="E37" s="1250">
        <v>1000005820</v>
      </c>
      <c r="F37" s="1250">
        <v>85353090</v>
      </c>
      <c r="G37" s="1353"/>
      <c r="H37" s="1250">
        <v>18</v>
      </c>
      <c r="I37" s="1350"/>
      <c r="J37" s="1064" t="s">
        <v>728</v>
      </c>
      <c r="K37" s="1250" t="s">
        <v>575</v>
      </c>
      <c r="L37" s="1250">
        <v>17</v>
      </c>
      <c r="M37" s="1341"/>
      <c r="N37" s="1267" t="str">
        <f t="shared" si="0"/>
        <v>Included</v>
      </c>
      <c r="O37" s="1268">
        <f t="shared" si="1"/>
        <v>0</v>
      </c>
      <c r="P37" s="1058"/>
      <c r="Q37" s="1062">
        <f t="shared" si="2"/>
        <v>0</v>
      </c>
      <c r="R37" s="1063">
        <f t="shared" si="3"/>
        <v>0</v>
      </c>
      <c r="S37" s="1058"/>
      <c r="T37" s="1059"/>
      <c r="U37" s="1058"/>
      <c r="V37" s="1060"/>
      <c r="W37" s="1058"/>
      <c r="X37" s="1058"/>
      <c r="Y37" s="1058"/>
    </row>
    <row r="38" spans="1:25" s="1022" customFormat="1" ht="33">
      <c r="A38" s="1250">
        <v>17</v>
      </c>
      <c r="B38" s="1250">
        <v>7000023190</v>
      </c>
      <c r="C38" s="1250">
        <v>100</v>
      </c>
      <c r="D38" s="1064" t="s">
        <v>708</v>
      </c>
      <c r="E38" s="1250">
        <v>1000005819</v>
      </c>
      <c r="F38" s="1250">
        <v>85353090</v>
      </c>
      <c r="G38" s="1353"/>
      <c r="H38" s="1250">
        <v>18</v>
      </c>
      <c r="I38" s="1350"/>
      <c r="J38" s="1064" t="s">
        <v>729</v>
      </c>
      <c r="K38" s="1250" t="s">
        <v>575</v>
      </c>
      <c r="L38" s="1250">
        <v>28</v>
      </c>
      <c r="M38" s="1341"/>
      <c r="N38" s="1267" t="str">
        <f t="shared" ref="N38:N210" si="4">IF(M38=0, "Included",IF(ISERROR(L38*M38), M38, L38*M38))</f>
        <v>Included</v>
      </c>
      <c r="O38" s="1268">
        <f t="shared" ref="O38:O210" si="5">R38</f>
        <v>0</v>
      </c>
      <c r="P38" s="1058"/>
      <c r="Q38" s="1062">
        <f t="shared" ref="Q38:Q210" si="6">IF(N38="Included",0,N38)</f>
        <v>0</v>
      </c>
      <c r="R38" s="1063">
        <f t="shared" si="3"/>
        <v>0</v>
      </c>
      <c r="S38" s="1058"/>
      <c r="T38" s="1059"/>
      <c r="U38" s="1058"/>
      <c r="V38" s="1060"/>
      <c r="W38" s="1058"/>
      <c r="X38" s="1058"/>
      <c r="Y38" s="1058"/>
    </row>
    <row r="39" spans="1:25" s="1022" customFormat="1" ht="33">
      <c r="A39" s="1250">
        <v>18</v>
      </c>
      <c r="B39" s="1250">
        <v>7000023190</v>
      </c>
      <c r="C39" s="1250">
        <v>110</v>
      </c>
      <c r="D39" s="1064" t="s">
        <v>708</v>
      </c>
      <c r="E39" s="1250">
        <v>1000020421</v>
      </c>
      <c r="F39" s="1250">
        <v>85354010</v>
      </c>
      <c r="G39" s="1353"/>
      <c r="H39" s="1250">
        <v>18</v>
      </c>
      <c r="I39" s="1350"/>
      <c r="J39" s="1064" t="s">
        <v>730</v>
      </c>
      <c r="K39" s="1250" t="s">
        <v>575</v>
      </c>
      <c r="L39" s="1250">
        <v>23</v>
      </c>
      <c r="M39" s="1341"/>
      <c r="N39" s="1267" t="str">
        <f t="shared" si="4"/>
        <v>Included</v>
      </c>
      <c r="O39" s="1268">
        <f t="shared" si="5"/>
        <v>0</v>
      </c>
      <c r="P39" s="1058"/>
      <c r="Q39" s="1062">
        <f t="shared" si="6"/>
        <v>0</v>
      </c>
      <c r="R39" s="1063">
        <f t="shared" si="3"/>
        <v>0</v>
      </c>
      <c r="S39" s="1058"/>
      <c r="T39" s="1059"/>
      <c r="U39" s="1058"/>
      <c r="V39" s="1060"/>
      <c r="W39" s="1058"/>
      <c r="X39" s="1058"/>
      <c r="Y39" s="1058"/>
    </row>
    <row r="40" spans="1:25" s="1022" customFormat="1" ht="33">
      <c r="A40" s="1250">
        <v>19</v>
      </c>
      <c r="B40" s="1250">
        <v>7000023190</v>
      </c>
      <c r="C40" s="1250">
        <v>120</v>
      </c>
      <c r="D40" s="1064" t="s">
        <v>708</v>
      </c>
      <c r="E40" s="1250">
        <v>1000005791</v>
      </c>
      <c r="F40" s="1250">
        <v>85462040</v>
      </c>
      <c r="G40" s="1353"/>
      <c r="H40" s="1250">
        <v>18</v>
      </c>
      <c r="I40" s="1350"/>
      <c r="J40" s="1064" t="s">
        <v>731</v>
      </c>
      <c r="K40" s="1250" t="s">
        <v>575</v>
      </c>
      <c r="L40" s="1250">
        <v>63</v>
      </c>
      <c r="M40" s="1341"/>
      <c r="N40" s="1267" t="str">
        <f t="shared" si="4"/>
        <v>Included</v>
      </c>
      <c r="O40" s="1268">
        <f t="shared" si="5"/>
        <v>0</v>
      </c>
      <c r="P40" s="1058"/>
      <c r="Q40" s="1062">
        <f t="shared" si="6"/>
        <v>0</v>
      </c>
      <c r="R40" s="1063">
        <f t="shared" si="3"/>
        <v>0</v>
      </c>
      <c r="S40" s="1058"/>
      <c r="T40" s="1059"/>
      <c r="U40" s="1058"/>
      <c r="V40" s="1060"/>
      <c r="W40" s="1058"/>
      <c r="X40" s="1058"/>
      <c r="Y40" s="1058"/>
    </row>
    <row r="41" spans="1:25" s="1022" customFormat="1" ht="33">
      <c r="A41" s="1250">
        <v>20</v>
      </c>
      <c r="B41" s="1250">
        <v>7000023190</v>
      </c>
      <c r="C41" s="1250">
        <v>130</v>
      </c>
      <c r="D41" s="1064" t="s">
        <v>708</v>
      </c>
      <c r="E41" s="1250">
        <v>1000005790</v>
      </c>
      <c r="F41" s="1250">
        <v>85462040</v>
      </c>
      <c r="G41" s="1353"/>
      <c r="H41" s="1250">
        <v>18</v>
      </c>
      <c r="I41" s="1350"/>
      <c r="J41" s="1064" t="s">
        <v>866</v>
      </c>
      <c r="K41" s="1250" t="s">
        <v>575</v>
      </c>
      <c r="L41" s="1250">
        <v>12</v>
      </c>
      <c r="M41" s="1341"/>
      <c r="N41" s="1267" t="str">
        <f t="shared" si="4"/>
        <v>Included</v>
      </c>
      <c r="O41" s="1268">
        <f t="shared" si="5"/>
        <v>0</v>
      </c>
      <c r="P41" s="1058"/>
      <c r="Q41" s="1062">
        <f t="shared" si="6"/>
        <v>0</v>
      </c>
      <c r="R41" s="1063">
        <f t="shared" si="3"/>
        <v>0</v>
      </c>
      <c r="S41" s="1058"/>
      <c r="T41" s="1059"/>
      <c r="U41" s="1058"/>
      <c r="V41" s="1060"/>
      <c r="W41" s="1058"/>
      <c r="X41" s="1058"/>
      <c r="Y41" s="1058"/>
    </row>
    <row r="42" spans="1:25" s="1022" customFormat="1" ht="33">
      <c r="A42" s="1250">
        <v>21</v>
      </c>
      <c r="B42" s="1250">
        <v>7000023190</v>
      </c>
      <c r="C42" s="1250">
        <v>140</v>
      </c>
      <c r="D42" s="1064" t="s">
        <v>709</v>
      </c>
      <c r="E42" s="1250">
        <v>1000004401</v>
      </c>
      <c r="F42" s="1250">
        <v>85462040</v>
      </c>
      <c r="G42" s="1353"/>
      <c r="H42" s="1250">
        <v>18</v>
      </c>
      <c r="I42" s="1350"/>
      <c r="J42" s="1064" t="s">
        <v>577</v>
      </c>
      <c r="K42" s="1250" t="s">
        <v>575</v>
      </c>
      <c r="L42" s="1250">
        <v>71</v>
      </c>
      <c r="M42" s="1341"/>
      <c r="N42" s="1267" t="str">
        <f t="shared" si="4"/>
        <v>Included</v>
      </c>
      <c r="O42" s="1268">
        <f t="shared" si="5"/>
        <v>0</v>
      </c>
      <c r="P42" s="1058"/>
      <c r="Q42" s="1062">
        <f t="shared" si="6"/>
        <v>0</v>
      </c>
      <c r="R42" s="1063">
        <f t="shared" si="3"/>
        <v>0</v>
      </c>
      <c r="S42" s="1058"/>
      <c r="T42" s="1059"/>
      <c r="U42" s="1058"/>
      <c r="V42" s="1060"/>
      <c r="W42" s="1058"/>
      <c r="X42" s="1058"/>
      <c r="Y42" s="1058"/>
    </row>
    <row r="43" spans="1:25" s="1022" customFormat="1" ht="33">
      <c r="A43" s="1250">
        <v>22</v>
      </c>
      <c r="B43" s="1250">
        <v>7000023190</v>
      </c>
      <c r="C43" s="1250">
        <v>150</v>
      </c>
      <c r="D43" s="1064" t="s">
        <v>709</v>
      </c>
      <c r="E43" s="1250">
        <v>1000020419</v>
      </c>
      <c r="F43" s="1250">
        <v>85354010</v>
      </c>
      <c r="G43" s="1353"/>
      <c r="H43" s="1250">
        <v>18</v>
      </c>
      <c r="I43" s="1350"/>
      <c r="J43" s="1064" t="s">
        <v>576</v>
      </c>
      <c r="K43" s="1250" t="s">
        <v>575</v>
      </c>
      <c r="L43" s="1250">
        <v>25</v>
      </c>
      <c r="M43" s="1341"/>
      <c r="N43" s="1267" t="str">
        <f t="shared" ref="N43:N173" si="7">IF(M43=0, "Included",IF(ISERROR(L43*M43), M43, L43*M43))</f>
        <v>Included</v>
      </c>
      <c r="O43" s="1268">
        <f t="shared" ref="O43:O173" si="8">R43</f>
        <v>0</v>
      </c>
      <c r="P43" s="1058"/>
      <c r="Q43" s="1062">
        <f t="shared" ref="Q43:Q173" si="9">IF(N43="Included",0,N43)</f>
        <v>0</v>
      </c>
      <c r="R43" s="1063">
        <f t="shared" si="3"/>
        <v>0</v>
      </c>
      <c r="S43" s="1058"/>
      <c r="T43" s="1059"/>
      <c r="U43" s="1058"/>
      <c r="V43" s="1060"/>
      <c r="W43" s="1058"/>
      <c r="X43" s="1058"/>
      <c r="Y43" s="1058"/>
    </row>
    <row r="44" spans="1:25" s="1022" customFormat="1" ht="33">
      <c r="A44" s="1250">
        <v>23</v>
      </c>
      <c r="B44" s="1250">
        <v>7000023190</v>
      </c>
      <c r="C44" s="1250">
        <v>160</v>
      </c>
      <c r="D44" s="1064" t="s">
        <v>709</v>
      </c>
      <c r="E44" s="1250">
        <v>1000004495</v>
      </c>
      <c r="F44" s="1250">
        <v>85353090</v>
      </c>
      <c r="G44" s="1353"/>
      <c r="H44" s="1250">
        <v>18</v>
      </c>
      <c r="I44" s="1350"/>
      <c r="J44" s="1064" t="s">
        <v>732</v>
      </c>
      <c r="K44" s="1250" t="s">
        <v>575</v>
      </c>
      <c r="L44" s="1250">
        <v>8</v>
      </c>
      <c r="M44" s="1341"/>
      <c r="N44" s="1267" t="str">
        <f t="shared" si="7"/>
        <v>Included</v>
      </c>
      <c r="O44" s="1268">
        <f t="shared" si="8"/>
        <v>0</v>
      </c>
      <c r="P44" s="1058"/>
      <c r="Q44" s="1062">
        <f t="shared" si="9"/>
        <v>0</v>
      </c>
      <c r="R44" s="1063">
        <f t="shared" si="3"/>
        <v>0</v>
      </c>
      <c r="S44" s="1058"/>
      <c r="T44" s="1059"/>
      <c r="U44" s="1058"/>
      <c r="V44" s="1060"/>
      <c r="W44" s="1058"/>
      <c r="X44" s="1058"/>
      <c r="Y44" s="1058"/>
    </row>
    <row r="45" spans="1:25" s="1022" customFormat="1" ht="33">
      <c r="A45" s="1250">
        <v>24</v>
      </c>
      <c r="B45" s="1250">
        <v>7000023190</v>
      </c>
      <c r="C45" s="1250">
        <v>170</v>
      </c>
      <c r="D45" s="1064" t="s">
        <v>709</v>
      </c>
      <c r="E45" s="1250">
        <v>1000004496</v>
      </c>
      <c r="F45" s="1250">
        <v>85353090</v>
      </c>
      <c r="G45" s="1353"/>
      <c r="H45" s="1250">
        <v>18</v>
      </c>
      <c r="I45" s="1350"/>
      <c r="J45" s="1064" t="s">
        <v>733</v>
      </c>
      <c r="K45" s="1250" t="s">
        <v>575</v>
      </c>
      <c r="L45" s="1250">
        <v>10</v>
      </c>
      <c r="M45" s="1341"/>
      <c r="N45" s="1267" t="str">
        <f t="shared" ref="N45:N52" si="10">IF(M45=0, "Included",IF(ISERROR(L45*M45), M45, L45*M45))</f>
        <v>Included</v>
      </c>
      <c r="O45" s="1268">
        <f t="shared" ref="O45:O52" si="11">R45</f>
        <v>0</v>
      </c>
      <c r="P45" s="1058"/>
      <c r="Q45" s="1062">
        <f t="shared" ref="Q45:Q52" si="12">IF(N45="Included",0,N45)</f>
        <v>0</v>
      </c>
      <c r="R45" s="1063">
        <f t="shared" si="3"/>
        <v>0</v>
      </c>
      <c r="S45" s="1058"/>
      <c r="T45" s="1059"/>
      <c r="U45" s="1058"/>
      <c r="V45" s="1060"/>
      <c r="W45" s="1058"/>
      <c r="X45" s="1058"/>
      <c r="Y45" s="1058"/>
    </row>
    <row r="46" spans="1:25" s="1022" customFormat="1" ht="33">
      <c r="A46" s="1250">
        <v>25</v>
      </c>
      <c r="B46" s="1250">
        <v>7000023190</v>
      </c>
      <c r="C46" s="1250">
        <v>180</v>
      </c>
      <c r="D46" s="1064" t="s">
        <v>709</v>
      </c>
      <c r="E46" s="1250">
        <v>1000004498</v>
      </c>
      <c r="F46" s="1250">
        <v>85353090</v>
      </c>
      <c r="G46" s="1353"/>
      <c r="H46" s="1250">
        <v>18</v>
      </c>
      <c r="I46" s="1350"/>
      <c r="J46" s="1064" t="s">
        <v>734</v>
      </c>
      <c r="K46" s="1250" t="s">
        <v>575</v>
      </c>
      <c r="L46" s="1250">
        <v>32</v>
      </c>
      <c r="M46" s="1341"/>
      <c r="N46" s="1267" t="str">
        <f t="shared" si="10"/>
        <v>Included</v>
      </c>
      <c r="O46" s="1268">
        <f t="shared" si="11"/>
        <v>0</v>
      </c>
      <c r="P46" s="1058"/>
      <c r="Q46" s="1062">
        <f t="shared" si="12"/>
        <v>0</v>
      </c>
      <c r="R46" s="1063">
        <f t="shared" si="3"/>
        <v>0</v>
      </c>
      <c r="S46" s="1058"/>
      <c r="T46" s="1059"/>
      <c r="U46" s="1058"/>
      <c r="V46" s="1060"/>
      <c r="W46" s="1058"/>
      <c r="X46" s="1058"/>
      <c r="Y46" s="1058"/>
    </row>
    <row r="47" spans="1:25" s="1022" customFormat="1" ht="33">
      <c r="A47" s="1250">
        <v>26</v>
      </c>
      <c r="B47" s="1250">
        <v>7000023190</v>
      </c>
      <c r="C47" s="1250">
        <v>190</v>
      </c>
      <c r="D47" s="1064" t="s">
        <v>709</v>
      </c>
      <c r="E47" s="1250">
        <v>1000004463</v>
      </c>
      <c r="F47" s="1250">
        <v>85359090</v>
      </c>
      <c r="G47" s="1353"/>
      <c r="H47" s="1250">
        <v>18</v>
      </c>
      <c r="I47" s="1350"/>
      <c r="J47" s="1064" t="s">
        <v>735</v>
      </c>
      <c r="K47" s="1250" t="s">
        <v>575</v>
      </c>
      <c r="L47" s="1250">
        <v>42</v>
      </c>
      <c r="M47" s="1341"/>
      <c r="N47" s="1267" t="str">
        <f t="shared" si="10"/>
        <v>Included</v>
      </c>
      <c r="O47" s="1268">
        <f t="shared" si="11"/>
        <v>0</v>
      </c>
      <c r="P47" s="1058"/>
      <c r="Q47" s="1062">
        <f t="shared" si="12"/>
        <v>0</v>
      </c>
      <c r="R47" s="1063">
        <f t="shared" si="3"/>
        <v>0</v>
      </c>
      <c r="S47" s="1058"/>
      <c r="T47" s="1059"/>
      <c r="U47" s="1058"/>
      <c r="V47" s="1060"/>
      <c r="W47" s="1058"/>
      <c r="X47" s="1058"/>
      <c r="Y47" s="1058"/>
    </row>
    <row r="48" spans="1:25" s="1022" customFormat="1" ht="33">
      <c r="A48" s="1250">
        <v>27</v>
      </c>
      <c r="B48" s="1250">
        <v>7000023190</v>
      </c>
      <c r="C48" s="1250">
        <v>200</v>
      </c>
      <c r="D48" s="1064" t="s">
        <v>709</v>
      </c>
      <c r="E48" s="1250">
        <v>1000004501</v>
      </c>
      <c r="F48" s="1250">
        <v>85352913</v>
      </c>
      <c r="G48" s="1353"/>
      <c r="H48" s="1250">
        <v>18</v>
      </c>
      <c r="I48" s="1350"/>
      <c r="J48" s="1064" t="s">
        <v>736</v>
      </c>
      <c r="K48" s="1250" t="s">
        <v>575</v>
      </c>
      <c r="L48" s="1250">
        <v>14</v>
      </c>
      <c r="M48" s="1341"/>
      <c r="N48" s="1267" t="str">
        <f t="shared" si="10"/>
        <v>Included</v>
      </c>
      <c r="O48" s="1268">
        <f t="shared" si="11"/>
        <v>0</v>
      </c>
      <c r="P48" s="1058"/>
      <c r="Q48" s="1062">
        <f t="shared" si="12"/>
        <v>0</v>
      </c>
      <c r="R48" s="1063">
        <f t="shared" si="3"/>
        <v>0</v>
      </c>
      <c r="S48" s="1058"/>
      <c r="T48" s="1059"/>
      <c r="U48" s="1058"/>
      <c r="V48" s="1060"/>
      <c r="W48" s="1058"/>
      <c r="X48" s="1058"/>
      <c r="Y48" s="1058"/>
    </row>
    <row r="49" spans="1:25" s="1022" customFormat="1" ht="33">
      <c r="A49" s="1250">
        <v>28</v>
      </c>
      <c r="B49" s="1250">
        <v>7000023190</v>
      </c>
      <c r="C49" s="1250">
        <v>210</v>
      </c>
      <c r="D49" s="1064" t="s">
        <v>709</v>
      </c>
      <c r="E49" s="1250">
        <v>1000004499</v>
      </c>
      <c r="F49" s="1250">
        <v>85353090</v>
      </c>
      <c r="G49" s="1353"/>
      <c r="H49" s="1250">
        <v>18</v>
      </c>
      <c r="I49" s="1350"/>
      <c r="J49" s="1064" t="s">
        <v>867</v>
      </c>
      <c r="K49" s="1250" t="s">
        <v>575</v>
      </c>
      <c r="L49" s="1250">
        <v>1</v>
      </c>
      <c r="M49" s="1341"/>
      <c r="N49" s="1267" t="str">
        <f t="shared" si="10"/>
        <v>Included</v>
      </c>
      <c r="O49" s="1268">
        <f t="shared" si="11"/>
        <v>0</v>
      </c>
      <c r="P49" s="1058"/>
      <c r="Q49" s="1062">
        <f t="shared" si="12"/>
        <v>0</v>
      </c>
      <c r="R49" s="1063">
        <f t="shared" si="3"/>
        <v>0</v>
      </c>
      <c r="S49" s="1058"/>
      <c r="T49" s="1059"/>
      <c r="U49" s="1058"/>
      <c r="V49" s="1060"/>
      <c r="W49" s="1058"/>
      <c r="X49" s="1058"/>
      <c r="Y49" s="1058"/>
    </row>
    <row r="50" spans="1:25" s="1022" customFormat="1" ht="33">
      <c r="A50" s="1250">
        <v>29</v>
      </c>
      <c r="B50" s="1250">
        <v>7000023190</v>
      </c>
      <c r="C50" s="1250">
        <v>220</v>
      </c>
      <c r="D50" s="1064" t="s">
        <v>710</v>
      </c>
      <c r="E50" s="1250">
        <v>1000001683</v>
      </c>
      <c r="F50" s="1250">
        <v>85352912</v>
      </c>
      <c r="G50" s="1353"/>
      <c r="H50" s="1250">
        <v>18</v>
      </c>
      <c r="I50" s="1350"/>
      <c r="J50" s="1064" t="s">
        <v>737</v>
      </c>
      <c r="K50" s="1250" t="s">
        <v>575</v>
      </c>
      <c r="L50" s="1250">
        <v>3</v>
      </c>
      <c r="M50" s="1341"/>
      <c r="N50" s="1267" t="str">
        <f t="shared" si="10"/>
        <v>Included</v>
      </c>
      <c r="O50" s="1268">
        <f t="shared" si="11"/>
        <v>0</v>
      </c>
      <c r="P50" s="1058"/>
      <c r="Q50" s="1062">
        <f t="shared" si="12"/>
        <v>0</v>
      </c>
      <c r="R50" s="1063">
        <f t="shared" si="3"/>
        <v>0</v>
      </c>
      <c r="S50" s="1058"/>
      <c r="T50" s="1059"/>
      <c r="U50" s="1058"/>
      <c r="V50" s="1060"/>
      <c r="W50" s="1058"/>
      <c r="X50" s="1058"/>
      <c r="Y50" s="1058"/>
    </row>
    <row r="51" spans="1:25" s="1022" customFormat="1" ht="33">
      <c r="A51" s="1250">
        <v>30</v>
      </c>
      <c r="B51" s="1250">
        <v>7000023190</v>
      </c>
      <c r="C51" s="1250">
        <v>230</v>
      </c>
      <c r="D51" s="1064" t="s">
        <v>710</v>
      </c>
      <c r="E51" s="1250">
        <v>1000001684</v>
      </c>
      <c r="F51" s="1250">
        <v>85359090</v>
      </c>
      <c r="G51" s="1353"/>
      <c r="H51" s="1250">
        <v>18</v>
      </c>
      <c r="I51" s="1350"/>
      <c r="J51" s="1064" t="s">
        <v>738</v>
      </c>
      <c r="K51" s="1250" t="s">
        <v>575</v>
      </c>
      <c r="L51" s="1250">
        <v>9</v>
      </c>
      <c r="M51" s="1341"/>
      <c r="N51" s="1267" t="str">
        <f t="shared" si="10"/>
        <v>Included</v>
      </c>
      <c r="O51" s="1268">
        <f t="shared" si="11"/>
        <v>0</v>
      </c>
      <c r="P51" s="1058"/>
      <c r="Q51" s="1062">
        <f t="shared" si="12"/>
        <v>0</v>
      </c>
      <c r="R51" s="1063">
        <f t="shared" si="3"/>
        <v>0</v>
      </c>
      <c r="S51" s="1058"/>
      <c r="T51" s="1059"/>
      <c r="U51" s="1058"/>
      <c r="V51" s="1060"/>
      <c r="W51" s="1058"/>
      <c r="X51" s="1058"/>
      <c r="Y51" s="1058"/>
    </row>
    <row r="52" spans="1:25" s="1022" customFormat="1" ht="33">
      <c r="A52" s="1250">
        <v>31</v>
      </c>
      <c r="B52" s="1250">
        <v>7000023190</v>
      </c>
      <c r="C52" s="1250">
        <v>240</v>
      </c>
      <c r="D52" s="1064" t="s">
        <v>710</v>
      </c>
      <c r="E52" s="1250">
        <v>1000001688</v>
      </c>
      <c r="F52" s="1250">
        <v>85353090</v>
      </c>
      <c r="G52" s="1353"/>
      <c r="H52" s="1250">
        <v>18</v>
      </c>
      <c r="I52" s="1350"/>
      <c r="J52" s="1064" t="s">
        <v>739</v>
      </c>
      <c r="K52" s="1250" t="s">
        <v>575</v>
      </c>
      <c r="L52" s="1250">
        <v>3</v>
      </c>
      <c r="M52" s="1341"/>
      <c r="N52" s="1267" t="str">
        <f t="shared" si="10"/>
        <v>Included</v>
      </c>
      <c r="O52" s="1268">
        <f t="shared" si="11"/>
        <v>0</v>
      </c>
      <c r="P52" s="1058"/>
      <c r="Q52" s="1062">
        <f t="shared" si="12"/>
        <v>0</v>
      </c>
      <c r="R52" s="1063">
        <f t="shared" si="3"/>
        <v>0</v>
      </c>
      <c r="S52" s="1058"/>
      <c r="T52" s="1059"/>
      <c r="U52" s="1058"/>
      <c r="V52" s="1060"/>
      <c r="W52" s="1058"/>
      <c r="X52" s="1058"/>
      <c r="Y52" s="1058"/>
    </row>
    <row r="53" spans="1:25" s="1022" customFormat="1" ht="33">
      <c r="A53" s="1250">
        <v>32</v>
      </c>
      <c r="B53" s="1250">
        <v>7000023190</v>
      </c>
      <c r="C53" s="1250">
        <v>250</v>
      </c>
      <c r="D53" s="1064" t="s">
        <v>710</v>
      </c>
      <c r="E53" s="1250">
        <v>1000001689</v>
      </c>
      <c r="F53" s="1250">
        <v>85353090</v>
      </c>
      <c r="G53" s="1353"/>
      <c r="H53" s="1250">
        <v>18</v>
      </c>
      <c r="I53" s="1350"/>
      <c r="J53" s="1064" t="s">
        <v>740</v>
      </c>
      <c r="K53" s="1250" t="s">
        <v>575</v>
      </c>
      <c r="L53" s="1250">
        <v>3</v>
      </c>
      <c r="M53" s="1341"/>
      <c r="N53" s="1267" t="str">
        <f t="shared" si="7"/>
        <v>Included</v>
      </c>
      <c r="O53" s="1268">
        <f t="shared" si="8"/>
        <v>0</v>
      </c>
      <c r="P53" s="1058"/>
      <c r="Q53" s="1062">
        <f t="shared" si="9"/>
        <v>0</v>
      </c>
      <c r="R53" s="1063">
        <f t="shared" si="3"/>
        <v>0</v>
      </c>
      <c r="S53" s="1058"/>
      <c r="T53" s="1059"/>
      <c r="U53" s="1058"/>
      <c r="V53" s="1060"/>
      <c r="W53" s="1058"/>
      <c r="X53" s="1058"/>
      <c r="Y53" s="1058"/>
    </row>
    <row r="54" spans="1:25" s="1022" customFormat="1" ht="33">
      <c r="A54" s="1250">
        <v>33</v>
      </c>
      <c r="B54" s="1250">
        <v>7000023190</v>
      </c>
      <c r="C54" s="1250">
        <v>260</v>
      </c>
      <c r="D54" s="1064" t="s">
        <v>710</v>
      </c>
      <c r="E54" s="1250">
        <v>1000032777</v>
      </c>
      <c r="F54" s="1250">
        <v>85353090</v>
      </c>
      <c r="G54" s="1353"/>
      <c r="H54" s="1250">
        <v>18</v>
      </c>
      <c r="I54" s="1350"/>
      <c r="J54" s="1064" t="s">
        <v>741</v>
      </c>
      <c r="K54" s="1250" t="s">
        <v>575</v>
      </c>
      <c r="L54" s="1250">
        <v>6</v>
      </c>
      <c r="M54" s="1341"/>
      <c r="N54" s="1267" t="str">
        <f t="shared" ref="N54:N169" si="13">IF(M54=0, "Included",IF(ISERROR(L54*M54), M54, L54*M54))</f>
        <v>Included</v>
      </c>
      <c r="O54" s="1268">
        <f t="shared" ref="O54:O169" si="14">R54</f>
        <v>0</v>
      </c>
      <c r="P54" s="1058"/>
      <c r="Q54" s="1062">
        <f t="shared" ref="Q54:Q169" si="15">IF(N54="Included",0,N54)</f>
        <v>0</v>
      </c>
      <c r="R54" s="1063">
        <f t="shared" si="3"/>
        <v>0</v>
      </c>
      <c r="S54" s="1058"/>
      <c r="T54" s="1059"/>
      <c r="U54" s="1058"/>
      <c r="V54" s="1060"/>
      <c r="W54" s="1058"/>
      <c r="X54" s="1058"/>
      <c r="Y54" s="1058"/>
    </row>
    <row r="55" spans="1:25" s="1022" customFormat="1" ht="33">
      <c r="A55" s="1250">
        <v>34</v>
      </c>
      <c r="B55" s="1250">
        <v>7000023190</v>
      </c>
      <c r="C55" s="1250">
        <v>270</v>
      </c>
      <c r="D55" s="1064" t="s">
        <v>710</v>
      </c>
      <c r="E55" s="1250">
        <v>1000020417</v>
      </c>
      <c r="F55" s="1250">
        <v>85354010</v>
      </c>
      <c r="G55" s="1353"/>
      <c r="H55" s="1250">
        <v>18</v>
      </c>
      <c r="I55" s="1350"/>
      <c r="J55" s="1064" t="s">
        <v>638</v>
      </c>
      <c r="K55" s="1250" t="s">
        <v>575</v>
      </c>
      <c r="L55" s="1250">
        <v>9</v>
      </c>
      <c r="M55" s="1341"/>
      <c r="N55" s="1267" t="str">
        <f t="shared" ref="N55:N86" si="16">IF(M55=0, "Included",IF(ISERROR(L55*M55), M55, L55*M55))</f>
        <v>Included</v>
      </c>
      <c r="O55" s="1268">
        <f t="shared" ref="O55:O86" si="17">R55</f>
        <v>0</v>
      </c>
      <c r="P55" s="1058"/>
      <c r="Q55" s="1062">
        <f t="shared" ref="Q55:Q86" si="18">IF(N55="Included",0,N55)</f>
        <v>0</v>
      </c>
      <c r="R55" s="1063">
        <f t="shared" si="3"/>
        <v>0</v>
      </c>
      <c r="S55" s="1058"/>
      <c r="T55" s="1059"/>
      <c r="U55" s="1058"/>
      <c r="V55" s="1060"/>
      <c r="W55" s="1058"/>
      <c r="X55" s="1058"/>
      <c r="Y55" s="1058"/>
    </row>
    <row r="56" spans="1:25" s="1022" customFormat="1" ht="33">
      <c r="A56" s="1250">
        <v>35</v>
      </c>
      <c r="B56" s="1250">
        <v>7000023190</v>
      </c>
      <c r="C56" s="1250">
        <v>280</v>
      </c>
      <c r="D56" s="1064" t="s">
        <v>710</v>
      </c>
      <c r="E56" s="1250">
        <v>1000001695</v>
      </c>
      <c r="F56" s="1250">
        <v>85462040</v>
      </c>
      <c r="G56" s="1353"/>
      <c r="H56" s="1250">
        <v>18</v>
      </c>
      <c r="I56" s="1350"/>
      <c r="J56" s="1064" t="s">
        <v>639</v>
      </c>
      <c r="K56" s="1250" t="s">
        <v>575</v>
      </c>
      <c r="L56" s="1250">
        <v>27</v>
      </c>
      <c r="M56" s="1341"/>
      <c r="N56" s="1267" t="str">
        <f t="shared" si="16"/>
        <v>Included</v>
      </c>
      <c r="O56" s="1268">
        <f t="shared" si="17"/>
        <v>0</v>
      </c>
      <c r="P56" s="1058"/>
      <c r="Q56" s="1062">
        <f t="shared" si="18"/>
        <v>0</v>
      </c>
      <c r="R56" s="1063">
        <f t="shared" si="3"/>
        <v>0</v>
      </c>
      <c r="S56" s="1058"/>
      <c r="T56" s="1059"/>
      <c r="U56" s="1058"/>
      <c r="V56" s="1060"/>
      <c r="W56" s="1058"/>
      <c r="X56" s="1058"/>
      <c r="Y56" s="1058"/>
    </row>
    <row r="57" spans="1:25" s="1022" customFormat="1" ht="33">
      <c r="A57" s="1250">
        <v>36</v>
      </c>
      <c r="B57" s="1250">
        <v>7000023190</v>
      </c>
      <c r="C57" s="1250">
        <v>290</v>
      </c>
      <c r="D57" s="1064" t="s">
        <v>711</v>
      </c>
      <c r="E57" s="1250">
        <v>1000001998</v>
      </c>
      <c r="F57" s="1250">
        <v>85049010</v>
      </c>
      <c r="G57" s="1353"/>
      <c r="H57" s="1250">
        <v>18</v>
      </c>
      <c r="I57" s="1350"/>
      <c r="J57" s="1064" t="s">
        <v>742</v>
      </c>
      <c r="K57" s="1250" t="s">
        <v>581</v>
      </c>
      <c r="L57" s="1250">
        <v>3</v>
      </c>
      <c r="M57" s="1341"/>
      <c r="N57" s="1267" t="str">
        <f t="shared" si="16"/>
        <v>Included</v>
      </c>
      <c r="O57" s="1268">
        <f t="shared" si="17"/>
        <v>0</v>
      </c>
      <c r="P57" s="1058"/>
      <c r="Q57" s="1062">
        <f t="shared" si="18"/>
        <v>0</v>
      </c>
      <c r="R57" s="1063">
        <f t="shared" si="3"/>
        <v>0</v>
      </c>
      <c r="S57" s="1058"/>
      <c r="T57" s="1059"/>
      <c r="U57" s="1058"/>
      <c r="V57" s="1060"/>
      <c r="W57" s="1058"/>
      <c r="X57" s="1058"/>
      <c r="Y57" s="1058"/>
    </row>
    <row r="58" spans="1:25" s="1022" customFormat="1" ht="33">
      <c r="A58" s="1250">
        <v>37</v>
      </c>
      <c r="B58" s="1250">
        <v>7000023190</v>
      </c>
      <c r="C58" s="1250">
        <v>300</v>
      </c>
      <c r="D58" s="1064" t="s">
        <v>711</v>
      </c>
      <c r="E58" s="1250">
        <v>1000001999</v>
      </c>
      <c r="F58" s="1250">
        <v>85049010</v>
      </c>
      <c r="G58" s="1353"/>
      <c r="H58" s="1250">
        <v>18</v>
      </c>
      <c r="I58" s="1350"/>
      <c r="J58" s="1064" t="s">
        <v>868</v>
      </c>
      <c r="K58" s="1250" t="s">
        <v>575</v>
      </c>
      <c r="L58" s="1250">
        <v>2</v>
      </c>
      <c r="M58" s="1341"/>
      <c r="N58" s="1267" t="str">
        <f t="shared" si="16"/>
        <v>Included</v>
      </c>
      <c r="O58" s="1268">
        <f t="shared" si="17"/>
        <v>0</v>
      </c>
      <c r="P58" s="1058"/>
      <c r="Q58" s="1062">
        <f t="shared" si="18"/>
        <v>0</v>
      </c>
      <c r="R58" s="1063">
        <f t="shared" si="3"/>
        <v>0</v>
      </c>
      <c r="S58" s="1058"/>
      <c r="T58" s="1059"/>
      <c r="U58" s="1058"/>
      <c r="V58" s="1060"/>
      <c r="W58" s="1058"/>
      <c r="X58" s="1058"/>
      <c r="Y58" s="1058"/>
    </row>
    <row r="59" spans="1:25" s="1022" customFormat="1" ht="148.5">
      <c r="A59" s="1250">
        <v>38</v>
      </c>
      <c r="B59" s="1250">
        <v>7000023190</v>
      </c>
      <c r="C59" s="1250">
        <v>310</v>
      </c>
      <c r="D59" s="1064" t="s">
        <v>712</v>
      </c>
      <c r="E59" s="1250">
        <v>1000015928</v>
      </c>
      <c r="F59" s="1250">
        <v>85049010</v>
      </c>
      <c r="G59" s="1353"/>
      <c r="H59" s="1250">
        <v>18</v>
      </c>
      <c r="I59" s="1350"/>
      <c r="J59" s="1064" t="s">
        <v>869</v>
      </c>
      <c r="K59" s="1250" t="s">
        <v>665</v>
      </c>
      <c r="L59" s="1250">
        <v>1</v>
      </c>
      <c r="M59" s="1341"/>
      <c r="N59" s="1267" t="str">
        <f t="shared" si="16"/>
        <v>Included</v>
      </c>
      <c r="O59" s="1268">
        <f t="shared" si="17"/>
        <v>0</v>
      </c>
      <c r="P59" s="1058"/>
      <c r="Q59" s="1062">
        <f t="shared" si="18"/>
        <v>0</v>
      </c>
      <c r="R59" s="1063">
        <f t="shared" si="3"/>
        <v>0</v>
      </c>
      <c r="S59" s="1058"/>
      <c r="T59" s="1059"/>
      <c r="U59" s="1058"/>
      <c r="V59" s="1060"/>
      <c r="W59" s="1058"/>
      <c r="X59" s="1058"/>
      <c r="Y59" s="1058"/>
    </row>
    <row r="60" spans="1:25" s="1022" customFormat="1" ht="181.5">
      <c r="A60" s="1250">
        <v>39</v>
      </c>
      <c r="B60" s="1250">
        <v>7000023190</v>
      </c>
      <c r="C60" s="1250">
        <v>320</v>
      </c>
      <c r="D60" s="1064" t="s">
        <v>712</v>
      </c>
      <c r="E60" s="1250">
        <v>1000054975</v>
      </c>
      <c r="F60" s="1250">
        <v>85049010</v>
      </c>
      <c r="G60" s="1353"/>
      <c r="H60" s="1250">
        <v>18</v>
      </c>
      <c r="I60" s="1350"/>
      <c r="J60" s="1064" t="s">
        <v>746</v>
      </c>
      <c r="K60" s="1250" t="s">
        <v>665</v>
      </c>
      <c r="L60" s="1250">
        <v>1</v>
      </c>
      <c r="M60" s="1341"/>
      <c r="N60" s="1267" t="str">
        <f t="shared" si="16"/>
        <v>Included</v>
      </c>
      <c r="O60" s="1268">
        <f t="shared" si="17"/>
        <v>0</v>
      </c>
      <c r="P60" s="1058"/>
      <c r="Q60" s="1062">
        <f t="shared" si="18"/>
        <v>0</v>
      </c>
      <c r="R60" s="1063">
        <f t="shared" si="3"/>
        <v>0</v>
      </c>
      <c r="S60" s="1058"/>
      <c r="T60" s="1059"/>
      <c r="U60" s="1058"/>
      <c r="V60" s="1060"/>
      <c r="W60" s="1058"/>
      <c r="X60" s="1058"/>
      <c r="Y60" s="1058"/>
    </row>
    <row r="61" spans="1:25" s="1022" customFormat="1" ht="33">
      <c r="A61" s="1250">
        <v>40</v>
      </c>
      <c r="B61" s="1250">
        <v>7000023190</v>
      </c>
      <c r="C61" s="1250">
        <v>330</v>
      </c>
      <c r="D61" s="1064" t="s">
        <v>712</v>
      </c>
      <c r="E61" s="1250">
        <v>1000011362</v>
      </c>
      <c r="F61" s="1250">
        <v>72169990</v>
      </c>
      <c r="G61" s="1353"/>
      <c r="H61" s="1250">
        <v>18</v>
      </c>
      <c r="I61" s="1350"/>
      <c r="J61" s="1064" t="s">
        <v>745</v>
      </c>
      <c r="K61" s="1250" t="s">
        <v>581</v>
      </c>
      <c r="L61" s="1250">
        <v>1</v>
      </c>
      <c r="M61" s="1341"/>
      <c r="N61" s="1267" t="str">
        <f t="shared" si="16"/>
        <v>Included</v>
      </c>
      <c r="O61" s="1268">
        <f t="shared" si="17"/>
        <v>0</v>
      </c>
      <c r="P61" s="1058"/>
      <c r="Q61" s="1062">
        <f t="shared" si="18"/>
        <v>0</v>
      </c>
      <c r="R61" s="1063">
        <f t="shared" si="3"/>
        <v>0</v>
      </c>
      <c r="S61" s="1058"/>
      <c r="T61" s="1059"/>
      <c r="U61" s="1058"/>
      <c r="V61" s="1060"/>
      <c r="W61" s="1058"/>
      <c r="X61" s="1058"/>
      <c r="Y61" s="1058"/>
    </row>
    <row r="62" spans="1:25" s="1022" customFormat="1" ht="33">
      <c r="A62" s="1250">
        <v>41</v>
      </c>
      <c r="B62" s="1250">
        <v>7000023190</v>
      </c>
      <c r="C62" s="1250">
        <v>340</v>
      </c>
      <c r="D62" s="1064" t="s">
        <v>712</v>
      </c>
      <c r="E62" s="1250">
        <v>1000011349</v>
      </c>
      <c r="F62" s="1250">
        <v>72169990</v>
      </c>
      <c r="G62" s="1353"/>
      <c r="H62" s="1250">
        <v>18</v>
      </c>
      <c r="I62" s="1350"/>
      <c r="J62" s="1064" t="s">
        <v>870</v>
      </c>
      <c r="K62" s="1250" t="s">
        <v>581</v>
      </c>
      <c r="L62" s="1250">
        <v>2</v>
      </c>
      <c r="M62" s="1341"/>
      <c r="N62" s="1267" t="str">
        <f t="shared" si="16"/>
        <v>Included</v>
      </c>
      <c r="O62" s="1268">
        <f t="shared" si="17"/>
        <v>0</v>
      </c>
      <c r="P62" s="1058"/>
      <c r="Q62" s="1062">
        <f t="shared" si="18"/>
        <v>0</v>
      </c>
      <c r="R62" s="1063">
        <f t="shared" si="3"/>
        <v>0</v>
      </c>
      <c r="S62" s="1058"/>
      <c r="T62" s="1059"/>
      <c r="U62" s="1058"/>
      <c r="V62" s="1060"/>
      <c r="W62" s="1058"/>
      <c r="X62" s="1058"/>
      <c r="Y62" s="1058"/>
    </row>
    <row r="63" spans="1:25" s="1022" customFormat="1" ht="33">
      <c r="A63" s="1250">
        <v>42</v>
      </c>
      <c r="B63" s="1250">
        <v>7000023190</v>
      </c>
      <c r="C63" s="1250">
        <v>350</v>
      </c>
      <c r="D63" s="1064" t="s">
        <v>712</v>
      </c>
      <c r="E63" s="1250">
        <v>1000011363</v>
      </c>
      <c r="F63" s="1250">
        <v>72169990</v>
      </c>
      <c r="G63" s="1353"/>
      <c r="H63" s="1250">
        <v>18</v>
      </c>
      <c r="I63" s="1350"/>
      <c r="J63" s="1064" t="s">
        <v>744</v>
      </c>
      <c r="K63" s="1250" t="s">
        <v>581</v>
      </c>
      <c r="L63" s="1250">
        <v>3</v>
      </c>
      <c r="M63" s="1341"/>
      <c r="N63" s="1267" t="str">
        <f t="shared" si="16"/>
        <v>Included</v>
      </c>
      <c r="O63" s="1268">
        <f t="shared" si="17"/>
        <v>0</v>
      </c>
      <c r="P63" s="1058"/>
      <c r="Q63" s="1062">
        <f t="shared" si="18"/>
        <v>0</v>
      </c>
      <c r="R63" s="1063">
        <f t="shared" si="3"/>
        <v>0</v>
      </c>
      <c r="S63" s="1058"/>
      <c r="T63" s="1059"/>
      <c r="U63" s="1058"/>
      <c r="V63" s="1060"/>
      <c r="W63" s="1058"/>
      <c r="X63" s="1058"/>
      <c r="Y63" s="1058"/>
    </row>
    <row r="64" spans="1:25" s="1022" customFormat="1" ht="33">
      <c r="A64" s="1250">
        <v>43</v>
      </c>
      <c r="B64" s="1250">
        <v>7000023190</v>
      </c>
      <c r="C64" s="1250">
        <v>360</v>
      </c>
      <c r="D64" s="1064" t="s">
        <v>712</v>
      </c>
      <c r="E64" s="1250">
        <v>1000011358</v>
      </c>
      <c r="F64" s="1250">
        <v>72169990</v>
      </c>
      <c r="G64" s="1353"/>
      <c r="H64" s="1250">
        <v>18</v>
      </c>
      <c r="I64" s="1350"/>
      <c r="J64" s="1064" t="s">
        <v>871</v>
      </c>
      <c r="K64" s="1250" t="s">
        <v>581</v>
      </c>
      <c r="L64" s="1250">
        <v>2</v>
      </c>
      <c r="M64" s="1341"/>
      <c r="N64" s="1267" t="str">
        <f t="shared" ref="N64:N81" si="19">IF(M64=0, "Included",IF(ISERROR(L64*M64), M64, L64*M64))</f>
        <v>Included</v>
      </c>
      <c r="O64" s="1268">
        <f t="shared" ref="O64:O81" si="20">R64</f>
        <v>0</v>
      </c>
      <c r="P64" s="1058"/>
      <c r="Q64" s="1062">
        <f t="shared" ref="Q64:Q81" si="21">IF(N64="Included",0,N64)</f>
        <v>0</v>
      </c>
      <c r="R64" s="1063">
        <f t="shared" si="3"/>
        <v>0</v>
      </c>
      <c r="S64" s="1058"/>
      <c r="T64" s="1059"/>
      <c r="U64" s="1058"/>
      <c r="V64" s="1060"/>
      <c r="W64" s="1058"/>
      <c r="X64" s="1058"/>
      <c r="Y64" s="1058"/>
    </row>
    <row r="65" spans="1:25" s="1022" customFormat="1" ht="33">
      <c r="A65" s="1250">
        <v>44</v>
      </c>
      <c r="B65" s="1250">
        <v>7000023190</v>
      </c>
      <c r="C65" s="1250">
        <v>370</v>
      </c>
      <c r="D65" s="1064" t="s">
        <v>712</v>
      </c>
      <c r="E65" s="1250">
        <v>1000011350</v>
      </c>
      <c r="F65" s="1250">
        <v>72169990</v>
      </c>
      <c r="G65" s="1353"/>
      <c r="H65" s="1250">
        <v>18</v>
      </c>
      <c r="I65" s="1350"/>
      <c r="J65" s="1064" t="s">
        <v>743</v>
      </c>
      <c r="K65" s="1250" t="s">
        <v>581</v>
      </c>
      <c r="L65" s="1250">
        <v>4</v>
      </c>
      <c r="M65" s="1341"/>
      <c r="N65" s="1267" t="str">
        <f t="shared" si="19"/>
        <v>Included</v>
      </c>
      <c r="O65" s="1268">
        <f t="shared" si="20"/>
        <v>0</v>
      </c>
      <c r="P65" s="1058"/>
      <c r="Q65" s="1062">
        <f t="shared" si="21"/>
        <v>0</v>
      </c>
      <c r="R65" s="1063">
        <f t="shared" si="3"/>
        <v>0</v>
      </c>
      <c r="S65" s="1058"/>
      <c r="T65" s="1059"/>
      <c r="U65" s="1058"/>
      <c r="V65" s="1060"/>
      <c r="W65" s="1058"/>
      <c r="X65" s="1058"/>
      <c r="Y65" s="1058"/>
    </row>
    <row r="66" spans="1:25" s="1022" customFormat="1" ht="49.5">
      <c r="A66" s="1250">
        <v>45</v>
      </c>
      <c r="B66" s="1250">
        <v>7000023190</v>
      </c>
      <c r="C66" s="1250">
        <v>380</v>
      </c>
      <c r="D66" s="1064" t="s">
        <v>713</v>
      </c>
      <c r="E66" s="1250">
        <v>1000055992</v>
      </c>
      <c r="F66" s="1250">
        <v>72169990</v>
      </c>
      <c r="G66" s="1353"/>
      <c r="H66" s="1250">
        <v>18</v>
      </c>
      <c r="I66" s="1350"/>
      <c r="J66" s="1064" t="s">
        <v>872</v>
      </c>
      <c r="K66" s="1250" t="s">
        <v>575</v>
      </c>
      <c r="L66" s="1250">
        <v>6</v>
      </c>
      <c r="M66" s="1341"/>
      <c r="N66" s="1267" t="str">
        <f t="shared" si="19"/>
        <v>Included</v>
      </c>
      <c r="O66" s="1268">
        <f t="shared" si="20"/>
        <v>0</v>
      </c>
      <c r="P66" s="1058"/>
      <c r="Q66" s="1062">
        <f t="shared" si="21"/>
        <v>0</v>
      </c>
      <c r="R66" s="1063">
        <f t="shared" si="3"/>
        <v>0</v>
      </c>
      <c r="S66" s="1058"/>
      <c r="T66" s="1059"/>
      <c r="U66" s="1058"/>
      <c r="V66" s="1060"/>
      <c r="W66" s="1058"/>
      <c r="X66" s="1058"/>
      <c r="Y66" s="1058"/>
    </row>
    <row r="67" spans="1:25" s="1022" customFormat="1" ht="49.5">
      <c r="A67" s="1250">
        <v>46</v>
      </c>
      <c r="B67" s="1250">
        <v>7000023190</v>
      </c>
      <c r="C67" s="1250">
        <v>390</v>
      </c>
      <c r="D67" s="1064" t="s">
        <v>713</v>
      </c>
      <c r="E67" s="1250">
        <v>1000055993</v>
      </c>
      <c r="F67" s="1250">
        <v>72169990</v>
      </c>
      <c r="G67" s="1353"/>
      <c r="H67" s="1250">
        <v>18</v>
      </c>
      <c r="I67" s="1350"/>
      <c r="J67" s="1064" t="s">
        <v>749</v>
      </c>
      <c r="K67" s="1250" t="s">
        <v>575</v>
      </c>
      <c r="L67" s="1250">
        <v>27</v>
      </c>
      <c r="M67" s="1341"/>
      <c r="N67" s="1267" t="str">
        <f t="shared" si="19"/>
        <v>Included</v>
      </c>
      <c r="O67" s="1268">
        <f t="shared" si="20"/>
        <v>0</v>
      </c>
      <c r="P67" s="1058"/>
      <c r="Q67" s="1062">
        <f t="shared" si="21"/>
        <v>0</v>
      </c>
      <c r="R67" s="1063">
        <f t="shared" si="3"/>
        <v>0</v>
      </c>
      <c r="S67" s="1058"/>
      <c r="T67" s="1059"/>
      <c r="U67" s="1058"/>
      <c r="V67" s="1060"/>
      <c r="W67" s="1058"/>
      <c r="X67" s="1058"/>
      <c r="Y67" s="1058"/>
    </row>
    <row r="68" spans="1:25" s="1022" customFormat="1" ht="49.5">
      <c r="A68" s="1250">
        <v>47</v>
      </c>
      <c r="B68" s="1250">
        <v>7000023190</v>
      </c>
      <c r="C68" s="1250">
        <v>400</v>
      </c>
      <c r="D68" s="1064" t="s">
        <v>713</v>
      </c>
      <c r="E68" s="1250">
        <v>1000055995</v>
      </c>
      <c r="F68" s="1250">
        <v>72169990</v>
      </c>
      <c r="G68" s="1353"/>
      <c r="H68" s="1250">
        <v>18</v>
      </c>
      <c r="I68" s="1350"/>
      <c r="J68" s="1064" t="s">
        <v>748</v>
      </c>
      <c r="K68" s="1250" t="s">
        <v>575</v>
      </c>
      <c r="L68" s="1250">
        <v>57</v>
      </c>
      <c r="M68" s="1341"/>
      <c r="N68" s="1267" t="str">
        <f t="shared" si="19"/>
        <v>Included</v>
      </c>
      <c r="O68" s="1268">
        <f t="shared" si="20"/>
        <v>0</v>
      </c>
      <c r="P68" s="1058"/>
      <c r="Q68" s="1062">
        <f t="shared" si="21"/>
        <v>0</v>
      </c>
      <c r="R68" s="1063">
        <f t="shared" si="3"/>
        <v>0</v>
      </c>
      <c r="S68" s="1058"/>
      <c r="T68" s="1059"/>
      <c r="U68" s="1058"/>
      <c r="V68" s="1060"/>
      <c r="W68" s="1058"/>
      <c r="X68" s="1058"/>
      <c r="Y68" s="1058"/>
    </row>
    <row r="69" spans="1:25" s="1022" customFormat="1" ht="49.5">
      <c r="A69" s="1250">
        <v>48</v>
      </c>
      <c r="B69" s="1250">
        <v>7000023190</v>
      </c>
      <c r="C69" s="1250">
        <v>410</v>
      </c>
      <c r="D69" s="1064" t="s">
        <v>713</v>
      </c>
      <c r="E69" s="1250">
        <v>1000055996</v>
      </c>
      <c r="F69" s="1250">
        <v>72169990</v>
      </c>
      <c r="G69" s="1353"/>
      <c r="H69" s="1250">
        <v>18</v>
      </c>
      <c r="I69" s="1350"/>
      <c r="J69" s="1064" t="s">
        <v>873</v>
      </c>
      <c r="K69" s="1250" t="s">
        <v>575</v>
      </c>
      <c r="L69" s="1250">
        <v>6</v>
      </c>
      <c r="M69" s="1341"/>
      <c r="N69" s="1267" t="str">
        <f t="shared" si="19"/>
        <v>Included</v>
      </c>
      <c r="O69" s="1268">
        <f t="shared" si="20"/>
        <v>0</v>
      </c>
      <c r="P69" s="1058"/>
      <c r="Q69" s="1062">
        <f t="shared" si="21"/>
        <v>0</v>
      </c>
      <c r="R69" s="1063">
        <f t="shared" si="3"/>
        <v>0</v>
      </c>
      <c r="S69" s="1058"/>
      <c r="T69" s="1059"/>
      <c r="U69" s="1058"/>
      <c r="V69" s="1060"/>
      <c r="W69" s="1058"/>
      <c r="X69" s="1058"/>
      <c r="Y69" s="1058"/>
    </row>
    <row r="70" spans="1:25" s="1022" customFormat="1" ht="49.5">
      <c r="A70" s="1250">
        <v>49</v>
      </c>
      <c r="B70" s="1250">
        <v>7000023190</v>
      </c>
      <c r="C70" s="1250">
        <v>420</v>
      </c>
      <c r="D70" s="1064" t="s">
        <v>713</v>
      </c>
      <c r="E70" s="1250">
        <v>1000055997</v>
      </c>
      <c r="F70" s="1250">
        <v>72169990</v>
      </c>
      <c r="G70" s="1353"/>
      <c r="H70" s="1250">
        <v>18</v>
      </c>
      <c r="I70" s="1350"/>
      <c r="J70" s="1064" t="s">
        <v>747</v>
      </c>
      <c r="K70" s="1250" t="s">
        <v>575</v>
      </c>
      <c r="L70" s="1250">
        <v>57</v>
      </c>
      <c r="M70" s="1341"/>
      <c r="N70" s="1267" t="str">
        <f t="shared" si="19"/>
        <v>Included</v>
      </c>
      <c r="O70" s="1268">
        <f t="shared" si="20"/>
        <v>0</v>
      </c>
      <c r="P70" s="1058"/>
      <c r="Q70" s="1062">
        <f t="shared" si="21"/>
        <v>0</v>
      </c>
      <c r="R70" s="1063">
        <f t="shared" si="3"/>
        <v>0</v>
      </c>
      <c r="S70" s="1058"/>
      <c r="T70" s="1059"/>
      <c r="U70" s="1058"/>
      <c r="V70" s="1060"/>
      <c r="W70" s="1058"/>
      <c r="X70" s="1058"/>
      <c r="Y70" s="1058"/>
    </row>
    <row r="71" spans="1:25" s="1022" customFormat="1" ht="33">
      <c r="A71" s="1250">
        <v>50</v>
      </c>
      <c r="B71" s="1250">
        <v>7000023190</v>
      </c>
      <c r="C71" s="1250">
        <v>430</v>
      </c>
      <c r="D71" s="1064" t="s">
        <v>646</v>
      </c>
      <c r="E71" s="1250">
        <v>1000011318</v>
      </c>
      <c r="F71" s="1250">
        <v>72169990</v>
      </c>
      <c r="G71" s="1353"/>
      <c r="H71" s="1250">
        <v>18</v>
      </c>
      <c r="I71" s="1350"/>
      <c r="J71" s="1064" t="s">
        <v>750</v>
      </c>
      <c r="K71" s="1250" t="s">
        <v>581</v>
      </c>
      <c r="L71" s="1250">
        <v>8</v>
      </c>
      <c r="M71" s="1341"/>
      <c r="N71" s="1267" t="str">
        <f t="shared" si="19"/>
        <v>Included</v>
      </c>
      <c r="O71" s="1268">
        <f t="shared" si="20"/>
        <v>0</v>
      </c>
      <c r="P71" s="1058"/>
      <c r="Q71" s="1062">
        <f t="shared" si="21"/>
        <v>0</v>
      </c>
      <c r="R71" s="1063">
        <f t="shared" si="3"/>
        <v>0</v>
      </c>
      <c r="S71" s="1058"/>
      <c r="T71" s="1059"/>
      <c r="U71" s="1058"/>
      <c r="V71" s="1060"/>
      <c r="W71" s="1058"/>
      <c r="X71" s="1058"/>
      <c r="Y71" s="1058"/>
    </row>
    <row r="72" spans="1:25" s="1022" customFormat="1" ht="33">
      <c r="A72" s="1250">
        <v>51</v>
      </c>
      <c r="B72" s="1250">
        <v>7000023190</v>
      </c>
      <c r="C72" s="1250">
        <v>440</v>
      </c>
      <c r="D72" s="1064" t="s">
        <v>646</v>
      </c>
      <c r="E72" s="1250">
        <v>1000011327</v>
      </c>
      <c r="F72" s="1250">
        <v>72169990</v>
      </c>
      <c r="G72" s="1353"/>
      <c r="H72" s="1250">
        <v>18</v>
      </c>
      <c r="I72" s="1350"/>
      <c r="J72" s="1064" t="s">
        <v>640</v>
      </c>
      <c r="K72" s="1250" t="s">
        <v>581</v>
      </c>
      <c r="L72" s="1250">
        <v>6</v>
      </c>
      <c r="M72" s="1341"/>
      <c r="N72" s="1267" t="str">
        <f t="shared" si="19"/>
        <v>Included</v>
      </c>
      <c r="O72" s="1268">
        <f t="shared" si="20"/>
        <v>0</v>
      </c>
      <c r="P72" s="1058"/>
      <c r="Q72" s="1062">
        <f t="shared" si="21"/>
        <v>0</v>
      </c>
      <c r="R72" s="1063">
        <f t="shared" si="3"/>
        <v>0</v>
      </c>
      <c r="S72" s="1058"/>
      <c r="T72" s="1059"/>
      <c r="U72" s="1058"/>
      <c r="V72" s="1060"/>
      <c r="W72" s="1058"/>
      <c r="X72" s="1058"/>
      <c r="Y72" s="1058"/>
    </row>
    <row r="73" spans="1:25" s="1022" customFormat="1" ht="33">
      <c r="A73" s="1250">
        <v>52</v>
      </c>
      <c r="B73" s="1250">
        <v>7000023190</v>
      </c>
      <c r="C73" s="1250">
        <v>450</v>
      </c>
      <c r="D73" s="1064" t="s">
        <v>646</v>
      </c>
      <c r="E73" s="1250">
        <v>1000011317</v>
      </c>
      <c r="F73" s="1250">
        <v>72169990</v>
      </c>
      <c r="G73" s="1353"/>
      <c r="H73" s="1250">
        <v>18</v>
      </c>
      <c r="I73" s="1350"/>
      <c r="J73" s="1064" t="s">
        <v>874</v>
      </c>
      <c r="K73" s="1250" t="s">
        <v>581</v>
      </c>
      <c r="L73" s="1250">
        <v>2</v>
      </c>
      <c r="M73" s="1341"/>
      <c r="N73" s="1267" t="str">
        <f t="shared" si="19"/>
        <v>Included</v>
      </c>
      <c r="O73" s="1268">
        <f t="shared" si="20"/>
        <v>0</v>
      </c>
      <c r="P73" s="1058"/>
      <c r="Q73" s="1062">
        <f t="shared" si="21"/>
        <v>0</v>
      </c>
      <c r="R73" s="1063">
        <f t="shared" si="3"/>
        <v>0</v>
      </c>
      <c r="S73" s="1058"/>
      <c r="T73" s="1059"/>
      <c r="U73" s="1058"/>
      <c r="V73" s="1060"/>
      <c r="W73" s="1058"/>
      <c r="X73" s="1058"/>
      <c r="Y73" s="1058"/>
    </row>
    <row r="74" spans="1:25" s="1022" customFormat="1" ht="33">
      <c r="A74" s="1250">
        <v>53</v>
      </c>
      <c r="B74" s="1250">
        <v>7000023190</v>
      </c>
      <c r="C74" s="1250">
        <v>460</v>
      </c>
      <c r="D74" s="1064" t="s">
        <v>646</v>
      </c>
      <c r="E74" s="1250">
        <v>1000011326</v>
      </c>
      <c r="F74" s="1250">
        <v>72169990</v>
      </c>
      <c r="G74" s="1353"/>
      <c r="H74" s="1250">
        <v>18</v>
      </c>
      <c r="I74" s="1350"/>
      <c r="J74" s="1064" t="s">
        <v>582</v>
      </c>
      <c r="K74" s="1250" t="s">
        <v>581</v>
      </c>
      <c r="L74" s="1250">
        <v>4</v>
      </c>
      <c r="M74" s="1341"/>
      <c r="N74" s="1267" t="str">
        <f t="shared" si="19"/>
        <v>Included</v>
      </c>
      <c r="O74" s="1268">
        <f t="shared" si="20"/>
        <v>0</v>
      </c>
      <c r="P74" s="1058"/>
      <c r="Q74" s="1062">
        <f t="shared" si="21"/>
        <v>0</v>
      </c>
      <c r="R74" s="1063">
        <f t="shared" si="3"/>
        <v>0</v>
      </c>
      <c r="S74" s="1058"/>
      <c r="T74" s="1059"/>
      <c r="U74" s="1058"/>
      <c r="V74" s="1060"/>
      <c r="W74" s="1058"/>
      <c r="X74" s="1058"/>
      <c r="Y74" s="1058"/>
    </row>
    <row r="75" spans="1:25" s="1022" customFormat="1" ht="49.5">
      <c r="A75" s="1250">
        <v>54</v>
      </c>
      <c r="B75" s="1250">
        <v>7000023190</v>
      </c>
      <c r="C75" s="1250">
        <v>470</v>
      </c>
      <c r="D75" s="1064" t="s">
        <v>714</v>
      </c>
      <c r="E75" s="1250">
        <v>1000055984</v>
      </c>
      <c r="F75" s="1250">
        <v>72169990</v>
      </c>
      <c r="G75" s="1353"/>
      <c r="H75" s="1250">
        <v>18</v>
      </c>
      <c r="I75" s="1350"/>
      <c r="J75" s="1064" t="s">
        <v>751</v>
      </c>
      <c r="K75" s="1250" t="s">
        <v>575</v>
      </c>
      <c r="L75" s="1250">
        <v>102</v>
      </c>
      <c r="M75" s="1341"/>
      <c r="N75" s="1267" t="str">
        <f t="shared" si="19"/>
        <v>Included</v>
      </c>
      <c r="O75" s="1268">
        <f t="shared" si="20"/>
        <v>0</v>
      </c>
      <c r="P75" s="1058"/>
      <c r="Q75" s="1062">
        <f t="shared" si="21"/>
        <v>0</v>
      </c>
      <c r="R75" s="1063">
        <f t="shared" si="3"/>
        <v>0</v>
      </c>
      <c r="S75" s="1058"/>
      <c r="T75" s="1059"/>
      <c r="U75" s="1058"/>
      <c r="V75" s="1060"/>
      <c r="W75" s="1058"/>
      <c r="X75" s="1058"/>
      <c r="Y75" s="1058"/>
    </row>
    <row r="76" spans="1:25" s="1022" customFormat="1" ht="49.5">
      <c r="A76" s="1250">
        <v>55</v>
      </c>
      <c r="B76" s="1250">
        <v>7000023190</v>
      </c>
      <c r="C76" s="1250">
        <v>480</v>
      </c>
      <c r="D76" s="1064" t="s">
        <v>714</v>
      </c>
      <c r="E76" s="1250">
        <v>1000055991</v>
      </c>
      <c r="F76" s="1250">
        <v>72169990</v>
      </c>
      <c r="G76" s="1353"/>
      <c r="H76" s="1250">
        <v>18</v>
      </c>
      <c r="I76" s="1350"/>
      <c r="J76" s="1064" t="s">
        <v>752</v>
      </c>
      <c r="K76" s="1250" t="s">
        <v>575</v>
      </c>
      <c r="L76" s="1250">
        <v>102</v>
      </c>
      <c r="M76" s="1341"/>
      <c r="N76" s="1267" t="str">
        <f t="shared" si="19"/>
        <v>Included</v>
      </c>
      <c r="O76" s="1268">
        <f t="shared" si="20"/>
        <v>0</v>
      </c>
      <c r="P76" s="1058"/>
      <c r="Q76" s="1062">
        <f t="shared" si="21"/>
        <v>0</v>
      </c>
      <c r="R76" s="1063">
        <f t="shared" si="3"/>
        <v>0</v>
      </c>
      <c r="S76" s="1058"/>
      <c r="T76" s="1059"/>
      <c r="U76" s="1058"/>
      <c r="V76" s="1060"/>
      <c r="W76" s="1058"/>
      <c r="X76" s="1058"/>
      <c r="Y76" s="1058"/>
    </row>
    <row r="77" spans="1:25" s="1022" customFormat="1" ht="49.5">
      <c r="A77" s="1250">
        <v>56</v>
      </c>
      <c r="B77" s="1250">
        <v>7000023190</v>
      </c>
      <c r="C77" s="1250">
        <v>490</v>
      </c>
      <c r="D77" s="1064" t="s">
        <v>714</v>
      </c>
      <c r="E77" s="1250">
        <v>1000055986</v>
      </c>
      <c r="F77" s="1250">
        <v>72169990</v>
      </c>
      <c r="G77" s="1353"/>
      <c r="H77" s="1250">
        <v>18</v>
      </c>
      <c r="I77" s="1350"/>
      <c r="J77" s="1064" t="s">
        <v>753</v>
      </c>
      <c r="K77" s="1250" t="s">
        <v>575</v>
      </c>
      <c r="L77" s="1250">
        <v>21</v>
      </c>
      <c r="M77" s="1341"/>
      <c r="N77" s="1267" t="str">
        <f t="shared" si="19"/>
        <v>Included</v>
      </c>
      <c r="O77" s="1268">
        <f t="shared" si="20"/>
        <v>0</v>
      </c>
      <c r="P77" s="1058"/>
      <c r="Q77" s="1062">
        <f t="shared" si="21"/>
        <v>0</v>
      </c>
      <c r="R77" s="1063">
        <f t="shared" si="3"/>
        <v>0</v>
      </c>
      <c r="S77" s="1058"/>
      <c r="T77" s="1059"/>
      <c r="U77" s="1058"/>
      <c r="V77" s="1060"/>
      <c r="W77" s="1058"/>
      <c r="X77" s="1058"/>
      <c r="Y77" s="1058"/>
    </row>
    <row r="78" spans="1:25" s="1022" customFormat="1" ht="33">
      <c r="A78" s="1250">
        <v>57</v>
      </c>
      <c r="B78" s="1250">
        <v>7000023190</v>
      </c>
      <c r="C78" s="1250">
        <v>500</v>
      </c>
      <c r="D78" s="1064" t="s">
        <v>647</v>
      </c>
      <c r="E78" s="1250">
        <v>1000011264</v>
      </c>
      <c r="F78" s="1250">
        <v>72169990</v>
      </c>
      <c r="G78" s="1353"/>
      <c r="H78" s="1250">
        <v>18</v>
      </c>
      <c r="I78" s="1350"/>
      <c r="J78" s="1064" t="s">
        <v>650</v>
      </c>
      <c r="K78" s="1250" t="s">
        <v>581</v>
      </c>
      <c r="L78" s="1250">
        <v>3</v>
      </c>
      <c r="M78" s="1341"/>
      <c r="N78" s="1267" t="str">
        <f t="shared" si="19"/>
        <v>Included</v>
      </c>
      <c r="O78" s="1268">
        <f t="shared" si="20"/>
        <v>0</v>
      </c>
      <c r="P78" s="1058"/>
      <c r="Q78" s="1062">
        <f t="shared" si="21"/>
        <v>0</v>
      </c>
      <c r="R78" s="1063">
        <f t="shared" si="3"/>
        <v>0</v>
      </c>
      <c r="S78" s="1058"/>
      <c r="T78" s="1059"/>
      <c r="U78" s="1058"/>
      <c r="V78" s="1060"/>
      <c r="W78" s="1058"/>
      <c r="X78" s="1058"/>
      <c r="Y78" s="1058"/>
    </row>
    <row r="79" spans="1:25" s="1022" customFormat="1" ht="49.5">
      <c r="A79" s="1250">
        <v>58</v>
      </c>
      <c r="B79" s="1250">
        <v>7000023190</v>
      </c>
      <c r="C79" s="1250">
        <v>510</v>
      </c>
      <c r="D79" s="1064" t="s">
        <v>715</v>
      </c>
      <c r="E79" s="1250">
        <v>1000055981</v>
      </c>
      <c r="F79" s="1250">
        <v>72169990</v>
      </c>
      <c r="G79" s="1353"/>
      <c r="H79" s="1250">
        <v>18</v>
      </c>
      <c r="I79" s="1350"/>
      <c r="J79" s="1064" t="s">
        <v>689</v>
      </c>
      <c r="K79" s="1250" t="s">
        <v>575</v>
      </c>
      <c r="L79" s="1250">
        <v>18</v>
      </c>
      <c r="M79" s="1341"/>
      <c r="N79" s="1267" t="str">
        <f t="shared" si="19"/>
        <v>Included</v>
      </c>
      <c r="O79" s="1268">
        <f t="shared" si="20"/>
        <v>0</v>
      </c>
      <c r="P79" s="1058"/>
      <c r="Q79" s="1062">
        <f t="shared" si="21"/>
        <v>0</v>
      </c>
      <c r="R79" s="1063">
        <f t="shared" si="3"/>
        <v>0</v>
      </c>
      <c r="S79" s="1058"/>
      <c r="T79" s="1059"/>
      <c r="U79" s="1058"/>
      <c r="V79" s="1060"/>
      <c r="W79" s="1058"/>
      <c r="X79" s="1058"/>
      <c r="Y79" s="1058"/>
    </row>
    <row r="80" spans="1:25" s="1022" customFormat="1" ht="49.5">
      <c r="A80" s="1250">
        <v>59</v>
      </c>
      <c r="B80" s="1250">
        <v>7000023190</v>
      </c>
      <c r="C80" s="1250">
        <v>520</v>
      </c>
      <c r="D80" s="1064" t="s">
        <v>715</v>
      </c>
      <c r="E80" s="1250">
        <v>1000055980</v>
      </c>
      <c r="F80" s="1250">
        <v>72169990</v>
      </c>
      <c r="G80" s="1353"/>
      <c r="H80" s="1250">
        <v>18</v>
      </c>
      <c r="I80" s="1350"/>
      <c r="J80" s="1064" t="s">
        <v>678</v>
      </c>
      <c r="K80" s="1250" t="s">
        <v>575</v>
      </c>
      <c r="L80" s="1250">
        <v>18</v>
      </c>
      <c r="M80" s="1341"/>
      <c r="N80" s="1267" t="str">
        <f t="shared" si="19"/>
        <v>Included</v>
      </c>
      <c r="O80" s="1268">
        <f t="shared" si="20"/>
        <v>0</v>
      </c>
      <c r="P80" s="1058"/>
      <c r="Q80" s="1062">
        <f t="shared" si="21"/>
        <v>0</v>
      </c>
      <c r="R80" s="1063">
        <f t="shared" si="3"/>
        <v>0</v>
      </c>
      <c r="S80" s="1058"/>
      <c r="T80" s="1059"/>
      <c r="U80" s="1058"/>
      <c r="V80" s="1060"/>
      <c r="W80" s="1058"/>
      <c r="X80" s="1058"/>
      <c r="Y80" s="1058"/>
    </row>
    <row r="81" spans="1:25" s="1022" customFormat="1" ht="49.5">
      <c r="A81" s="1250">
        <v>60</v>
      </c>
      <c r="B81" s="1250">
        <v>7000023190</v>
      </c>
      <c r="C81" s="1250">
        <v>530</v>
      </c>
      <c r="D81" s="1064" t="s">
        <v>715</v>
      </c>
      <c r="E81" s="1250">
        <v>1000055975</v>
      </c>
      <c r="F81" s="1250">
        <v>72169990</v>
      </c>
      <c r="G81" s="1353"/>
      <c r="H81" s="1250">
        <v>18</v>
      </c>
      <c r="I81" s="1350"/>
      <c r="J81" s="1064" t="s">
        <v>679</v>
      </c>
      <c r="K81" s="1250" t="s">
        <v>575</v>
      </c>
      <c r="L81" s="1250">
        <v>9</v>
      </c>
      <c r="M81" s="1341"/>
      <c r="N81" s="1267" t="str">
        <f t="shared" si="19"/>
        <v>Included</v>
      </c>
      <c r="O81" s="1268">
        <f t="shared" si="20"/>
        <v>0</v>
      </c>
      <c r="P81" s="1058"/>
      <c r="Q81" s="1062">
        <f t="shared" si="21"/>
        <v>0</v>
      </c>
      <c r="R81" s="1063">
        <f t="shared" si="3"/>
        <v>0</v>
      </c>
      <c r="S81" s="1058"/>
      <c r="T81" s="1059"/>
      <c r="U81" s="1058"/>
      <c r="V81" s="1060"/>
      <c r="W81" s="1058"/>
      <c r="X81" s="1058"/>
      <c r="Y81" s="1058"/>
    </row>
    <row r="82" spans="1:25" s="1022" customFormat="1" ht="49.5">
      <c r="A82" s="1250">
        <v>61</v>
      </c>
      <c r="B82" s="1250">
        <v>7000023190</v>
      </c>
      <c r="C82" s="1250">
        <v>540</v>
      </c>
      <c r="D82" s="1064" t="s">
        <v>715</v>
      </c>
      <c r="E82" s="1250">
        <v>1000055977</v>
      </c>
      <c r="F82" s="1250">
        <v>72169990</v>
      </c>
      <c r="G82" s="1353"/>
      <c r="H82" s="1250">
        <v>18</v>
      </c>
      <c r="I82" s="1350"/>
      <c r="J82" s="1064" t="s">
        <v>875</v>
      </c>
      <c r="K82" s="1250" t="s">
        <v>575</v>
      </c>
      <c r="L82" s="1250">
        <v>9</v>
      </c>
      <c r="M82" s="1341"/>
      <c r="N82" s="1267" t="str">
        <f t="shared" si="16"/>
        <v>Included</v>
      </c>
      <c r="O82" s="1268">
        <f t="shared" si="17"/>
        <v>0</v>
      </c>
      <c r="P82" s="1058"/>
      <c r="Q82" s="1062">
        <f t="shared" si="18"/>
        <v>0</v>
      </c>
      <c r="R82" s="1063">
        <f t="shared" si="3"/>
        <v>0</v>
      </c>
      <c r="S82" s="1058"/>
      <c r="T82" s="1059"/>
      <c r="U82" s="1058"/>
      <c r="V82" s="1060"/>
      <c r="W82" s="1058"/>
      <c r="X82" s="1058"/>
      <c r="Y82" s="1058"/>
    </row>
    <row r="83" spans="1:25" s="1022" customFormat="1" ht="16.5">
      <c r="A83" s="1250">
        <v>62</v>
      </c>
      <c r="B83" s="1250">
        <v>7000023190</v>
      </c>
      <c r="C83" s="1250">
        <v>550</v>
      </c>
      <c r="D83" s="1064" t="s">
        <v>634</v>
      </c>
      <c r="E83" s="1250">
        <v>1000032055</v>
      </c>
      <c r="F83" s="1250">
        <v>72159090</v>
      </c>
      <c r="G83" s="1353"/>
      <c r="H83" s="1250">
        <v>18</v>
      </c>
      <c r="I83" s="1350"/>
      <c r="J83" s="1064" t="s">
        <v>592</v>
      </c>
      <c r="K83" s="1250" t="s">
        <v>593</v>
      </c>
      <c r="L83" s="1250">
        <v>20</v>
      </c>
      <c r="M83" s="1341"/>
      <c r="N83" s="1267" t="str">
        <f t="shared" si="16"/>
        <v>Included</v>
      </c>
      <c r="O83" s="1268">
        <f t="shared" si="17"/>
        <v>0</v>
      </c>
      <c r="P83" s="1058"/>
      <c r="Q83" s="1062">
        <f t="shared" si="18"/>
        <v>0</v>
      </c>
      <c r="R83" s="1063">
        <f t="shared" si="3"/>
        <v>0</v>
      </c>
      <c r="S83" s="1058"/>
      <c r="T83" s="1059"/>
      <c r="U83" s="1058"/>
      <c r="V83" s="1060"/>
      <c r="W83" s="1058"/>
      <c r="X83" s="1058"/>
      <c r="Y83" s="1058"/>
    </row>
    <row r="84" spans="1:25" s="1022" customFormat="1" ht="16.5">
      <c r="A84" s="1250">
        <v>63</v>
      </c>
      <c r="B84" s="1250">
        <v>7000023190</v>
      </c>
      <c r="C84" s="1250">
        <v>560</v>
      </c>
      <c r="D84" s="1064" t="s">
        <v>716</v>
      </c>
      <c r="E84" s="1250">
        <v>1000009713</v>
      </c>
      <c r="F84" s="1250">
        <v>85389000</v>
      </c>
      <c r="G84" s="1353"/>
      <c r="H84" s="1250">
        <v>18</v>
      </c>
      <c r="I84" s="1350"/>
      <c r="J84" s="1064" t="s">
        <v>754</v>
      </c>
      <c r="K84" s="1250" t="s">
        <v>575</v>
      </c>
      <c r="L84" s="1250">
        <v>10</v>
      </c>
      <c r="M84" s="1341"/>
      <c r="N84" s="1267" t="str">
        <f t="shared" si="16"/>
        <v>Included</v>
      </c>
      <c r="O84" s="1268">
        <f t="shared" si="17"/>
        <v>0</v>
      </c>
      <c r="P84" s="1058"/>
      <c r="Q84" s="1062">
        <f t="shared" si="18"/>
        <v>0</v>
      </c>
      <c r="R84" s="1063">
        <f t="shared" si="3"/>
        <v>0</v>
      </c>
      <c r="S84" s="1058"/>
      <c r="T84" s="1059"/>
      <c r="U84" s="1058"/>
      <c r="V84" s="1060"/>
      <c r="W84" s="1058"/>
      <c r="X84" s="1058"/>
      <c r="Y84" s="1058"/>
    </row>
    <row r="85" spans="1:25" s="1022" customFormat="1" ht="16.5">
      <c r="A85" s="1250">
        <v>64</v>
      </c>
      <c r="B85" s="1250">
        <v>7000023190</v>
      </c>
      <c r="C85" s="1250">
        <v>570</v>
      </c>
      <c r="D85" s="1064" t="s">
        <v>716</v>
      </c>
      <c r="E85" s="1250">
        <v>1000009714</v>
      </c>
      <c r="F85" s="1250">
        <v>85364900</v>
      </c>
      <c r="G85" s="1353"/>
      <c r="H85" s="1250">
        <v>18</v>
      </c>
      <c r="I85" s="1350"/>
      <c r="J85" s="1064" t="s">
        <v>755</v>
      </c>
      <c r="K85" s="1250" t="s">
        <v>575</v>
      </c>
      <c r="L85" s="1250">
        <v>9</v>
      </c>
      <c r="M85" s="1341"/>
      <c r="N85" s="1267" t="str">
        <f t="shared" si="16"/>
        <v>Included</v>
      </c>
      <c r="O85" s="1268">
        <f t="shared" si="17"/>
        <v>0</v>
      </c>
      <c r="P85" s="1058"/>
      <c r="Q85" s="1062">
        <f t="shared" si="18"/>
        <v>0</v>
      </c>
      <c r="R85" s="1063">
        <f t="shared" si="3"/>
        <v>0</v>
      </c>
      <c r="S85" s="1058"/>
      <c r="T85" s="1059"/>
      <c r="U85" s="1058"/>
      <c r="V85" s="1060"/>
      <c r="W85" s="1058"/>
      <c r="X85" s="1058"/>
      <c r="Y85" s="1058"/>
    </row>
    <row r="86" spans="1:25" s="1022" customFormat="1" ht="33">
      <c r="A86" s="1250">
        <v>65</v>
      </c>
      <c r="B86" s="1250">
        <v>7000023190</v>
      </c>
      <c r="C86" s="1250">
        <v>580</v>
      </c>
      <c r="D86" s="1064" t="s">
        <v>717</v>
      </c>
      <c r="E86" s="1250">
        <v>1000005074</v>
      </c>
      <c r="F86" s="1250">
        <v>85371000</v>
      </c>
      <c r="G86" s="1353"/>
      <c r="H86" s="1250">
        <v>18</v>
      </c>
      <c r="I86" s="1350"/>
      <c r="J86" s="1064" t="s">
        <v>757</v>
      </c>
      <c r="K86" s="1250" t="s">
        <v>575</v>
      </c>
      <c r="L86" s="1250">
        <v>11</v>
      </c>
      <c r="M86" s="1341"/>
      <c r="N86" s="1267" t="str">
        <f t="shared" si="16"/>
        <v>Included</v>
      </c>
      <c r="O86" s="1268">
        <f t="shared" si="17"/>
        <v>0</v>
      </c>
      <c r="P86" s="1058"/>
      <c r="Q86" s="1062">
        <f t="shared" si="18"/>
        <v>0</v>
      </c>
      <c r="R86" s="1063">
        <f t="shared" si="3"/>
        <v>0</v>
      </c>
      <c r="S86" s="1058"/>
      <c r="T86" s="1059"/>
      <c r="U86" s="1058"/>
      <c r="V86" s="1060"/>
      <c r="W86" s="1058"/>
      <c r="X86" s="1058"/>
      <c r="Y86" s="1058"/>
    </row>
    <row r="87" spans="1:25" s="1022" customFormat="1" ht="16.5">
      <c r="A87" s="1250">
        <v>66</v>
      </c>
      <c r="B87" s="1250">
        <v>7000023190</v>
      </c>
      <c r="C87" s="1250">
        <v>590</v>
      </c>
      <c r="D87" s="1064" t="s">
        <v>717</v>
      </c>
      <c r="E87" s="1250">
        <v>1000005522</v>
      </c>
      <c r="F87" s="1250">
        <v>85371000</v>
      </c>
      <c r="G87" s="1353"/>
      <c r="H87" s="1250">
        <v>18</v>
      </c>
      <c r="I87" s="1350"/>
      <c r="J87" s="1064" t="s">
        <v>876</v>
      </c>
      <c r="K87" s="1250" t="s">
        <v>575</v>
      </c>
      <c r="L87" s="1250">
        <v>2</v>
      </c>
      <c r="M87" s="1341"/>
      <c r="N87" s="1267" t="str">
        <f t="shared" si="13"/>
        <v>Included</v>
      </c>
      <c r="O87" s="1268">
        <f t="shared" si="14"/>
        <v>0</v>
      </c>
      <c r="P87" s="1058"/>
      <c r="Q87" s="1062">
        <f t="shared" si="15"/>
        <v>0</v>
      </c>
      <c r="R87" s="1063">
        <f t="shared" ref="R87:R189" si="22">IF(I87="", H87*Q87/100,I87*Q87)</f>
        <v>0</v>
      </c>
      <c r="S87" s="1058"/>
      <c r="T87" s="1059"/>
      <c r="U87" s="1058"/>
      <c r="V87" s="1060"/>
      <c r="W87" s="1058"/>
      <c r="X87" s="1058"/>
      <c r="Y87" s="1058"/>
    </row>
    <row r="88" spans="1:25" s="1022" customFormat="1" ht="33">
      <c r="A88" s="1250">
        <v>67</v>
      </c>
      <c r="B88" s="1250">
        <v>7000023190</v>
      </c>
      <c r="C88" s="1250">
        <v>600</v>
      </c>
      <c r="D88" s="1064" t="s">
        <v>717</v>
      </c>
      <c r="E88" s="1250">
        <v>1000005789</v>
      </c>
      <c r="F88" s="1250">
        <v>85371000</v>
      </c>
      <c r="G88" s="1353"/>
      <c r="H88" s="1250">
        <v>18</v>
      </c>
      <c r="I88" s="1350"/>
      <c r="J88" s="1064" t="s">
        <v>756</v>
      </c>
      <c r="K88" s="1250" t="s">
        <v>575</v>
      </c>
      <c r="L88" s="1250">
        <v>3</v>
      </c>
      <c r="M88" s="1341"/>
      <c r="N88" s="1267" t="str">
        <f t="shared" si="13"/>
        <v>Included</v>
      </c>
      <c r="O88" s="1268">
        <f t="shared" si="14"/>
        <v>0</v>
      </c>
      <c r="P88" s="1058"/>
      <c r="Q88" s="1062">
        <f t="shared" si="15"/>
        <v>0</v>
      </c>
      <c r="R88" s="1063">
        <f t="shared" si="22"/>
        <v>0</v>
      </c>
      <c r="S88" s="1058"/>
      <c r="T88" s="1059"/>
      <c r="U88" s="1058"/>
      <c r="V88" s="1060"/>
      <c r="W88" s="1058"/>
      <c r="X88" s="1058"/>
      <c r="Y88" s="1058"/>
    </row>
    <row r="89" spans="1:25" s="1022" customFormat="1" ht="16.5">
      <c r="A89" s="1250">
        <v>68</v>
      </c>
      <c r="B89" s="1250">
        <v>7000023190</v>
      </c>
      <c r="C89" s="1250">
        <v>610</v>
      </c>
      <c r="D89" s="1064" t="s">
        <v>717</v>
      </c>
      <c r="E89" s="1250">
        <v>1000005533</v>
      </c>
      <c r="F89" s="1250">
        <v>85371000</v>
      </c>
      <c r="G89" s="1353"/>
      <c r="H89" s="1250">
        <v>18</v>
      </c>
      <c r="I89" s="1350"/>
      <c r="J89" s="1064" t="s">
        <v>877</v>
      </c>
      <c r="K89" s="1250" t="s">
        <v>575</v>
      </c>
      <c r="L89" s="1250">
        <v>2</v>
      </c>
      <c r="M89" s="1341"/>
      <c r="N89" s="1267" t="str">
        <f t="shared" si="13"/>
        <v>Included</v>
      </c>
      <c r="O89" s="1268">
        <f t="shared" si="14"/>
        <v>0</v>
      </c>
      <c r="P89" s="1058"/>
      <c r="Q89" s="1062">
        <f t="shared" si="15"/>
        <v>0</v>
      </c>
      <c r="R89" s="1063">
        <f t="shared" si="22"/>
        <v>0</v>
      </c>
      <c r="S89" s="1058"/>
      <c r="T89" s="1059"/>
      <c r="U89" s="1058"/>
      <c r="V89" s="1060"/>
      <c r="W89" s="1058"/>
      <c r="X89" s="1058"/>
      <c r="Y89" s="1058"/>
    </row>
    <row r="90" spans="1:25" s="1022" customFormat="1" ht="16.5">
      <c r="A90" s="1250">
        <v>69</v>
      </c>
      <c r="B90" s="1250">
        <v>7000023190</v>
      </c>
      <c r="C90" s="1250">
        <v>620</v>
      </c>
      <c r="D90" s="1064" t="s">
        <v>717</v>
      </c>
      <c r="E90" s="1250">
        <v>1000005071</v>
      </c>
      <c r="F90" s="1250">
        <v>85371000</v>
      </c>
      <c r="G90" s="1353"/>
      <c r="H90" s="1250">
        <v>18</v>
      </c>
      <c r="I90" s="1350"/>
      <c r="J90" s="1064" t="s">
        <v>878</v>
      </c>
      <c r="K90" s="1250" t="s">
        <v>581</v>
      </c>
      <c r="L90" s="1250">
        <v>1</v>
      </c>
      <c r="M90" s="1341"/>
      <c r="N90" s="1267" t="str">
        <f t="shared" ref="N90:N166" si="23">IF(M90=0, "Included",IF(ISERROR(L90*M90), M90, L90*M90))</f>
        <v>Included</v>
      </c>
      <c r="O90" s="1268">
        <f t="shared" ref="O90:O166" si="24">R90</f>
        <v>0</v>
      </c>
      <c r="P90" s="1058"/>
      <c r="Q90" s="1062">
        <f t="shared" ref="Q90:Q166" si="25">IF(N90="Included",0,N90)</f>
        <v>0</v>
      </c>
      <c r="R90" s="1063">
        <f t="shared" si="22"/>
        <v>0</v>
      </c>
      <c r="S90" s="1058"/>
      <c r="T90" s="1059"/>
      <c r="U90" s="1058"/>
      <c r="V90" s="1060"/>
      <c r="W90" s="1058"/>
      <c r="X90" s="1058"/>
      <c r="Y90" s="1058"/>
    </row>
    <row r="91" spans="1:25" s="1022" customFormat="1" ht="33">
      <c r="A91" s="1250">
        <v>70</v>
      </c>
      <c r="B91" s="1250">
        <v>7000023190</v>
      </c>
      <c r="C91" s="1250">
        <v>630</v>
      </c>
      <c r="D91" s="1064" t="s">
        <v>573</v>
      </c>
      <c r="E91" s="1250">
        <v>1000002165</v>
      </c>
      <c r="F91" s="1250">
        <v>85371000</v>
      </c>
      <c r="G91" s="1353"/>
      <c r="H91" s="1250">
        <v>18</v>
      </c>
      <c r="I91" s="1350"/>
      <c r="J91" s="1064" t="s">
        <v>583</v>
      </c>
      <c r="K91" s="1250" t="s">
        <v>575</v>
      </c>
      <c r="L91" s="1250">
        <v>14</v>
      </c>
      <c r="M91" s="1341"/>
      <c r="N91" s="1267" t="str">
        <f t="shared" si="23"/>
        <v>Included</v>
      </c>
      <c r="O91" s="1268">
        <f t="shared" si="24"/>
        <v>0</v>
      </c>
      <c r="P91" s="1058"/>
      <c r="Q91" s="1062">
        <f t="shared" si="25"/>
        <v>0</v>
      </c>
      <c r="R91" s="1063">
        <f t="shared" si="22"/>
        <v>0</v>
      </c>
      <c r="S91" s="1058"/>
      <c r="T91" s="1059"/>
      <c r="U91" s="1058"/>
      <c r="V91" s="1060"/>
      <c r="W91" s="1058"/>
      <c r="X91" s="1058"/>
      <c r="Y91" s="1058"/>
    </row>
    <row r="92" spans="1:25" s="1022" customFormat="1" ht="33">
      <c r="A92" s="1250">
        <v>71</v>
      </c>
      <c r="B92" s="1250">
        <v>7000023190</v>
      </c>
      <c r="C92" s="1250">
        <v>640</v>
      </c>
      <c r="D92" s="1064" t="s">
        <v>573</v>
      </c>
      <c r="E92" s="1250">
        <v>1000004274</v>
      </c>
      <c r="F92" s="1250">
        <v>85371000</v>
      </c>
      <c r="G92" s="1353"/>
      <c r="H92" s="1250">
        <v>18</v>
      </c>
      <c r="I92" s="1350"/>
      <c r="J92" s="1064" t="s">
        <v>651</v>
      </c>
      <c r="K92" s="1250" t="s">
        <v>575</v>
      </c>
      <c r="L92" s="1250">
        <v>3</v>
      </c>
      <c r="M92" s="1341"/>
      <c r="N92" s="1267" t="str">
        <f t="shared" si="23"/>
        <v>Included</v>
      </c>
      <c r="O92" s="1268">
        <f t="shared" si="24"/>
        <v>0</v>
      </c>
      <c r="P92" s="1058"/>
      <c r="Q92" s="1062">
        <f t="shared" si="25"/>
        <v>0</v>
      </c>
      <c r="R92" s="1063">
        <f t="shared" si="22"/>
        <v>0</v>
      </c>
      <c r="S92" s="1058"/>
      <c r="T92" s="1059"/>
      <c r="U92" s="1058"/>
      <c r="V92" s="1060"/>
      <c r="W92" s="1058"/>
      <c r="X92" s="1058"/>
      <c r="Y92" s="1058"/>
    </row>
    <row r="93" spans="1:25" s="1022" customFormat="1" ht="33">
      <c r="A93" s="1250">
        <v>72</v>
      </c>
      <c r="B93" s="1250">
        <v>7000023190</v>
      </c>
      <c r="C93" s="1250">
        <v>650</v>
      </c>
      <c r="D93" s="1064" t="s">
        <v>573</v>
      </c>
      <c r="E93" s="1250">
        <v>1000003407</v>
      </c>
      <c r="F93" s="1250">
        <v>85371000</v>
      </c>
      <c r="G93" s="1353"/>
      <c r="H93" s="1250">
        <v>18</v>
      </c>
      <c r="I93" s="1350"/>
      <c r="J93" s="1064" t="s">
        <v>879</v>
      </c>
      <c r="K93" s="1250" t="s">
        <v>575</v>
      </c>
      <c r="L93" s="1250">
        <v>2</v>
      </c>
      <c r="M93" s="1341"/>
      <c r="N93" s="1267" t="str">
        <f t="shared" si="23"/>
        <v>Included</v>
      </c>
      <c r="O93" s="1268">
        <f t="shared" si="24"/>
        <v>0</v>
      </c>
      <c r="P93" s="1058"/>
      <c r="Q93" s="1062">
        <f t="shared" si="25"/>
        <v>0</v>
      </c>
      <c r="R93" s="1063">
        <f t="shared" si="22"/>
        <v>0</v>
      </c>
      <c r="S93" s="1058"/>
      <c r="T93" s="1059"/>
      <c r="U93" s="1058"/>
      <c r="V93" s="1060"/>
      <c r="W93" s="1058"/>
      <c r="X93" s="1058"/>
      <c r="Y93" s="1058"/>
    </row>
    <row r="94" spans="1:25" s="1022" customFormat="1" ht="33">
      <c r="A94" s="1250">
        <v>73</v>
      </c>
      <c r="B94" s="1250">
        <v>7000023190</v>
      </c>
      <c r="C94" s="1250">
        <v>660</v>
      </c>
      <c r="D94" s="1064" t="s">
        <v>573</v>
      </c>
      <c r="E94" s="1250">
        <v>1000002145</v>
      </c>
      <c r="F94" s="1250">
        <v>85371000</v>
      </c>
      <c r="G94" s="1353"/>
      <c r="H94" s="1250">
        <v>18</v>
      </c>
      <c r="I94" s="1350"/>
      <c r="J94" s="1064" t="s">
        <v>880</v>
      </c>
      <c r="K94" s="1250" t="s">
        <v>581</v>
      </c>
      <c r="L94" s="1250">
        <v>2</v>
      </c>
      <c r="M94" s="1341"/>
      <c r="N94" s="1267" t="str">
        <f t="shared" si="23"/>
        <v>Included</v>
      </c>
      <c r="O94" s="1268">
        <f t="shared" si="24"/>
        <v>0</v>
      </c>
      <c r="P94" s="1058"/>
      <c r="Q94" s="1062">
        <f t="shared" si="25"/>
        <v>0</v>
      </c>
      <c r="R94" s="1063">
        <f t="shared" si="22"/>
        <v>0</v>
      </c>
      <c r="S94" s="1058"/>
      <c r="T94" s="1059"/>
      <c r="U94" s="1058"/>
      <c r="V94" s="1060"/>
      <c r="W94" s="1058"/>
      <c r="X94" s="1058"/>
      <c r="Y94" s="1058"/>
    </row>
    <row r="95" spans="1:25" s="1022" customFormat="1" ht="33">
      <c r="A95" s="1250">
        <v>74</v>
      </c>
      <c r="B95" s="1250">
        <v>7000023190</v>
      </c>
      <c r="C95" s="1250">
        <v>670</v>
      </c>
      <c r="D95" s="1064" t="s">
        <v>648</v>
      </c>
      <c r="E95" s="1250">
        <v>1000001170</v>
      </c>
      <c r="F95" s="1250">
        <v>85371000</v>
      </c>
      <c r="G95" s="1353"/>
      <c r="H95" s="1250">
        <v>18</v>
      </c>
      <c r="I95" s="1350"/>
      <c r="J95" s="1064" t="s">
        <v>652</v>
      </c>
      <c r="K95" s="1250" t="s">
        <v>575</v>
      </c>
      <c r="L95" s="1250">
        <v>3</v>
      </c>
      <c r="M95" s="1341"/>
      <c r="N95" s="1267" t="str">
        <f t="shared" si="23"/>
        <v>Included</v>
      </c>
      <c r="O95" s="1268">
        <f t="shared" si="24"/>
        <v>0</v>
      </c>
      <c r="P95" s="1058"/>
      <c r="Q95" s="1062">
        <f t="shared" si="25"/>
        <v>0</v>
      </c>
      <c r="R95" s="1063">
        <f t="shared" si="22"/>
        <v>0</v>
      </c>
      <c r="S95" s="1058"/>
      <c r="T95" s="1059"/>
      <c r="U95" s="1058"/>
      <c r="V95" s="1060"/>
      <c r="W95" s="1058"/>
      <c r="X95" s="1058"/>
      <c r="Y95" s="1058"/>
    </row>
    <row r="96" spans="1:25" s="1022" customFormat="1" ht="33">
      <c r="A96" s="1250">
        <v>75</v>
      </c>
      <c r="B96" s="1250">
        <v>7000023190</v>
      </c>
      <c r="C96" s="1250">
        <v>680</v>
      </c>
      <c r="D96" s="1064" t="s">
        <v>648</v>
      </c>
      <c r="E96" s="1250">
        <v>1000001167</v>
      </c>
      <c r="F96" s="1250">
        <v>85371000</v>
      </c>
      <c r="G96" s="1353"/>
      <c r="H96" s="1250">
        <v>18</v>
      </c>
      <c r="I96" s="1350"/>
      <c r="J96" s="1064" t="s">
        <v>666</v>
      </c>
      <c r="K96" s="1250" t="s">
        <v>581</v>
      </c>
      <c r="L96" s="1250">
        <v>1</v>
      </c>
      <c r="M96" s="1341"/>
      <c r="N96" s="1267" t="str">
        <f t="shared" si="23"/>
        <v>Included</v>
      </c>
      <c r="O96" s="1268">
        <f t="shared" si="24"/>
        <v>0</v>
      </c>
      <c r="P96" s="1058"/>
      <c r="Q96" s="1062">
        <f t="shared" si="25"/>
        <v>0</v>
      </c>
      <c r="R96" s="1063">
        <f t="shared" si="22"/>
        <v>0</v>
      </c>
      <c r="S96" s="1058"/>
      <c r="T96" s="1059"/>
      <c r="U96" s="1058"/>
      <c r="V96" s="1060"/>
      <c r="W96" s="1058"/>
      <c r="X96" s="1058"/>
      <c r="Y96" s="1058"/>
    </row>
    <row r="97" spans="1:25" s="1022" customFormat="1" ht="33">
      <c r="A97" s="1250">
        <v>76</v>
      </c>
      <c r="B97" s="1250">
        <v>7000023190</v>
      </c>
      <c r="C97" s="1250">
        <v>690</v>
      </c>
      <c r="D97" s="1064" t="s">
        <v>649</v>
      </c>
      <c r="E97" s="1250">
        <v>1000001333</v>
      </c>
      <c r="F97" s="1250">
        <v>85371000</v>
      </c>
      <c r="G97" s="1353"/>
      <c r="H97" s="1250">
        <v>18</v>
      </c>
      <c r="I97" s="1350"/>
      <c r="J97" s="1064" t="s">
        <v>653</v>
      </c>
      <c r="K97" s="1250" t="s">
        <v>575</v>
      </c>
      <c r="L97" s="1250">
        <v>3</v>
      </c>
      <c r="M97" s="1341"/>
      <c r="N97" s="1267" t="str">
        <f t="shared" ref="N97:N163" si="26">IF(M97=0, "Included",IF(ISERROR(L97*M97), M97, L97*M97))</f>
        <v>Included</v>
      </c>
      <c r="O97" s="1268">
        <f t="shared" ref="O97:O163" si="27">R97</f>
        <v>0</v>
      </c>
      <c r="P97" s="1058"/>
      <c r="Q97" s="1062">
        <f t="shared" ref="Q97:Q163" si="28">IF(N97="Included",0,N97)</f>
        <v>0</v>
      </c>
      <c r="R97" s="1063">
        <f t="shared" si="22"/>
        <v>0</v>
      </c>
      <c r="S97" s="1058"/>
      <c r="T97" s="1059"/>
      <c r="U97" s="1058"/>
      <c r="V97" s="1060"/>
      <c r="W97" s="1058"/>
      <c r="X97" s="1058"/>
      <c r="Y97" s="1058"/>
    </row>
    <row r="98" spans="1:25" s="1022" customFormat="1" ht="33">
      <c r="A98" s="1250">
        <v>77</v>
      </c>
      <c r="B98" s="1250">
        <v>7000023190</v>
      </c>
      <c r="C98" s="1250">
        <v>700</v>
      </c>
      <c r="D98" s="1064" t="s">
        <v>649</v>
      </c>
      <c r="E98" s="1250">
        <v>1000003411</v>
      </c>
      <c r="F98" s="1250">
        <v>85371000</v>
      </c>
      <c r="G98" s="1353"/>
      <c r="H98" s="1250">
        <v>18</v>
      </c>
      <c r="I98" s="1350"/>
      <c r="J98" s="1064" t="s">
        <v>760</v>
      </c>
      <c r="K98" s="1250" t="s">
        <v>575</v>
      </c>
      <c r="L98" s="1250">
        <v>6</v>
      </c>
      <c r="M98" s="1341"/>
      <c r="N98" s="1267" t="str">
        <f t="shared" si="26"/>
        <v>Included</v>
      </c>
      <c r="O98" s="1268">
        <f t="shared" si="27"/>
        <v>0</v>
      </c>
      <c r="P98" s="1058"/>
      <c r="Q98" s="1062">
        <f t="shared" si="28"/>
        <v>0</v>
      </c>
      <c r="R98" s="1063">
        <f t="shared" si="22"/>
        <v>0</v>
      </c>
      <c r="S98" s="1058"/>
      <c r="T98" s="1059"/>
      <c r="U98" s="1058"/>
      <c r="V98" s="1060"/>
      <c r="W98" s="1058"/>
      <c r="X98" s="1058"/>
      <c r="Y98" s="1058"/>
    </row>
    <row r="99" spans="1:25" s="1022" customFormat="1" ht="33">
      <c r="A99" s="1250">
        <v>78</v>
      </c>
      <c r="B99" s="1250">
        <v>7000023190</v>
      </c>
      <c r="C99" s="1250">
        <v>710</v>
      </c>
      <c r="D99" s="1064" t="s">
        <v>649</v>
      </c>
      <c r="E99" s="1250">
        <v>1000003409</v>
      </c>
      <c r="F99" s="1250">
        <v>85371000</v>
      </c>
      <c r="G99" s="1353"/>
      <c r="H99" s="1250">
        <v>18</v>
      </c>
      <c r="I99" s="1350"/>
      <c r="J99" s="1064" t="s">
        <v>584</v>
      </c>
      <c r="K99" s="1250" t="s">
        <v>575</v>
      </c>
      <c r="L99" s="1250">
        <v>8</v>
      </c>
      <c r="M99" s="1341"/>
      <c r="N99" s="1267" t="str">
        <f t="shared" si="26"/>
        <v>Included</v>
      </c>
      <c r="O99" s="1268">
        <f t="shared" si="27"/>
        <v>0</v>
      </c>
      <c r="P99" s="1058"/>
      <c r="Q99" s="1062">
        <f t="shared" si="28"/>
        <v>0</v>
      </c>
      <c r="R99" s="1063">
        <f t="shared" si="22"/>
        <v>0</v>
      </c>
      <c r="S99" s="1058"/>
      <c r="T99" s="1059"/>
      <c r="U99" s="1058"/>
      <c r="V99" s="1060"/>
      <c r="W99" s="1058"/>
      <c r="X99" s="1058"/>
      <c r="Y99" s="1058"/>
    </row>
    <row r="100" spans="1:25" s="1022" customFormat="1" ht="33">
      <c r="A100" s="1250">
        <v>79</v>
      </c>
      <c r="B100" s="1250">
        <v>7000023190</v>
      </c>
      <c r="C100" s="1250">
        <v>720</v>
      </c>
      <c r="D100" s="1064" t="s">
        <v>649</v>
      </c>
      <c r="E100" s="1250">
        <v>1000005537</v>
      </c>
      <c r="F100" s="1250">
        <v>85371000</v>
      </c>
      <c r="G100" s="1353"/>
      <c r="H100" s="1250">
        <v>18</v>
      </c>
      <c r="I100" s="1350"/>
      <c r="J100" s="1064" t="s">
        <v>759</v>
      </c>
      <c r="K100" s="1250" t="s">
        <v>575</v>
      </c>
      <c r="L100" s="1250">
        <v>4</v>
      </c>
      <c r="M100" s="1341"/>
      <c r="N100" s="1267" t="str">
        <f t="shared" ref="N100:N148" si="29">IF(M100=0, "Included",IF(ISERROR(L100*M100), M100, L100*M100))</f>
        <v>Included</v>
      </c>
      <c r="O100" s="1268">
        <f t="shared" ref="O100:O148" si="30">R100</f>
        <v>0</v>
      </c>
      <c r="P100" s="1058"/>
      <c r="Q100" s="1062">
        <f t="shared" ref="Q100:Q148" si="31">IF(N100="Included",0,N100)</f>
        <v>0</v>
      </c>
      <c r="R100" s="1063">
        <f t="shared" ref="R100:R148" si="32">IF(I100="", H100*Q100/100,I100*Q100)</f>
        <v>0</v>
      </c>
      <c r="S100" s="1058"/>
      <c r="T100" s="1059"/>
      <c r="U100" s="1058"/>
      <c r="V100" s="1060"/>
      <c r="W100" s="1058"/>
      <c r="X100" s="1058"/>
      <c r="Y100" s="1058"/>
    </row>
    <row r="101" spans="1:25" s="1022" customFormat="1" ht="33">
      <c r="A101" s="1250">
        <v>80</v>
      </c>
      <c r="B101" s="1250">
        <v>7000023190</v>
      </c>
      <c r="C101" s="1250">
        <v>730</v>
      </c>
      <c r="D101" s="1064" t="s">
        <v>649</v>
      </c>
      <c r="E101" s="1250">
        <v>1000005535</v>
      </c>
      <c r="F101" s="1250">
        <v>85371000</v>
      </c>
      <c r="G101" s="1353"/>
      <c r="H101" s="1250">
        <v>18</v>
      </c>
      <c r="I101" s="1350"/>
      <c r="J101" s="1064" t="s">
        <v>758</v>
      </c>
      <c r="K101" s="1250" t="s">
        <v>575</v>
      </c>
      <c r="L101" s="1250">
        <v>7</v>
      </c>
      <c r="M101" s="1341"/>
      <c r="N101" s="1267" t="str">
        <f t="shared" si="29"/>
        <v>Included</v>
      </c>
      <c r="O101" s="1268">
        <f t="shared" si="30"/>
        <v>0</v>
      </c>
      <c r="P101" s="1058"/>
      <c r="Q101" s="1062">
        <f t="shared" si="31"/>
        <v>0</v>
      </c>
      <c r="R101" s="1063">
        <f t="shared" si="32"/>
        <v>0</v>
      </c>
      <c r="S101" s="1058"/>
      <c r="T101" s="1059"/>
      <c r="U101" s="1058"/>
      <c r="V101" s="1060"/>
      <c r="W101" s="1058"/>
      <c r="X101" s="1058"/>
      <c r="Y101" s="1058"/>
    </row>
    <row r="102" spans="1:25" s="1022" customFormat="1" ht="132">
      <c r="A102" s="1250">
        <v>81</v>
      </c>
      <c r="B102" s="1250">
        <v>7000023190</v>
      </c>
      <c r="C102" s="1250">
        <v>740</v>
      </c>
      <c r="D102" s="1064" t="s">
        <v>637</v>
      </c>
      <c r="E102" s="1250">
        <v>1000030433</v>
      </c>
      <c r="F102" s="1250">
        <v>85287390</v>
      </c>
      <c r="G102" s="1353"/>
      <c r="H102" s="1250">
        <v>18</v>
      </c>
      <c r="I102" s="1350"/>
      <c r="J102" s="1064" t="s">
        <v>625</v>
      </c>
      <c r="K102" s="1250" t="s">
        <v>581</v>
      </c>
      <c r="L102" s="1250">
        <v>1</v>
      </c>
      <c r="M102" s="1341"/>
      <c r="N102" s="1267" t="str">
        <f t="shared" si="29"/>
        <v>Included</v>
      </c>
      <c r="O102" s="1268">
        <f t="shared" si="30"/>
        <v>0</v>
      </c>
      <c r="P102" s="1058"/>
      <c r="Q102" s="1062">
        <f t="shared" si="31"/>
        <v>0</v>
      </c>
      <c r="R102" s="1063">
        <f t="shared" si="32"/>
        <v>0</v>
      </c>
      <c r="S102" s="1058"/>
      <c r="T102" s="1059"/>
      <c r="U102" s="1058"/>
      <c r="V102" s="1060"/>
      <c r="W102" s="1058"/>
      <c r="X102" s="1058"/>
      <c r="Y102" s="1058"/>
    </row>
    <row r="103" spans="1:25" s="1022" customFormat="1" ht="16.5">
      <c r="A103" s="1250">
        <v>82</v>
      </c>
      <c r="B103" s="1250">
        <v>7000023190</v>
      </c>
      <c r="C103" s="1250">
        <v>750</v>
      </c>
      <c r="D103" s="1064" t="s">
        <v>790</v>
      </c>
      <c r="E103" s="1250">
        <v>1000005823</v>
      </c>
      <c r="F103" s="1250">
        <v>85176210</v>
      </c>
      <c r="G103" s="1353"/>
      <c r="H103" s="1250">
        <v>18</v>
      </c>
      <c r="I103" s="1350"/>
      <c r="J103" s="1064" t="s">
        <v>881</v>
      </c>
      <c r="K103" s="1250" t="s">
        <v>575</v>
      </c>
      <c r="L103" s="1250">
        <v>4</v>
      </c>
      <c r="M103" s="1341"/>
      <c r="N103" s="1267" t="str">
        <f t="shared" si="29"/>
        <v>Included</v>
      </c>
      <c r="O103" s="1268">
        <f t="shared" si="30"/>
        <v>0</v>
      </c>
      <c r="P103" s="1058"/>
      <c r="Q103" s="1062">
        <f t="shared" si="31"/>
        <v>0</v>
      </c>
      <c r="R103" s="1063">
        <f t="shared" si="32"/>
        <v>0</v>
      </c>
      <c r="S103" s="1058"/>
      <c r="T103" s="1059"/>
      <c r="U103" s="1058"/>
      <c r="V103" s="1060"/>
      <c r="W103" s="1058"/>
      <c r="X103" s="1058"/>
      <c r="Y103" s="1058"/>
    </row>
    <row r="104" spans="1:25" s="1022" customFormat="1" ht="33">
      <c r="A104" s="1250">
        <v>83</v>
      </c>
      <c r="B104" s="1250">
        <v>7000023190</v>
      </c>
      <c r="C104" s="1250">
        <v>760</v>
      </c>
      <c r="D104" s="1064" t="s">
        <v>718</v>
      </c>
      <c r="E104" s="1250">
        <v>1000031951</v>
      </c>
      <c r="F104" s="1250">
        <v>85446090</v>
      </c>
      <c r="G104" s="1353"/>
      <c r="H104" s="1250">
        <v>18</v>
      </c>
      <c r="I104" s="1350"/>
      <c r="J104" s="1064" t="s">
        <v>674</v>
      </c>
      <c r="K104" s="1250" t="s">
        <v>593</v>
      </c>
      <c r="L104" s="1250">
        <v>3</v>
      </c>
      <c r="M104" s="1341"/>
      <c r="N104" s="1267" t="str">
        <f t="shared" si="29"/>
        <v>Included</v>
      </c>
      <c r="O104" s="1268">
        <f t="shared" si="30"/>
        <v>0</v>
      </c>
      <c r="P104" s="1058"/>
      <c r="Q104" s="1062">
        <f t="shared" si="31"/>
        <v>0</v>
      </c>
      <c r="R104" s="1063">
        <f t="shared" si="32"/>
        <v>0</v>
      </c>
      <c r="S104" s="1058"/>
      <c r="T104" s="1059"/>
      <c r="U104" s="1058"/>
      <c r="V104" s="1060"/>
      <c r="W104" s="1058"/>
      <c r="X104" s="1058"/>
      <c r="Y104" s="1058"/>
    </row>
    <row r="105" spans="1:25" s="1022" customFormat="1" ht="33">
      <c r="A105" s="1250">
        <v>84</v>
      </c>
      <c r="B105" s="1250">
        <v>7000023190</v>
      </c>
      <c r="C105" s="1250">
        <v>770</v>
      </c>
      <c r="D105" s="1064" t="s">
        <v>718</v>
      </c>
      <c r="E105" s="1250">
        <v>1000031957</v>
      </c>
      <c r="F105" s="1250">
        <v>85446020</v>
      </c>
      <c r="G105" s="1353"/>
      <c r="H105" s="1250">
        <v>18</v>
      </c>
      <c r="I105" s="1350"/>
      <c r="J105" s="1064" t="s">
        <v>762</v>
      </c>
      <c r="K105" s="1250" t="s">
        <v>593</v>
      </c>
      <c r="L105" s="1250">
        <v>6</v>
      </c>
      <c r="M105" s="1341"/>
      <c r="N105" s="1267" t="str">
        <f t="shared" si="29"/>
        <v>Included</v>
      </c>
      <c r="O105" s="1268">
        <f t="shared" si="30"/>
        <v>0</v>
      </c>
      <c r="P105" s="1058"/>
      <c r="Q105" s="1062">
        <f t="shared" si="31"/>
        <v>0</v>
      </c>
      <c r="R105" s="1063">
        <f t="shared" si="32"/>
        <v>0</v>
      </c>
      <c r="S105" s="1058"/>
      <c r="T105" s="1059"/>
      <c r="U105" s="1058"/>
      <c r="V105" s="1060"/>
      <c r="W105" s="1058"/>
      <c r="X105" s="1058"/>
      <c r="Y105" s="1058"/>
    </row>
    <row r="106" spans="1:25" s="1022" customFormat="1" ht="33">
      <c r="A106" s="1250">
        <v>85</v>
      </c>
      <c r="B106" s="1250">
        <v>7000023190</v>
      </c>
      <c r="C106" s="1250">
        <v>780</v>
      </c>
      <c r="D106" s="1064" t="s">
        <v>718</v>
      </c>
      <c r="E106" s="1250">
        <v>1000031953</v>
      </c>
      <c r="F106" s="1250">
        <v>85446020</v>
      </c>
      <c r="G106" s="1353"/>
      <c r="H106" s="1250">
        <v>18</v>
      </c>
      <c r="I106" s="1350"/>
      <c r="J106" s="1064" t="s">
        <v>673</v>
      </c>
      <c r="K106" s="1250" t="s">
        <v>593</v>
      </c>
      <c r="L106" s="1250">
        <v>3</v>
      </c>
      <c r="M106" s="1341"/>
      <c r="N106" s="1267" t="str">
        <f t="shared" si="29"/>
        <v>Included</v>
      </c>
      <c r="O106" s="1268">
        <f t="shared" si="30"/>
        <v>0</v>
      </c>
      <c r="P106" s="1058"/>
      <c r="Q106" s="1062">
        <f t="shared" si="31"/>
        <v>0</v>
      </c>
      <c r="R106" s="1063">
        <f t="shared" si="32"/>
        <v>0</v>
      </c>
      <c r="S106" s="1058"/>
      <c r="T106" s="1059"/>
      <c r="U106" s="1058"/>
      <c r="V106" s="1060"/>
      <c r="W106" s="1058"/>
      <c r="X106" s="1058"/>
      <c r="Y106" s="1058"/>
    </row>
    <row r="107" spans="1:25" s="1022" customFormat="1" ht="33">
      <c r="A107" s="1250">
        <v>86</v>
      </c>
      <c r="B107" s="1250">
        <v>7000023190</v>
      </c>
      <c r="C107" s="1250">
        <v>790</v>
      </c>
      <c r="D107" s="1064" t="s">
        <v>718</v>
      </c>
      <c r="E107" s="1250">
        <v>1000031976</v>
      </c>
      <c r="F107" s="1250">
        <v>85446020</v>
      </c>
      <c r="G107" s="1353"/>
      <c r="H107" s="1250">
        <v>18</v>
      </c>
      <c r="I107" s="1350"/>
      <c r="J107" s="1064" t="s">
        <v>672</v>
      </c>
      <c r="K107" s="1250" t="s">
        <v>593</v>
      </c>
      <c r="L107" s="1250">
        <v>3</v>
      </c>
      <c r="M107" s="1341"/>
      <c r="N107" s="1267" t="str">
        <f t="shared" si="29"/>
        <v>Included</v>
      </c>
      <c r="O107" s="1268">
        <f t="shared" si="30"/>
        <v>0</v>
      </c>
      <c r="P107" s="1058"/>
      <c r="Q107" s="1062">
        <f t="shared" si="31"/>
        <v>0</v>
      </c>
      <c r="R107" s="1063">
        <f t="shared" si="32"/>
        <v>0</v>
      </c>
      <c r="S107" s="1058"/>
      <c r="T107" s="1059"/>
      <c r="U107" s="1058"/>
      <c r="V107" s="1060"/>
      <c r="W107" s="1058"/>
      <c r="X107" s="1058"/>
      <c r="Y107" s="1058"/>
    </row>
    <row r="108" spans="1:25" s="1022" customFormat="1" ht="33">
      <c r="A108" s="1250">
        <v>87</v>
      </c>
      <c r="B108" s="1250">
        <v>7000023190</v>
      </c>
      <c r="C108" s="1250">
        <v>800</v>
      </c>
      <c r="D108" s="1064" t="s">
        <v>718</v>
      </c>
      <c r="E108" s="1250">
        <v>1000031985</v>
      </c>
      <c r="F108" s="1250">
        <v>85446020</v>
      </c>
      <c r="G108" s="1353"/>
      <c r="H108" s="1250">
        <v>18</v>
      </c>
      <c r="I108" s="1350"/>
      <c r="J108" s="1064" t="s">
        <v>671</v>
      </c>
      <c r="K108" s="1250" t="s">
        <v>593</v>
      </c>
      <c r="L108" s="1250">
        <v>20</v>
      </c>
      <c r="M108" s="1341"/>
      <c r="N108" s="1267" t="str">
        <f t="shared" si="29"/>
        <v>Included</v>
      </c>
      <c r="O108" s="1268">
        <f t="shared" si="30"/>
        <v>0</v>
      </c>
      <c r="P108" s="1058"/>
      <c r="Q108" s="1062">
        <f t="shared" si="31"/>
        <v>0</v>
      </c>
      <c r="R108" s="1063">
        <f t="shared" si="32"/>
        <v>0</v>
      </c>
      <c r="S108" s="1058"/>
      <c r="T108" s="1059"/>
      <c r="U108" s="1058"/>
      <c r="V108" s="1060"/>
      <c r="W108" s="1058"/>
      <c r="X108" s="1058"/>
      <c r="Y108" s="1058"/>
    </row>
    <row r="109" spans="1:25" s="1022" customFormat="1" ht="33">
      <c r="A109" s="1250">
        <v>88</v>
      </c>
      <c r="B109" s="1250">
        <v>7000023190</v>
      </c>
      <c r="C109" s="1250">
        <v>810</v>
      </c>
      <c r="D109" s="1064" t="s">
        <v>718</v>
      </c>
      <c r="E109" s="1250">
        <v>1000031943</v>
      </c>
      <c r="F109" s="1250">
        <v>85446020</v>
      </c>
      <c r="G109" s="1353"/>
      <c r="H109" s="1250">
        <v>18</v>
      </c>
      <c r="I109" s="1350"/>
      <c r="J109" s="1064" t="s">
        <v>670</v>
      </c>
      <c r="K109" s="1250" t="s">
        <v>593</v>
      </c>
      <c r="L109" s="1250">
        <v>14</v>
      </c>
      <c r="M109" s="1341"/>
      <c r="N109" s="1267" t="str">
        <f t="shared" si="29"/>
        <v>Included</v>
      </c>
      <c r="O109" s="1268">
        <f t="shared" si="30"/>
        <v>0</v>
      </c>
      <c r="P109" s="1058"/>
      <c r="Q109" s="1062">
        <f t="shared" si="31"/>
        <v>0</v>
      </c>
      <c r="R109" s="1063">
        <f t="shared" si="32"/>
        <v>0</v>
      </c>
      <c r="S109" s="1058"/>
      <c r="T109" s="1059"/>
      <c r="U109" s="1058"/>
      <c r="V109" s="1060"/>
      <c r="W109" s="1058"/>
      <c r="X109" s="1058"/>
      <c r="Y109" s="1058"/>
    </row>
    <row r="110" spans="1:25" s="1022" customFormat="1" ht="33">
      <c r="A110" s="1250">
        <v>89</v>
      </c>
      <c r="B110" s="1250">
        <v>7000023190</v>
      </c>
      <c r="C110" s="1250">
        <v>820</v>
      </c>
      <c r="D110" s="1064" t="s">
        <v>718</v>
      </c>
      <c r="E110" s="1250">
        <v>1000031964</v>
      </c>
      <c r="F110" s="1250">
        <v>85446020</v>
      </c>
      <c r="G110" s="1353"/>
      <c r="H110" s="1250">
        <v>18</v>
      </c>
      <c r="I110" s="1350"/>
      <c r="J110" s="1064" t="s">
        <v>669</v>
      </c>
      <c r="K110" s="1250" t="s">
        <v>593</v>
      </c>
      <c r="L110" s="1250">
        <v>40</v>
      </c>
      <c r="M110" s="1341"/>
      <c r="N110" s="1267" t="str">
        <f t="shared" si="29"/>
        <v>Included</v>
      </c>
      <c r="O110" s="1268">
        <f t="shared" si="30"/>
        <v>0</v>
      </c>
      <c r="P110" s="1058"/>
      <c r="Q110" s="1062">
        <f t="shared" si="31"/>
        <v>0</v>
      </c>
      <c r="R110" s="1063">
        <f t="shared" si="32"/>
        <v>0</v>
      </c>
      <c r="S110" s="1058"/>
      <c r="T110" s="1059"/>
      <c r="U110" s="1058"/>
      <c r="V110" s="1060"/>
      <c r="W110" s="1058"/>
      <c r="X110" s="1058"/>
      <c r="Y110" s="1058"/>
    </row>
    <row r="111" spans="1:25" s="1022" customFormat="1" ht="33">
      <c r="A111" s="1250">
        <v>90</v>
      </c>
      <c r="B111" s="1250">
        <v>7000023190</v>
      </c>
      <c r="C111" s="1250">
        <v>830</v>
      </c>
      <c r="D111" s="1064" t="s">
        <v>718</v>
      </c>
      <c r="E111" s="1250">
        <v>1000031987</v>
      </c>
      <c r="F111" s="1250">
        <v>85446020</v>
      </c>
      <c r="G111" s="1353"/>
      <c r="H111" s="1250">
        <v>18</v>
      </c>
      <c r="I111" s="1350"/>
      <c r="J111" s="1064" t="s">
        <v>668</v>
      </c>
      <c r="K111" s="1250" t="s">
        <v>593</v>
      </c>
      <c r="L111" s="1250">
        <v>68</v>
      </c>
      <c r="M111" s="1341"/>
      <c r="N111" s="1267" t="str">
        <f t="shared" si="29"/>
        <v>Included</v>
      </c>
      <c r="O111" s="1268">
        <f t="shared" si="30"/>
        <v>0</v>
      </c>
      <c r="P111" s="1058"/>
      <c r="Q111" s="1062">
        <f t="shared" si="31"/>
        <v>0</v>
      </c>
      <c r="R111" s="1063">
        <f t="shared" si="32"/>
        <v>0</v>
      </c>
      <c r="S111" s="1058"/>
      <c r="T111" s="1059"/>
      <c r="U111" s="1058"/>
      <c r="V111" s="1060"/>
      <c r="W111" s="1058"/>
      <c r="X111" s="1058"/>
      <c r="Y111" s="1058"/>
    </row>
    <row r="112" spans="1:25" s="1022" customFormat="1" ht="33">
      <c r="A112" s="1250">
        <v>91</v>
      </c>
      <c r="B112" s="1250">
        <v>7000023190</v>
      </c>
      <c r="C112" s="1250">
        <v>840</v>
      </c>
      <c r="D112" s="1064" t="s">
        <v>718</v>
      </c>
      <c r="E112" s="1250">
        <v>1000031887</v>
      </c>
      <c r="F112" s="1250">
        <v>85446020</v>
      </c>
      <c r="G112" s="1353"/>
      <c r="H112" s="1250">
        <v>18</v>
      </c>
      <c r="I112" s="1350"/>
      <c r="J112" s="1064" t="s">
        <v>667</v>
      </c>
      <c r="K112" s="1250" t="s">
        <v>593</v>
      </c>
      <c r="L112" s="1250">
        <v>31</v>
      </c>
      <c r="M112" s="1341"/>
      <c r="N112" s="1267" t="str">
        <f t="shared" si="29"/>
        <v>Included</v>
      </c>
      <c r="O112" s="1268">
        <f t="shared" si="30"/>
        <v>0</v>
      </c>
      <c r="P112" s="1058"/>
      <c r="Q112" s="1062">
        <f t="shared" si="31"/>
        <v>0</v>
      </c>
      <c r="R112" s="1063">
        <f t="shared" si="32"/>
        <v>0</v>
      </c>
      <c r="S112" s="1058"/>
      <c r="T112" s="1059"/>
      <c r="U112" s="1058"/>
      <c r="V112" s="1060"/>
      <c r="W112" s="1058"/>
      <c r="X112" s="1058"/>
      <c r="Y112" s="1058"/>
    </row>
    <row r="113" spans="1:25" s="1022" customFormat="1" ht="33">
      <c r="A113" s="1250">
        <v>92</v>
      </c>
      <c r="B113" s="1250">
        <v>7000023190</v>
      </c>
      <c r="C113" s="1250">
        <v>850</v>
      </c>
      <c r="D113" s="1064" t="s">
        <v>718</v>
      </c>
      <c r="E113" s="1250">
        <v>1000056264</v>
      </c>
      <c r="F113" s="1250">
        <v>85446020</v>
      </c>
      <c r="G113" s="1353"/>
      <c r="H113" s="1250">
        <v>18</v>
      </c>
      <c r="I113" s="1350"/>
      <c r="J113" s="1064" t="s">
        <v>706</v>
      </c>
      <c r="K113" s="1250" t="s">
        <v>593</v>
      </c>
      <c r="L113" s="1250">
        <v>29</v>
      </c>
      <c r="M113" s="1341"/>
      <c r="N113" s="1267" t="str">
        <f t="shared" si="29"/>
        <v>Included</v>
      </c>
      <c r="O113" s="1268">
        <f t="shared" si="30"/>
        <v>0</v>
      </c>
      <c r="P113" s="1058"/>
      <c r="Q113" s="1062">
        <f t="shared" si="31"/>
        <v>0</v>
      </c>
      <c r="R113" s="1063">
        <f t="shared" si="32"/>
        <v>0</v>
      </c>
      <c r="S113" s="1058"/>
      <c r="T113" s="1059"/>
      <c r="U113" s="1058"/>
      <c r="V113" s="1060"/>
      <c r="W113" s="1058"/>
      <c r="X113" s="1058"/>
      <c r="Y113" s="1058"/>
    </row>
    <row r="114" spans="1:25" s="1022" customFormat="1" ht="33">
      <c r="A114" s="1250">
        <v>93</v>
      </c>
      <c r="B114" s="1250">
        <v>7000023190</v>
      </c>
      <c r="C114" s="1250">
        <v>860</v>
      </c>
      <c r="D114" s="1064" t="s">
        <v>718</v>
      </c>
      <c r="E114" s="1250">
        <v>1000056265</v>
      </c>
      <c r="F114" s="1250">
        <v>85446020</v>
      </c>
      <c r="G114" s="1353"/>
      <c r="H114" s="1250">
        <v>18</v>
      </c>
      <c r="I114" s="1350"/>
      <c r="J114" s="1064" t="s">
        <v>705</v>
      </c>
      <c r="K114" s="1250" t="s">
        <v>593</v>
      </c>
      <c r="L114" s="1250">
        <v>7</v>
      </c>
      <c r="M114" s="1341"/>
      <c r="N114" s="1267" t="str">
        <f t="shared" si="29"/>
        <v>Included</v>
      </c>
      <c r="O114" s="1268">
        <f t="shared" si="30"/>
        <v>0</v>
      </c>
      <c r="P114" s="1058"/>
      <c r="Q114" s="1062">
        <f t="shared" si="31"/>
        <v>0</v>
      </c>
      <c r="R114" s="1063">
        <f t="shared" si="32"/>
        <v>0</v>
      </c>
      <c r="S114" s="1058"/>
      <c r="T114" s="1059"/>
      <c r="U114" s="1058"/>
      <c r="V114" s="1060"/>
      <c r="W114" s="1058"/>
      <c r="X114" s="1058"/>
      <c r="Y114" s="1058"/>
    </row>
    <row r="115" spans="1:25" s="1022" customFormat="1" ht="33">
      <c r="A115" s="1250">
        <v>94</v>
      </c>
      <c r="B115" s="1250">
        <v>7000023190</v>
      </c>
      <c r="C115" s="1250">
        <v>870</v>
      </c>
      <c r="D115" s="1064" t="s">
        <v>718</v>
      </c>
      <c r="E115" s="1250">
        <v>1000032050</v>
      </c>
      <c r="F115" s="1250">
        <v>85446020</v>
      </c>
      <c r="G115" s="1353"/>
      <c r="H115" s="1250">
        <v>18</v>
      </c>
      <c r="I115" s="1350"/>
      <c r="J115" s="1064" t="s">
        <v>761</v>
      </c>
      <c r="K115" s="1250" t="s">
        <v>593</v>
      </c>
      <c r="L115" s="1250">
        <v>11</v>
      </c>
      <c r="M115" s="1341"/>
      <c r="N115" s="1267" t="str">
        <f t="shared" si="29"/>
        <v>Included</v>
      </c>
      <c r="O115" s="1268">
        <f t="shared" si="30"/>
        <v>0</v>
      </c>
      <c r="P115" s="1058"/>
      <c r="Q115" s="1062">
        <f t="shared" si="31"/>
        <v>0</v>
      </c>
      <c r="R115" s="1063">
        <f t="shared" si="32"/>
        <v>0</v>
      </c>
      <c r="S115" s="1058"/>
      <c r="T115" s="1059"/>
      <c r="U115" s="1058"/>
      <c r="V115" s="1060"/>
      <c r="W115" s="1058"/>
      <c r="X115" s="1058"/>
      <c r="Y115" s="1058"/>
    </row>
    <row r="116" spans="1:25" s="1022" customFormat="1" ht="33">
      <c r="A116" s="1250">
        <v>95</v>
      </c>
      <c r="B116" s="1250">
        <v>7000023190</v>
      </c>
      <c r="C116" s="1250">
        <v>880</v>
      </c>
      <c r="D116" s="1064" t="s">
        <v>719</v>
      </c>
      <c r="E116" s="1250">
        <v>1000006284</v>
      </c>
      <c r="F116" s="1250">
        <v>84151090</v>
      </c>
      <c r="G116" s="1353"/>
      <c r="H116" s="1250">
        <v>28</v>
      </c>
      <c r="I116" s="1350"/>
      <c r="J116" s="1064" t="s">
        <v>585</v>
      </c>
      <c r="K116" s="1250" t="s">
        <v>581</v>
      </c>
      <c r="L116" s="1250">
        <v>6</v>
      </c>
      <c r="M116" s="1341"/>
      <c r="N116" s="1267" t="str">
        <f t="shared" si="29"/>
        <v>Included</v>
      </c>
      <c r="O116" s="1268">
        <f t="shared" si="30"/>
        <v>0</v>
      </c>
      <c r="P116" s="1058"/>
      <c r="Q116" s="1062">
        <f t="shared" si="31"/>
        <v>0</v>
      </c>
      <c r="R116" s="1063">
        <f t="shared" si="32"/>
        <v>0</v>
      </c>
      <c r="S116" s="1058"/>
      <c r="T116" s="1059"/>
      <c r="U116" s="1058"/>
      <c r="V116" s="1060"/>
      <c r="W116" s="1058"/>
      <c r="X116" s="1058"/>
      <c r="Y116" s="1058"/>
    </row>
    <row r="117" spans="1:25" s="1022" customFormat="1" ht="33">
      <c r="A117" s="1250">
        <v>96</v>
      </c>
      <c r="B117" s="1250">
        <v>7000023190</v>
      </c>
      <c r="C117" s="1250">
        <v>890</v>
      </c>
      <c r="D117" s="1064" t="s">
        <v>719</v>
      </c>
      <c r="E117" s="1250">
        <v>1000006285</v>
      </c>
      <c r="F117" s="1250">
        <v>84151090</v>
      </c>
      <c r="G117" s="1353"/>
      <c r="H117" s="1250">
        <v>28</v>
      </c>
      <c r="I117" s="1350"/>
      <c r="J117" s="1064" t="s">
        <v>677</v>
      </c>
      <c r="K117" s="1250" t="s">
        <v>581</v>
      </c>
      <c r="L117" s="1250">
        <v>4</v>
      </c>
      <c r="M117" s="1341"/>
      <c r="N117" s="1267" t="str">
        <f t="shared" si="29"/>
        <v>Included</v>
      </c>
      <c r="O117" s="1268">
        <f t="shared" si="30"/>
        <v>0</v>
      </c>
      <c r="P117" s="1058"/>
      <c r="Q117" s="1062">
        <f t="shared" si="31"/>
        <v>0</v>
      </c>
      <c r="R117" s="1063">
        <f t="shared" si="32"/>
        <v>0</v>
      </c>
      <c r="S117" s="1058"/>
      <c r="T117" s="1059"/>
      <c r="U117" s="1058"/>
      <c r="V117" s="1060"/>
      <c r="W117" s="1058"/>
      <c r="X117" s="1058"/>
      <c r="Y117" s="1058"/>
    </row>
    <row r="118" spans="1:25" s="1022" customFormat="1" ht="66">
      <c r="A118" s="1250">
        <v>97</v>
      </c>
      <c r="B118" s="1250">
        <v>7000023190</v>
      </c>
      <c r="C118" s="1250">
        <v>930</v>
      </c>
      <c r="D118" s="1064" t="s">
        <v>635</v>
      </c>
      <c r="E118" s="1250">
        <v>1000055460</v>
      </c>
      <c r="F118" s="1250">
        <v>84248990</v>
      </c>
      <c r="G118" s="1353"/>
      <c r="H118" s="1250">
        <v>18</v>
      </c>
      <c r="I118" s="1350"/>
      <c r="J118" s="1064" t="s">
        <v>882</v>
      </c>
      <c r="K118" s="1250" t="s">
        <v>581</v>
      </c>
      <c r="L118" s="1250">
        <v>10</v>
      </c>
      <c r="M118" s="1341"/>
      <c r="N118" s="1267" t="str">
        <f t="shared" si="29"/>
        <v>Included</v>
      </c>
      <c r="O118" s="1268">
        <f t="shared" si="30"/>
        <v>0</v>
      </c>
      <c r="P118" s="1058"/>
      <c r="Q118" s="1062">
        <f t="shared" si="31"/>
        <v>0</v>
      </c>
      <c r="R118" s="1063">
        <f t="shared" si="32"/>
        <v>0</v>
      </c>
      <c r="S118" s="1058"/>
      <c r="T118" s="1059"/>
      <c r="U118" s="1058"/>
      <c r="V118" s="1060"/>
      <c r="W118" s="1058"/>
      <c r="X118" s="1058"/>
      <c r="Y118" s="1058"/>
    </row>
    <row r="119" spans="1:25" s="1022" customFormat="1" ht="66">
      <c r="A119" s="1250">
        <v>98</v>
      </c>
      <c r="B119" s="1250">
        <v>7000023190</v>
      </c>
      <c r="C119" s="1250">
        <v>940</v>
      </c>
      <c r="D119" s="1064" t="s">
        <v>635</v>
      </c>
      <c r="E119" s="1250">
        <v>1000055459</v>
      </c>
      <c r="F119" s="1250">
        <v>84248990</v>
      </c>
      <c r="G119" s="1353"/>
      <c r="H119" s="1250">
        <v>18</v>
      </c>
      <c r="I119" s="1350"/>
      <c r="J119" s="1064" t="s">
        <v>883</v>
      </c>
      <c r="K119" s="1250" t="s">
        <v>581</v>
      </c>
      <c r="L119" s="1250">
        <v>7</v>
      </c>
      <c r="M119" s="1341"/>
      <c r="N119" s="1267" t="str">
        <f t="shared" si="29"/>
        <v>Included</v>
      </c>
      <c r="O119" s="1268">
        <f t="shared" si="30"/>
        <v>0</v>
      </c>
      <c r="P119" s="1058"/>
      <c r="Q119" s="1062">
        <f t="shared" si="31"/>
        <v>0</v>
      </c>
      <c r="R119" s="1063">
        <f t="shared" si="32"/>
        <v>0</v>
      </c>
      <c r="S119" s="1058"/>
      <c r="T119" s="1059"/>
      <c r="U119" s="1058"/>
      <c r="V119" s="1060"/>
      <c r="W119" s="1058"/>
      <c r="X119" s="1058"/>
      <c r="Y119" s="1058"/>
    </row>
    <row r="120" spans="1:25" s="1022" customFormat="1" ht="66">
      <c r="A120" s="1250">
        <v>99</v>
      </c>
      <c r="B120" s="1250">
        <v>7000023190</v>
      </c>
      <c r="C120" s="1250">
        <v>950</v>
      </c>
      <c r="D120" s="1064" t="s">
        <v>635</v>
      </c>
      <c r="E120" s="1250">
        <v>1000055456</v>
      </c>
      <c r="F120" s="1250">
        <v>84248990</v>
      </c>
      <c r="G120" s="1353"/>
      <c r="H120" s="1250">
        <v>18</v>
      </c>
      <c r="I120" s="1350"/>
      <c r="J120" s="1064" t="s">
        <v>884</v>
      </c>
      <c r="K120" s="1250" t="s">
        <v>581</v>
      </c>
      <c r="L120" s="1250">
        <v>3</v>
      </c>
      <c r="M120" s="1341"/>
      <c r="N120" s="1267" t="str">
        <f t="shared" si="29"/>
        <v>Included</v>
      </c>
      <c r="O120" s="1268">
        <f t="shared" si="30"/>
        <v>0</v>
      </c>
      <c r="P120" s="1058"/>
      <c r="Q120" s="1062">
        <f t="shared" si="31"/>
        <v>0</v>
      </c>
      <c r="R120" s="1063">
        <f t="shared" si="32"/>
        <v>0</v>
      </c>
      <c r="S120" s="1058"/>
      <c r="T120" s="1059"/>
      <c r="U120" s="1058"/>
      <c r="V120" s="1060"/>
      <c r="W120" s="1058"/>
      <c r="X120" s="1058"/>
      <c r="Y120" s="1058"/>
    </row>
    <row r="121" spans="1:25" s="1022" customFormat="1" ht="66">
      <c r="A121" s="1250">
        <v>100</v>
      </c>
      <c r="B121" s="1250">
        <v>7000023190</v>
      </c>
      <c r="C121" s="1250">
        <v>960</v>
      </c>
      <c r="D121" s="1064" t="s">
        <v>635</v>
      </c>
      <c r="E121" s="1250">
        <v>1000055457</v>
      </c>
      <c r="F121" s="1250">
        <v>84248990</v>
      </c>
      <c r="G121" s="1353"/>
      <c r="H121" s="1250">
        <v>18</v>
      </c>
      <c r="I121" s="1350"/>
      <c r="J121" s="1064" t="s">
        <v>885</v>
      </c>
      <c r="K121" s="1250" t="s">
        <v>581</v>
      </c>
      <c r="L121" s="1250">
        <v>2</v>
      </c>
      <c r="M121" s="1341"/>
      <c r="N121" s="1267" t="str">
        <f t="shared" si="29"/>
        <v>Included</v>
      </c>
      <c r="O121" s="1268">
        <f t="shared" si="30"/>
        <v>0</v>
      </c>
      <c r="P121" s="1058"/>
      <c r="Q121" s="1062">
        <f t="shared" si="31"/>
        <v>0</v>
      </c>
      <c r="R121" s="1063">
        <f t="shared" si="32"/>
        <v>0</v>
      </c>
      <c r="S121" s="1058"/>
      <c r="T121" s="1059"/>
      <c r="U121" s="1058"/>
      <c r="V121" s="1060"/>
      <c r="W121" s="1058"/>
      <c r="X121" s="1058"/>
      <c r="Y121" s="1058"/>
    </row>
    <row r="122" spans="1:25" s="1022" customFormat="1" ht="33">
      <c r="A122" s="1250">
        <v>101</v>
      </c>
      <c r="B122" s="1250">
        <v>7000023190</v>
      </c>
      <c r="C122" s="1250">
        <v>900</v>
      </c>
      <c r="D122" s="1064" t="s">
        <v>635</v>
      </c>
      <c r="E122" s="1250">
        <v>1000012019</v>
      </c>
      <c r="F122" s="1250">
        <v>85311020</v>
      </c>
      <c r="G122" s="1353"/>
      <c r="H122" s="1250">
        <v>18</v>
      </c>
      <c r="I122" s="1350"/>
      <c r="J122" s="1064" t="s">
        <v>675</v>
      </c>
      <c r="K122" s="1250" t="s">
        <v>581</v>
      </c>
      <c r="L122" s="1250">
        <v>4</v>
      </c>
      <c r="M122" s="1341"/>
      <c r="N122" s="1267" t="str">
        <f t="shared" si="29"/>
        <v>Included</v>
      </c>
      <c r="O122" s="1268">
        <f t="shared" si="30"/>
        <v>0</v>
      </c>
      <c r="P122" s="1058"/>
      <c r="Q122" s="1062">
        <f t="shared" si="31"/>
        <v>0</v>
      </c>
      <c r="R122" s="1063">
        <f t="shared" si="32"/>
        <v>0</v>
      </c>
      <c r="S122" s="1058"/>
      <c r="T122" s="1059"/>
      <c r="U122" s="1058"/>
      <c r="V122" s="1060"/>
      <c r="W122" s="1058"/>
      <c r="X122" s="1058"/>
      <c r="Y122" s="1058"/>
    </row>
    <row r="123" spans="1:25" s="1022" customFormat="1" ht="33">
      <c r="A123" s="1250">
        <v>102</v>
      </c>
      <c r="B123" s="1250">
        <v>7000023190</v>
      </c>
      <c r="C123" s="1250">
        <v>910</v>
      </c>
      <c r="D123" s="1064" t="s">
        <v>635</v>
      </c>
      <c r="E123" s="1250">
        <v>1000012018</v>
      </c>
      <c r="F123" s="1250">
        <v>85311020</v>
      </c>
      <c r="G123" s="1353"/>
      <c r="H123" s="1250">
        <v>18</v>
      </c>
      <c r="I123" s="1350"/>
      <c r="J123" s="1064" t="s">
        <v>587</v>
      </c>
      <c r="K123" s="1250" t="s">
        <v>581</v>
      </c>
      <c r="L123" s="1250">
        <v>6</v>
      </c>
      <c r="M123" s="1341"/>
      <c r="N123" s="1267" t="str">
        <f t="shared" si="29"/>
        <v>Included</v>
      </c>
      <c r="O123" s="1268">
        <f t="shared" si="30"/>
        <v>0</v>
      </c>
      <c r="P123" s="1058"/>
      <c r="Q123" s="1062">
        <f t="shared" si="31"/>
        <v>0</v>
      </c>
      <c r="R123" s="1063">
        <f t="shared" si="32"/>
        <v>0</v>
      </c>
      <c r="S123" s="1058"/>
      <c r="T123" s="1059"/>
      <c r="U123" s="1058"/>
      <c r="V123" s="1060"/>
      <c r="W123" s="1058"/>
      <c r="X123" s="1058"/>
      <c r="Y123" s="1058"/>
    </row>
    <row r="124" spans="1:25" s="1022" customFormat="1" ht="33">
      <c r="A124" s="1250">
        <v>103</v>
      </c>
      <c r="B124" s="1250">
        <v>7000023190</v>
      </c>
      <c r="C124" s="1250">
        <v>920</v>
      </c>
      <c r="D124" s="1064" t="s">
        <v>635</v>
      </c>
      <c r="E124" s="1250">
        <v>1000012022</v>
      </c>
      <c r="F124" s="1250">
        <v>84241000</v>
      </c>
      <c r="G124" s="1353"/>
      <c r="H124" s="1250">
        <v>18</v>
      </c>
      <c r="I124" s="1350"/>
      <c r="J124" s="1064" t="s">
        <v>586</v>
      </c>
      <c r="K124" s="1250" t="s">
        <v>575</v>
      </c>
      <c r="L124" s="1250">
        <v>9</v>
      </c>
      <c r="M124" s="1341"/>
      <c r="N124" s="1267" t="str">
        <f t="shared" si="29"/>
        <v>Included</v>
      </c>
      <c r="O124" s="1268">
        <f t="shared" si="30"/>
        <v>0</v>
      </c>
      <c r="P124" s="1058"/>
      <c r="Q124" s="1062">
        <f t="shared" si="31"/>
        <v>0</v>
      </c>
      <c r="R124" s="1063">
        <f t="shared" si="32"/>
        <v>0</v>
      </c>
      <c r="S124" s="1058"/>
      <c r="T124" s="1059"/>
      <c r="U124" s="1058"/>
      <c r="V124" s="1060"/>
      <c r="W124" s="1058"/>
      <c r="X124" s="1058"/>
      <c r="Y124" s="1058"/>
    </row>
    <row r="125" spans="1:25" s="1022" customFormat="1" ht="33">
      <c r="A125" s="1250">
        <v>104</v>
      </c>
      <c r="B125" s="1250">
        <v>7000023190</v>
      </c>
      <c r="C125" s="1250">
        <v>970</v>
      </c>
      <c r="D125" s="1064" t="s">
        <v>574</v>
      </c>
      <c r="E125" s="1250">
        <v>1000014547</v>
      </c>
      <c r="F125" s="1250">
        <v>85371000</v>
      </c>
      <c r="G125" s="1353"/>
      <c r="H125" s="1250">
        <v>18</v>
      </c>
      <c r="I125" s="1350"/>
      <c r="J125" s="1064" t="s">
        <v>588</v>
      </c>
      <c r="K125" s="1250" t="s">
        <v>575</v>
      </c>
      <c r="L125" s="1250">
        <v>6</v>
      </c>
      <c r="M125" s="1341"/>
      <c r="N125" s="1267" t="str">
        <f t="shared" si="29"/>
        <v>Included</v>
      </c>
      <c r="O125" s="1268">
        <f t="shared" si="30"/>
        <v>0</v>
      </c>
      <c r="P125" s="1058"/>
      <c r="Q125" s="1062">
        <f t="shared" si="31"/>
        <v>0</v>
      </c>
      <c r="R125" s="1063">
        <f t="shared" si="32"/>
        <v>0</v>
      </c>
      <c r="S125" s="1058"/>
      <c r="T125" s="1059"/>
      <c r="U125" s="1058"/>
      <c r="V125" s="1060"/>
      <c r="W125" s="1058"/>
      <c r="X125" s="1058"/>
      <c r="Y125" s="1058"/>
    </row>
    <row r="126" spans="1:25" s="1022" customFormat="1" ht="33">
      <c r="A126" s="1250">
        <v>105</v>
      </c>
      <c r="B126" s="1250">
        <v>7000023190</v>
      </c>
      <c r="C126" s="1250">
        <v>980</v>
      </c>
      <c r="D126" s="1064" t="s">
        <v>574</v>
      </c>
      <c r="E126" s="1250">
        <v>1000001894</v>
      </c>
      <c r="F126" s="1250">
        <v>94059900</v>
      </c>
      <c r="G126" s="1353"/>
      <c r="H126" s="1250">
        <v>18</v>
      </c>
      <c r="I126" s="1350"/>
      <c r="J126" s="1064" t="s">
        <v>589</v>
      </c>
      <c r="K126" s="1250" t="s">
        <v>575</v>
      </c>
      <c r="L126" s="1250">
        <v>4</v>
      </c>
      <c r="M126" s="1341"/>
      <c r="N126" s="1267" t="str">
        <f t="shared" si="29"/>
        <v>Included</v>
      </c>
      <c r="O126" s="1268">
        <f t="shared" si="30"/>
        <v>0</v>
      </c>
      <c r="P126" s="1058"/>
      <c r="Q126" s="1062">
        <f t="shared" si="31"/>
        <v>0</v>
      </c>
      <c r="R126" s="1063">
        <f t="shared" si="32"/>
        <v>0</v>
      </c>
      <c r="S126" s="1058"/>
      <c r="T126" s="1059"/>
      <c r="U126" s="1058"/>
      <c r="V126" s="1060"/>
      <c r="W126" s="1058"/>
      <c r="X126" s="1058"/>
      <c r="Y126" s="1058"/>
    </row>
    <row r="127" spans="1:25" s="1022" customFormat="1" ht="33">
      <c r="A127" s="1250">
        <v>106</v>
      </c>
      <c r="B127" s="1250">
        <v>7000023190</v>
      </c>
      <c r="C127" s="1250">
        <v>990</v>
      </c>
      <c r="D127" s="1064" t="s">
        <v>574</v>
      </c>
      <c r="E127" s="1250">
        <v>1000038387</v>
      </c>
      <c r="F127" s="1250">
        <v>94051090</v>
      </c>
      <c r="G127" s="1353"/>
      <c r="H127" s="1250">
        <v>18</v>
      </c>
      <c r="I127" s="1350"/>
      <c r="J127" s="1064" t="s">
        <v>594</v>
      </c>
      <c r="K127" s="1250" t="s">
        <v>575</v>
      </c>
      <c r="L127" s="1250">
        <v>50</v>
      </c>
      <c r="M127" s="1341"/>
      <c r="N127" s="1267" t="str">
        <f t="shared" si="29"/>
        <v>Included</v>
      </c>
      <c r="O127" s="1268">
        <f t="shared" si="30"/>
        <v>0</v>
      </c>
      <c r="P127" s="1058"/>
      <c r="Q127" s="1062">
        <f t="shared" si="31"/>
        <v>0</v>
      </c>
      <c r="R127" s="1063">
        <f t="shared" si="32"/>
        <v>0</v>
      </c>
      <c r="S127" s="1058"/>
      <c r="T127" s="1059"/>
      <c r="U127" s="1058"/>
      <c r="V127" s="1060"/>
      <c r="W127" s="1058"/>
      <c r="X127" s="1058"/>
      <c r="Y127" s="1058"/>
    </row>
    <row r="128" spans="1:25" s="1022" customFormat="1" ht="33">
      <c r="A128" s="1250">
        <v>107</v>
      </c>
      <c r="B128" s="1250">
        <v>7000023190</v>
      </c>
      <c r="C128" s="1250">
        <v>1000</v>
      </c>
      <c r="D128" s="1064" t="s">
        <v>574</v>
      </c>
      <c r="E128" s="1250">
        <v>1000038325</v>
      </c>
      <c r="F128" s="1250">
        <v>94059900</v>
      </c>
      <c r="G128" s="1353"/>
      <c r="H128" s="1250">
        <v>18</v>
      </c>
      <c r="I128" s="1350"/>
      <c r="J128" s="1064" t="s">
        <v>590</v>
      </c>
      <c r="K128" s="1250" t="s">
        <v>575</v>
      </c>
      <c r="L128" s="1250">
        <v>40</v>
      </c>
      <c r="M128" s="1341"/>
      <c r="N128" s="1267" t="str">
        <f t="shared" si="29"/>
        <v>Included</v>
      </c>
      <c r="O128" s="1268">
        <f t="shared" si="30"/>
        <v>0</v>
      </c>
      <c r="P128" s="1058"/>
      <c r="Q128" s="1062">
        <f t="shared" si="31"/>
        <v>0</v>
      </c>
      <c r="R128" s="1063">
        <f t="shared" si="32"/>
        <v>0</v>
      </c>
      <c r="S128" s="1058"/>
      <c r="T128" s="1059"/>
      <c r="U128" s="1058"/>
      <c r="V128" s="1060"/>
      <c r="W128" s="1058"/>
      <c r="X128" s="1058"/>
      <c r="Y128" s="1058"/>
    </row>
    <row r="129" spans="1:25" s="1022" customFormat="1" ht="33">
      <c r="A129" s="1250">
        <v>108</v>
      </c>
      <c r="B129" s="1250">
        <v>7000023190</v>
      </c>
      <c r="C129" s="1250">
        <v>1010</v>
      </c>
      <c r="D129" s="1064" t="s">
        <v>574</v>
      </c>
      <c r="E129" s="1250">
        <v>1000013795</v>
      </c>
      <c r="F129" s="1250">
        <v>94059900</v>
      </c>
      <c r="G129" s="1353"/>
      <c r="H129" s="1250">
        <v>18</v>
      </c>
      <c r="I129" s="1350"/>
      <c r="J129" s="1064" t="s">
        <v>591</v>
      </c>
      <c r="K129" s="1250" t="s">
        <v>578</v>
      </c>
      <c r="L129" s="1250">
        <v>6</v>
      </c>
      <c r="M129" s="1341"/>
      <c r="N129" s="1267" t="str">
        <f t="shared" si="29"/>
        <v>Included</v>
      </c>
      <c r="O129" s="1268">
        <f t="shared" si="30"/>
        <v>0</v>
      </c>
      <c r="P129" s="1058"/>
      <c r="Q129" s="1062">
        <f t="shared" si="31"/>
        <v>0</v>
      </c>
      <c r="R129" s="1063">
        <f t="shared" si="32"/>
        <v>0</v>
      </c>
      <c r="S129" s="1058"/>
      <c r="T129" s="1059"/>
      <c r="U129" s="1058"/>
      <c r="V129" s="1060"/>
      <c r="W129" s="1058"/>
      <c r="X129" s="1058"/>
      <c r="Y129" s="1058"/>
    </row>
    <row r="130" spans="1:25" s="1022" customFormat="1" ht="33">
      <c r="A130" s="1250">
        <v>109</v>
      </c>
      <c r="B130" s="1250">
        <v>7000023190</v>
      </c>
      <c r="C130" s="1250">
        <v>1020</v>
      </c>
      <c r="D130" s="1064" t="s">
        <v>574</v>
      </c>
      <c r="E130" s="1250">
        <v>1000013796</v>
      </c>
      <c r="F130" s="1250">
        <v>94059900</v>
      </c>
      <c r="G130" s="1353"/>
      <c r="H130" s="1250">
        <v>18</v>
      </c>
      <c r="I130" s="1350"/>
      <c r="J130" s="1064" t="s">
        <v>676</v>
      </c>
      <c r="K130" s="1250" t="s">
        <v>578</v>
      </c>
      <c r="L130" s="1250">
        <v>4</v>
      </c>
      <c r="M130" s="1341"/>
      <c r="N130" s="1267" t="str">
        <f t="shared" si="29"/>
        <v>Included</v>
      </c>
      <c r="O130" s="1268">
        <f t="shared" si="30"/>
        <v>0</v>
      </c>
      <c r="P130" s="1058"/>
      <c r="Q130" s="1062">
        <f t="shared" si="31"/>
        <v>0</v>
      </c>
      <c r="R130" s="1063">
        <f t="shared" si="32"/>
        <v>0</v>
      </c>
      <c r="S130" s="1058"/>
      <c r="T130" s="1059"/>
      <c r="U130" s="1058"/>
      <c r="V130" s="1060"/>
      <c r="W130" s="1058"/>
      <c r="X130" s="1058"/>
      <c r="Y130" s="1058"/>
    </row>
    <row r="131" spans="1:25" s="1022" customFormat="1" ht="33">
      <c r="A131" s="1250">
        <v>110</v>
      </c>
      <c r="B131" s="1250">
        <v>7000023190</v>
      </c>
      <c r="C131" s="1250">
        <v>1030</v>
      </c>
      <c r="D131" s="1064" t="s">
        <v>720</v>
      </c>
      <c r="E131" s="1250">
        <v>1000050816</v>
      </c>
      <c r="F131" s="1250">
        <v>73045930</v>
      </c>
      <c r="G131" s="1353"/>
      <c r="H131" s="1250">
        <v>18</v>
      </c>
      <c r="I131" s="1350"/>
      <c r="J131" s="1064" t="s">
        <v>886</v>
      </c>
      <c r="K131" s="1250" t="s">
        <v>575</v>
      </c>
      <c r="L131" s="1250">
        <v>4</v>
      </c>
      <c r="M131" s="1341"/>
      <c r="N131" s="1267" t="str">
        <f t="shared" si="29"/>
        <v>Included</v>
      </c>
      <c r="O131" s="1268">
        <f t="shared" si="30"/>
        <v>0</v>
      </c>
      <c r="P131" s="1058"/>
      <c r="Q131" s="1062">
        <f t="shared" si="31"/>
        <v>0</v>
      </c>
      <c r="R131" s="1063">
        <f t="shared" si="32"/>
        <v>0</v>
      </c>
      <c r="S131" s="1058"/>
      <c r="T131" s="1059"/>
      <c r="U131" s="1058"/>
      <c r="V131" s="1060"/>
      <c r="W131" s="1058"/>
      <c r="X131" s="1058"/>
      <c r="Y131" s="1058"/>
    </row>
    <row r="132" spans="1:25" s="1022" customFormat="1" ht="33">
      <c r="A132" s="1250">
        <v>111</v>
      </c>
      <c r="B132" s="1250">
        <v>7000023190</v>
      </c>
      <c r="C132" s="1250">
        <v>1040</v>
      </c>
      <c r="D132" s="1064" t="s">
        <v>720</v>
      </c>
      <c r="E132" s="1250">
        <v>1000050811</v>
      </c>
      <c r="F132" s="1250">
        <v>73045930</v>
      </c>
      <c r="G132" s="1353"/>
      <c r="H132" s="1250">
        <v>18</v>
      </c>
      <c r="I132" s="1350"/>
      <c r="J132" s="1064" t="s">
        <v>767</v>
      </c>
      <c r="K132" s="1250" t="s">
        <v>575</v>
      </c>
      <c r="L132" s="1250">
        <v>63</v>
      </c>
      <c r="M132" s="1341"/>
      <c r="N132" s="1267" t="str">
        <f t="shared" si="29"/>
        <v>Included</v>
      </c>
      <c r="O132" s="1268">
        <f t="shared" si="30"/>
        <v>0</v>
      </c>
      <c r="P132" s="1058"/>
      <c r="Q132" s="1062">
        <f t="shared" si="31"/>
        <v>0</v>
      </c>
      <c r="R132" s="1063">
        <f t="shared" si="32"/>
        <v>0</v>
      </c>
      <c r="S132" s="1058"/>
      <c r="T132" s="1059"/>
      <c r="U132" s="1058"/>
      <c r="V132" s="1060"/>
      <c r="W132" s="1058"/>
      <c r="X132" s="1058"/>
      <c r="Y132" s="1058"/>
    </row>
    <row r="133" spans="1:25" s="1022" customFormat="1" ht="33">
      <c r="A133" s="1250">
        <v>112</v>
      </c>
      <c r="B133" s="1250">
        <v>7000023190</v>
      </c>
      <c r="C133" s="1250">
        <v>1050</v>
      </c>
      <c r="D133" s="1064" t="s">
        <v>720</v>
      </c>
      <c r="E133" s="1250">
        <v>1000050813</v>
      </c>
      <c r="F133" s="1250">
        <v>73045930</v>
      </c>
      <c r="G133" s="1353"/>
      <c r="H133" s="1250">
        <v>18</v>
      </c>
      <c r="I133" s="1350"/>
      <c r="J133" s="1064" t="s">
        <v>887</v>
      </c>
      <c r="K133" s="1250" t="s">
        <v>575</v>
      </c>
      <c r="L133" s="1250">
        <v>12</v>
      </c>
      <c r="M133" s="1341"/>
      <c r="N133" s="1267" t="str">
        <f t="shared" si="29"/>
        <v>Included</v>
      </c>
      <c r="O133" s="1268">
        <f t="shared" si="30"/>
        <v>0</v>
      </c>
      <c r="P133" s="1058"/>
      <c r="Q133" s="1062">
        <f t="shared" si="31"/>
        <v>0</v>
      </c>
      <c r="R133" s="1063">
        <f t="shared" si="32"/>
        <v>0</v>
      </c>
      <c r="S133" s="1058"/>
      <c r="T133" s="1059"/>
      <c r="U133" s="1058"/>
      <c r="V133" s="1060"/>
      <c r="W133" s="1058"/>
      <c r="X133" s="1058"/>
      <c r="Y133" s="1058"/>
    </row>
    <row r="134" spans="1:25" s="1022" customFormat="1" ht="33">
      <c r="A134" s="1250">
        <v>113</v>
      </c>
      <c r="B134" s="1250">
        <v>7000023190</v>
      </c>
      <c r="C134" s="1250">
        <v>1060</v>
      </c>
      <c r="D134" s="1064" t="s">
        <v>720</v>
      </c>
      <c r="E134" s="1250">
        <v>1000050812</v>
      </c>
      <c r="F134" s="1250">
        <v>73045930</v>
      </c>
      <c r="G134" s="1353"/>
      <c r="H134" s="1250">
        <v>18</v>
      </c>
      <c r="I134" s="1350"/>
      <c r="J134" s="1064" t="s">
        <v>766</v>
      </c>
      <c r="K134" s="1250" t="s">
        <v>575</v>
      </c>
      <c r="L134" s="1250">
        <v>33</v>
      </c>
      <c r="M134" s="1341"/>
      <c r="N134" s="1267" t="str">
        <f t="shared" si="29"/>
        <v>Included</v>
      </c>
      <c r="O134" s="1268">
        <f t="shared" si="30"/>
        <v>0</v>
      </c>
      <c r="P134" s="1058"/>
      <c r="Q134" s="1062">
        <f t="shared" si="31"/>
        <v>0</v>
      </c>
      <c r="R134" s="1063">
        <f t="shared" si="32"/>
        <v>0</v>
      </c>
      <c r="S134" s="1058"/>
      <c r="T134" s="1059"/>
      <c r="U134" s="1058"/>
      <c r="V134" s="1060"/>
      <c r="W134" s="1058"/>
      <c r="X134" s="1058"/>
      <c r="Y134" s="1058"/>
    </row>
    <row r="135" spans="1:25" s="1022" customFormat="1" ht="33">
      <c r="A135" s="1250">
        <v>114</v>
      </c>
      <c r="B135" s="1250">
        <v>7000023190</v>
      </c>
      <c r="C135" s="1250">
        <v>1070</v>
      </c>
      <c r="D135" s="1064" t="s">
        <v>720</v>
      </c>
      <c r="E135" s="1250">
        <v>1000050815</v>
      </c>
      <c r="F135" s="1250">
        <v>73045930</v>
      </c>
      <c r="G135" s="1353"/>
      <c r="H135" s="1250">
        <v>18</v>
      </c>
      <c r="I135" s="1350"/>
      <c r="J135" s="1064" t="s">
        <v>765</v>
      </c>
      <c r="K135" s="1250" t="s">
        <v>575</v>
      </c>
      <c r="L135" s="1250">
        <v>23</v>
      </c>
      <c r="M135" s="1341"/>
      <c r="N135" s="1267" t="str">
        <f t="shared" si="29"/>
        <v>Included</v>
      </c>
      <c r="O135" s="1268">
        <f t="shared" si="30"/>
        <v>0</v>
      </c>
      <c r="P135" s="1058"/>
      <c r="Q135" s="1062">
        <f t="shared" si="31"/>
        <v>0</v>
      </c>
      <c r="R135" s="1063">
        <f t="shared" si="32"/>
        <v>0</v>
      </c>
      <c r="S135" s="1058"/>
      <c r="T135" s="1059"/>
      <c r="U135" s="1058"/>
      <c r="V135" s="1060"/>
      <c r="W135" s="1058"/>
      <c r="X135" s="1058"/>
      <c r="Y135" s="1058"/>
    </row>
    <row r="136" spans="1:25" s="1022" customFormat="1" ht="33">
      <c r="A136" s="1250">
        <v>115</v>
      </c>
      <c r="B136" s="1250">
        <v>7000023190</v>
      </c>
      <c r="C136" s="1250">
        <v>1080</v>
      </c>
      <c r="D136" s="1064" t="s">
        <v>720</v>
      </c>
      <c r="E136" s="1250">
        <v>1000050814</v>
      </c>
      <c r="F136" s="1250">
        <v>73045930</v>
      </c>
      <c r="G136" s="1353"/>
      <c r="H136" s="1250">
        <v>18</v>
      </c>
      <c r="I136" s="1350"/>
      <c r="J136" s="1064" t="s">
        <v>764</v>
      </c>
      <c r="K136" s="1250" t="s">
        <v>575</v>
      </c>
      <c r="L136" s="1250">
        <v>45</v>
      </c>
      <c r="M136" s="1341"/>
      <c r="N136" s="1267" t="str">
        <f t="shared" si="29"/>
        <v>Included</v>
      </c>
      <c r="O136" s="1268">
        <f t="shared" si="30"/>
        <v>0</v>
      </c>
      <c r="P136" s="1058"/>
      <c r="Q136" s="1062">
        <f t="shared" si="31"/>
        <v>0</v>
      </c>
      <c r="R136" s="1063">
        <f t="shared" si="32"/>
        <v>0</v>
      </c>
      <c r="S136" s="1058"/>
      <c r="T136" s="1059"/>
      <c r="U136" s="1058"/>
      <c r="V136" s="1060"/>
      <c r="W136" s="1058"/>
      <c r="X136" s="1058"/>
      <c r="Y136" s="1058"/>
    </row>
    <row r="137" spans="1:25" s="1022" customFormat="1" ht="33">
      <c r="A137" s="1250">
        <v>116</v>
      </c>
      <c r="B137" s="1250">
        <v>7000023190</v>
      </c>
      <c r="C137" s="1250">
        <v>1090</v>
      </c>
      <c r="D137" s="1064" t="s">
        <v>720</v>
      </c>
      <c r="E137" s="1250">
        <v>1000050817</v>
      </c>
      <c r="F137" s="1250">
        <v>73045930</v>
      </c>
      <c r="G137" s="1353"/>
      <c r="H137" s="1250">
        <v>18</v>
      </c>
      <c r="I137" s="1350"/>
      <c r="J137" s="1064" t="s">
        <v>763</v>
      </c>
      <c r="K137" s="1250" t="s">
        <v>575</v>
      </c>
      <c r="L137" s="1250">
        <v>25</v>
      </c>
      <c r="M137" s="1341"/>
      <c r="N137" s="1267" t="str">
        <f t="shared" si="29"/>
        <v>Included</v>
      </c>
      <c r="O137" s="1268">
        <f t="shared" si="30"/>
        <v>0</v>
      </c>
      <c r="P137" s="1058"/>
      <c r="Q137" s="1062">
        <f t="shared" si="31"/>
        <v>0</v>
      </c>
      <c r="R137" s="1063">
        <f t="shared" si="32"/>
        <v>0</v>
      </c>
      <c r="S137" s="1058"/>
      <c r="T137" s="1059"/>
      <c r="U137" s="1058"/>
      <c r="V137" s="1060"/>
      <c r="W137" s="1058"/>
      <c r="X137" s="1058"/>
      <c r="Y137" s="1058"/>
    </row>
    <row r="138" spans="1:25" s="1022" customFormat="1" ht="33">
      <c r="A138" s="1250">
        <v>117</v>
      </c>
      <c r="B138" s="1250">
        <v>7000023190</v>
      </c>
      <c r="C138" s="1250">
        <v>1100</v>
      </c>
      <c r="D138" s="1064" t="s">
        <v>721</v>
      </c>
      <c r="E138" s="1250">
        <v>1000049657</v>
      </c>
      <c r="F138" s="1250">
        <v>73045930</v>
      </c>
      <c r="G138" s="1353"/>
      <c r="H138" s="1250">
        <v>18</v>
      </c>
      <c r="I138" s="1350"/>
      <c r="J138" s="1064" t="s">
        <v>774</v>
      </c>
      <c r="K138" s="1250" t="s">
        <v>575</v>
      </c>
      <c r="L138" s="1250">
        <v>33</v>
      </c>
      <c r="M138" s="1341"/>
      <c r="N138" s="1267" t="str">
        <f t="shared" si="29"/>
        <v>Included</v>
      </c>
      <c r="O138" s="1268">
        <f t="shared" si="30"/>
        <v>0</v>
      </c>
      <c r="P138" s="1058"/>
      <c r="Q138" s="1062">
        <f t="shared" si="31"/>
        <v>0</v>
      </c>
      <c r="R138" s="1063">
        <f t="shared" si="32"/>
        <v>0</v>
      </c>
      <c r="S138" s="1058"/>
      <c r="T138" s="1059"/>
      <c r="U138" s="1058"/>
      <c r="V138" s="1060"/>
      <c r="W138" s="1058"/>
      <c r="X138" s="1058"/>
      <c r="Y138" s="1058"/>
    </row>
    <row r="139" spans="1:25" s="1022" customFormat="1" ht="33">
      <c r="A139" s="1250">
        <v>118</v>
      </c>
      <c r="B139" s="1250">
        <v>7000023190</v>
      </c>
      <c r="C139" s="1250">
        <v>1110</v>
      </c>
      <c r="D139" s="1064" t="s">
        <v>721</v>
      </c>
      <c r="E139" s="1250">
        <v>1000050810</v>
      </c>
      <c r="F139" s="1250">
        <v>73045930</v>
      </c>
      <c r="G139" s="1353"/>
      <c r="H139" s="1250">
        <v>18</v>
      </c>
      <c r="I139" s="1350"/>
      <c r="J139" s="1064" t="s">
        <v>773</v>
      </c>
      <c r="K139" s="1250" t="s">
        <v>575</v>
      </c>
      <c r="L139" s="1250">
        <v>18</v>
      </c>
      <c r="M139" s="1341"/>
      <c r="N139" s="1267" t="str">
        <f t="shared" si="29"/>
        <v>Included</v>
      </c>
      <c r="O139" s="1268">
        <f t="shared" si="30"/>
        <v>0</v>
      </c>
      <c r="P139" s="1058"/>
      <c r="Q139" s="1062">
        <f t="shared" si="31"/>
        <v>0</v>
      </c>
      <c r="R139" s="1063">
        <f t="shared" si="32"/>
        <v>0</v>
      </c>
      <c r="S139" s="1058"/>
      <c r="T139" s="1059"/>
      <c r="U139" s="1058"/>
      <c r="V139" s="1060"/>
      <c r="W139" s="1058"/>
      <c r="X139" s="1058"/>
      <c r="Y139" s="1058"/>
    </row>
    <row r="140" spans="1:25" s="1022" customFormat="1" ht="33">
      <c r="A140" s="1250">
        <v>119</v>
      </c>
      <c r="B140" s="1250">
        <v>7000023190</v>
      </c>
      <c r="C140" s="1250">
        <v>1120</v>
      </c>
      <c r="D140" s="1064" t="s">
        <v>721</v>
      </c>
      <c r="E140" s="1250">
        <v>1000049652</v>
      </c>
      <c r="F140" s="1250">
        <v>73045930</v>
      </c>
      <c r="G140" s="1353"/>
      <c r="H140" s="1250">
        <v>18</v>
      </c>
      <c r="I140" s="1350"/>
      <c r="J140" s="1064" t="s">
        <v>772</v>
      </c>
      <c r="K140" s="1250" t="s">
        <v>575</v>
      </c>
      <c r="L140" s="1250">
        <v>31</v>
      </c>
      <c r="M140" s="1341"/>
      <c r="N140" s="1267" t="str">
        <f t="shared" si="29"/>
        <v>Included</v>
      </c>
      <c r="O140" s="1268">
        <f t="shared" si="30"/>
        <v>0</v>
      </c>
      <c r="P140" s="1058"/>
      <c r="Q140" s="1062">
        <f t="shared" si="31"/>
        <v>0</v>
      </c>
      <c r="R140" s="1063">
        <f t="shared" si="32"/>
        <v>0</v>
      </c>
      <c r="S140" s="1058"/>
      <c r="T140" s="1059"/>
      <c r="U140" s="1058"/>
      <c r="V140" s="1060"/>
      <c r="W140" s="1058"/>
      <c r="X140" s="1058"/>
      <c r="Y140" s="1058"/>
    </row>
    <row r="141" spans="1:25" s="1022" customFormat="1" ht="33">
      <c r="A141" s="1250">
        <v>120</v>
      </c>
      <c r="B141" s="1250">
        <v>7000023190</v>
      </c>
      <c r="C141" s="1250">
        <v>1130</v>
      </c>
      <c r="D141" s="1064" t="s">
        <v>721</v>
      </c>
      <c r="E141" s="1250">
        <v>1000054972</v>
      </c>
      <c r="F141" s="1250">
        <v>73045930</v>
      </c>
      <c r="G141" s="1353"/>
      <c r="H141" s="1250">
        <v>18</v>
      </c>
      <c r="I141" s="1350"/>
      <c r="J141" s="1064" t="s">
        <v>771</v>
      </c>
      <c r="K141" s="1250" t="s">
        <v>575</v>
      </c>
      <c r="L141" s="1250">
        <v>40</v>
      </c>
      <c r="M141" s="1341"/>
      <c r="N141" s="1267" t="str">
        <f t="shared" si="29"/>
        <v>Included</v>
      </c>
      <c r="O141" s="1268">
        <f t="shared" si="30"/>
        <v>0</v>
      </c>
      <c r="P141" s="1058"/>
      <c r="Q141" s="1062">
        <f t="shared" si="31"/>
        <v>0</v>
      </c>
      <c r="R141" s="1063">
        <f t="shared" si="32"/>
        <v>0</v>
      </c>
      <c r="S141" s="1058"/>
      <c r="T141" s="1059"/>
      <c r="U141" s="1058"/>
      <c r="V141" s="1060"/>
      <c r="W141" s="1058"/>
      <c r="X141" s="1058"/>
      <c r="Y141" s="1058"/>
    </row>
    <row r="142" spans="1:25" s="1022" customFormat="1" ht="33">
      <c r="A142" s="1250">
        <v>121</v>
      </c>
      <c r="B142" s="1250">
        <v>7000023190</v>
      </c>
      <c r="C142" s="1250">
        <v>1140</v>
      </c>
      <c r="D142" s="1064" t="s">
        <v>721</v>
      </c>
      <c r="E142" s="1250">
        <v>1000049653</v>
      </c>
      <c r="F142" s="1250">
        <v>73045930</v>
      </c>
      <c r="G142" s="1353"/>
      <c r="H142" s="1250">
        <v>18</v>
      </c>
      <c r="I142" s="1350"/>
      <c r="J142" s="1064" t="s">
        <v>770</v>
      </c>
      <c r="K142" s="1250" t="s">
        <v>575</v>
      </c>
      <c r="L142" s="1250">
        <v>42</v>
      </c>
      <c r="M142" s="1341"/>
      <c r="N142" s="1267" t="str">
        <f t="shared" si="29"/>
        <v>Included</v>
      </c>
      <c r="O142" s="1268">
        <f t="shared" si="30"/>
        <v>0</v>
      </c>
      <c r="P142" s="1058"/>
      <c r="Q142" s="1062">
        <f t="shared" si="31"/>
        <v>0</v>
      </c>
      <c r="R142" s="1063">
        <f t="shared" si="32"/>
        <v>0</v>
      </c>
      <c r="S142" s="1058"/>
      <c r="T142" s="1059"/>
      <c r="U142" s="1058"/>
      <c r="V142" s="1060"/>
      <c r="W142" s="1058"/>
      <c r="X142" s="1058"/>
      <c r="Y142" s="1058"/>
    </row>
    <row r="143" spans="1:25" s="1022" customFormat="1" ht="33">
      <c r="A143" s="1250">
        <v>122</v>
      </c>
      <c r="B143" s="1250">
        <v>7000023190</v>
      </c>
      <c r="C143" s="1250">
        <v>1150</v>
      </c>
      <c r="D143" s="1064" t="s">
        <v>721</v>
      </c>
      <c r="E143" s="1250">
        <v>1000049655</v>
      </c>
      <c r="F143" s="1250">
        <v>73045930</v>
      </c>
      <c r="G143" s="1353"/>
      <c r="H143" s="1250">
        <v>18</v>
      </c>
      <c r="I143" s="1350"/>
      <c r="J143" s="1064" t="s">
        <v>769</v>
      </c>
      <c r="K143" s="1250" t="s">
        <v>575</v>
      </c>
      <c r="L143" s="1250">
        <v>15</v>
      </c>
      <c r="M143" s="1341"/>
      <c r="N143" s="1267" t="str">
        <f t="shared" si="29"/>
        <v>Included</v>
      </c>
      <c r="O143" s="1268">
        <f t="shared" si="30"/>
        <v>0</v>
      </c>
      <c r="P143" s="1058"/>
      <c r="Q143" s="1062">
        <f t="shared" si="31"/>
        <v>0</v>
      </c>
      <c r="R143" s="1063">
        <f t="shared" si="32"/>
        <v>0</v>
      </c>
      <c r="S143" s="1058"/>
      <c r="T143" s="1059"/>
      <c r="U143" s="1058"/>
      <c r="V143" s="1060"/>
      <c r="W143" s="1058"/>
      <c r="X143" s="1058"/>
      <c r="Y143" s="1058"/>
    </row>
    <row r="144" spans="1:25" s="1022" customFormat="1" ht="33">
      <c r="A144" s="1250">
        <v>123</v>
      </c>
      <c r="B144" s="1250">
        <v>7000023190</v>
      </c>
      <c r="C144" s="1250">
        <v>1160</v>
      </c>
      <c r="D144" s="1064" t="s">
        <v>721</v>
      </c>
      <c r="E144" s="1250">
        <v>1000054973</v>
      </c>
      <c r="F144" s="1250">
        <v>73045930</v>
      </c>
      <c r="G144" s="1353"/>
      <c r="H144" s="1250">
        <v>18</v>
      </c>
      <c r="I144" s="1350"/>
      <c r="J144" s="1064" t="s">
        <v>768</v>
      </c>
      <c r="K144" s="1250" t="s">
        <v>575</v>
      </c>
      <c r="L144" s="1250">
        <v>10</v>
      </c>
      <c r="M144" s="1341"/>
      <c r="N144" s="1267" t="str">
        <f t="shared" si="29"/>
        <v>Included</v>
      </c>
      <c r="O144" s="1268">
        <f t="shared" si="30"/>
        <v>0</v>
      </c>
      <c r="P144" s="1058"/>
      <c r="Q144" s="1062">
        <f t="shared" si="31"/>
        <v>0</v>
      </c>
      <c r="R144" s="1063">
        <f t="shared" si="32"/>
        <v>0</v>
      </c>
      <c r="S144" s="1058"/>
      <c r="T144" s="1059"/>
      <c r="U144" s="1058"/>
      <c r="V144" s="1060"/>
      <c r="W144" s="1058"/>
      <c r="X144" s="1058"/>
      <c r="Y144" s="1058"/>
    </row>
    <row r="145" spans="1:25" s="1022" customFormat="1" ht="33">
      <c r="A145" s="1250">
        <v>124</v>
      </c>
      <c r="B145" s="1250">
        <v>7000023190</v>
      </c>
      <c r="C145" s="1250">
        <v>1170</v>
      </c>
      <c r="D145" s="1064" t="s">
        <v>636</v>
      </c>
      <c r="E145" s="1250">
        <v>1000052285</v>
      </c>
      <c r="F145" s="1250">
        <v>73045930</v>
      </c>
      <c r="G145" s="1353"/>
      <c r="H145" s="1250">
        <v>18</v>
      </c>
      <c r="I145" s="1350"/>
      <c r="J145" s="1064" t="s">
        <v>779</v>
      </c>
      <c r="K145" s="1250" t="s">
        <v>575</v>
      </c>
      <c r="L145" s="1250">
        <v>9</v>
      </c>
      <c r="M145" s="1341"/>
      <c r="N145" s="1267" t="str">
        <f t="shared" si="29"/>
        <v>Included</v>
      </c>
      <c r="O145" s="1268">
        <f t="shared" si="30"/>
        <v>0</v>
      </c>
      <c r="P145" s="1058"/>
      <c r="Q145" s="1062">
        <f t="shared" si="31"/>
        <v>0</v>
      </c>
      <c r="R145" s="1063">
        <f t="shared" si="32"/>
        <v>0</v>
      </c>
      <c r="S145" s="1058"/>
      <c r="T145" s="1059"/>
      <c r="U145" s="1058"/>
      <c r="V145" s="1060"/>
      <c r="W145" s="1058"/>
      <c r="X145" s="1058"/>
      <c r="Y145" s="1058"/>
    </row>
    <row r="146" spans="1:25" s="1022" customFormat="1" ht="33">
      <c r="A146" s="1250">
        <v>125</v>
      </c>
      <c r="B146" s="1250">
        <v>7000023190</v>
      </c>
      <c r="C146" s="1250">
        <v>1180</v>
      </c>
      <c r="D146" s="1064" t="s">
        <v>636</v>
      </c>
      <c r="E146" s="1250">
        <v>1000049646</v>
      </c>
      <c r="F146" s="1250">
        <v>73045930</v>
      </c>
      <c r="G146" s="1353"/>
      <c r="H146" s="1250">
        <v>18</v>
      </c>
      <c r="I146" s="1350"/>
      <c r="J146" s="1064" t="s">
        <v>778</v>
      </c>
      <c r="K146" s="1250" t="s">
        <v>575</v>
      </c>
      <c r="L146" s="1250">
        <v>18</v>
      </c>
      <c r="M146" s="1341"/>
      <c r="N146" s="1267" t="str">
        <f t="shared" si="29"/>
        <v>Included</v>
      </c>
      <c r="O146" s="1268">
        <f t="shared" si="30"/>
        <v>0</v>
      </c>
      <c r="P146" s="1058"/>
      <c r="Q146" s="1062">
        <f t="shared" si="31"/>
        <v>0</v>
      </c>
      <c r="R146" s="1063">
        <f t="shared" si="32"/>
        <v>0</v>
      </c>
      <c r="S146" s="1058"/>
      <c r="T146" s="1059"/>
      <c r="U146" s="1058"/>
      <c r="V146" s="1060"/>
      <c r="W146" s="1058"/>
      <c r="X146" s="1058"/>
      <c r="Y146" s="1058"/>
    </row>
    <row r="147" spans="1:25" s="1022" customFormat="1" ht="33">
      <c r="A147" s="1250">
        <v>126</v>
      </c>
      <c r="B147" s="1250">
        <v>7000023190</v>
      </c>
      <c r="C147" s="1250">
        <v>1190</v>
      </c>
      <c r="D147" s="1064" t="s">
        <v>636</v>
      </c>
      <c r="E147" s="1250">
        <v>1000049649</v>
      </c>
      <c r="F147" s="1250">
        <v>73045930</v>
      </c>
      <c r="G147" s="1353"/>
      <c r="H147" s="1250">
        <v>18</v>
      </c>
      <c r="I147" s="1350"/>
      <c r="J147" s="1064" t="s">
        <v>777</v>
      </c>
      <c r="K147" s="1250" t="s">
        <v>575</v>
      </c>
      <c r="L147" s="1250">
        <v>9</v>
      </c>
      <c r="M147" s="1341"/>
      <c r="N147" s="1267" t="str">
        <f t="shared" si="29"/>
        <v>Included</v>
      </c>
      <c r="O147" s="1268">
        <f t="shared" si="30"/>
        <v>0</v>
      </c>
      <c r="P147" s="1058"/>
      <c r="Q147" s="1062">
        <f t="shared" si="31"/>
        <v>0</v>
      </c>
      <c r="R147" s="1063">
        <f t="shared" si="32"/>
        <v>0</v>
      </c>
      <c r="S147" s="1058"/>
      <c r="T147" s="1059"/>
      <c r="U147" s="1058"/>
      <c r="V147" s="1060"/>
      <c r="W147" s="1058"/>
      <c r="X147" s="1058"/>
      <c r="Y147" s="1058"/>
    </row>
    <row r="148" spans="1:25" s="1022" customFormat="1" ht="33">
      <c r="A148" s="1250">
        <v>127</v>
      </c>
      <c r="B148" s="1250">
        <v>7000023190</v>
      </c>
      <c r="C148" s="1250">
        <v>1200</v>
      </c>
      <c r="D148" s="1064" t="s">
        <v>636</v>
      </c>
      <c r="E148" s="1250">
        <v>1000049651</v>
      </c>
      <c r="F148" s="1250">
        <v>73045930</v>
      </c>
      <c r="G148" s="1353"/>
      <c r="H148" s="1250">
        <v>18</v>
      </c>
      <c r="I148" s="1350"/>
      <c r="J148" s="1064" t="s">
        <v>776</v>
      </c>
      <c r="K148" s="1250" t="s">
        <v>575</v>
      </c>
      <c r="L148" s="1250">
        <v>12</v>
      </c>
      <c r="M148" s="1341"/>
      <c r="N148" s="1267" t="str">
        <f t="shared" si="29"/>
        <v>Included</v>
      </c>
      <c r="O148" s="1268">
        <f t="shared" si="30"/>
        <v>0</v>
      </c>
      <c r="P148" s="1058"/>
      <c r="Q148" s="1062">
        <f t="shared" si="31"/>
        <v>0</v>
      </c>
      <c r="R148" s="1063">
        <f t="shared" si="32"/>
        <v>0</v>
      </c>
      <c r="S148" s="1058"/>
      <c r="T148" s="1059"/>
      <c r="U148" s="1058"/>
      <c r="V148" s="1060"/>
      <c r="W148" s="1058"/>
      <c r="X148" s="1058"/>
      <c r="Y148" s="1058"/>
    </row>
    <row r="149" spans="1:25" s="1022" customFormat="1" ht="33">
      <c r="A149" s="1250">
        <v>128</v>
      </c>
      <c r="B149" s="1250">
        <v>7000023190</v>
      </c>
      <c r="C149" s="1250">
        <v>1210</v>
      </c>
      <c r="D149" s="1064" t="s">
        <v>636</v>
      </c>
      <c r="E149" s="1250">
        <v>1000049647</v>
      </c>
      <c r="F149" s="1250">
        <v>73045930</v>
      </c>
      <c r="G149" s="1353"/>
      <c r="H149" s="1250">
        <v>18</v>
      </c>
      <c r="I149" s="1350"/>
      <c r="J149" s="1064" t="s">
        <v>775</v>
      </c>
      <c r="K149" s="1250" t="s">
        <v>575</v>
      </c>
      <c r="L149" s="1250">
        <v>9</v>
      </c>
      <c r="M149" s="1341"/>
      <c r="N149" s="1267" t="str">
        <f t="shared" si="26"/>
        <v>Included</v>
      </c>
      <c r="O149" s="1268">
        <f t="shared" si="27"/>
        <v>0</v>
      </c>
      <c r="P149" s="1058"/>
      <c r="Q149" s="1062">
        <f t="shared" si="28"/>
        <v>0</v>
      </c>
      <c r="R149" s="1063">
        <f t="shared" si="22"/>
        <v>0</v>
      </c>
      <c r="S149" s="1058"/>
      <c r="T149" s="1059"/>
      <c r="U149" s="1058"/>
      <c r="V149" s="1060"/>
      <c r="W149" s="1058"/>
      <c r="X149" s="1058"/>
      <c r="Y149" s="1058"/>
    </row>
    <row r="150" spans="1:25" s="1022" customFormat="1" ht="16.5">
      <c r="A150" s="1250">
        <v>129</v>
      </c>
      <c r="B150" s="1250">
        <v>7000023190</v>
      </c>
      <c r="C150" s="1250">
        <v>1220</v>
      </c>
      <c r="D150" s="1064" t="s">
        <v>722</v>
      </c>
      <c r="E150" s="1250">
        <v>1000027625</v>
      </c>
      <c r="F150" s="1250">
        <v>85352919</v>
      </c>
      <c r="G150" s="1353"/>
      <c r="H150" s="1250">
        <v>18</v>
      </c>
      <c r="I150" s="1350"/>
      <c r="J150" s="1064" t="s">
        <v>786</v>
      </c>
      <c r="K150" s="1250" t="s">
        <v>665</v>
      </c>
      <c r="L150" s="1250">
        <v>1</v>
      </c>
      <c r="M150" s="1341"/>
      <c r="N150" s="1267" t="str">
        <f t="shared" si="26"/>
        <v>Included</v>
      </c>
      <c r="O150" s="1268">
        <f t="shared" si="27"/>
        <v>0</v>
      </c>
      <c r="P150" s="1058"/>
      <c r="Q150" s="1062">
        <f t="shared" si="28"/>
        <v>0</v>
      </c>
      <c r="R150" s="1063">
        <f t="shared" si="22"/>
        <v>0</v>
      </c>
      <c r="S150" s="1058"/>
      <c r="T150" s="1059"/>
      <c r="U150" s="1058"/>
      <c r="V150" s="1060"/>
      <c r="W150" s="1058"/>
      <c r="X150" s="1058"/>
      <c r="Y150" s="1058"/>
    </row>
    <row r="151" spans="1:25" s="1022" customFormat="1" ht="16.5">
      <c r="A151" s="1250">
        <v>130</v>
      </c>
      <c r="B151" s="1250">
        <v>7000023190</v>
      </c>
      <c r="C151" s="1250">
        <v>1230</v>
      </c>
      <c r="D151" s="1064" t="s">
        <v>722</v>
      </c>
      <c r="E151" s="1250">
        <v>1000028091</v>
      </c>
      <c r="F151" s="1250">
        <v>85353090</v>
      </c>
      <c r="G151" s="1353"/>
      <c r="H151" s="1250">
        <v>18</v>
      </c>
      <c r="I151" s="1350"/>
      <c r="J151" s="1064" t="s">
        <v>785</v>
      </c>
      <c r="K151" s="1250" t="s">
        <v>665</v>
      </c>
      <c r="L151" s="1250">
        <v>1</v>
      </c>
      <c r="M151" s="1341"/>
      <c r="N151" s="1267" t="str">
        <f t="shared" si="26"/>
        <v>Included</v>
      </c>
      <c r="O151" s="1268">
        <f t="shared" si="27"/>
        <v>0</v>
      </c>
      <c r="P151" s="1058"/>
      <c r="Q151" s="1062">
        <f t="shared" si="28"/>
        <v>0</v>
      </c>
      <c r="R151" s="1063">
        <f t="shared" si="22"/>
        <v>0</v>
      </c>
      <c r="S151" s="1058"/>
      <c r="T151" s="1059"/>
      <c r="U151" s="1058"/>
      <c r="V151" s="1060"/>
      <c r="W151" s="1058"/>
      <c r="X151" s="1058"/>
      <c r="Y151" s="1058"/>
    </row>
    <row r="152" spans="1:25" s="1022" customFormat="1" ht="16.5">
      <c r="A152" s="1250">
        <v>131</v>
      </c>
      <c r="B152" s="1250">
        <v>7000023190</v>
      </c>
      <c r="C152" s="1250">
        <v>1240</v>
      </c>
      <c r="D152" s="1064" t="s">
        <v>722</v>
      </c>
      <c r="E152" s="1250">
        <v>1000054976</v>
      </c>
      <c r="F152" s="1250">
        <v>85352919</v>
      </c>
      <c r="G152" s="1353"/>
      <c r="H152" s="1250">
        <v>18</v>
      </c>
      <c r="I152" s="1350"/>
      <c r="J152" s="1064" t="s">
        <v>784</v>
      </c>
      <c r="K152" s="1250" t="s">
        <v>665</v>
      </c>
      <c r="L152" s="1250">
        <v>1</v>
      </c>
      <c r="M152" s="1341"/>
      <c r="N152" s="1267" t="str">
        <f t="shared" si="26"/>
        <v>Included</v>
      </c>
      <c r="O152" s="1268">
        <f t="shared" si="27"/>
        <v>0</v>
      </c>
      <c r="P152" s="1058"/>
      <c r="Q152" s="1062">
        <f t="shared" si="28"/>
        <v>0</v>
      </c>
      <c r="R152" s="1063">
        <f t="shared" si="22"/>
        <v>0</v>
      </c>
      <c r="S152" s="1058"/>
      <c r="T152" s="1059"/>
      <c r="U152" s="1058"/>
      <c r="V152" s="1060"/>
      <c r="W152" s="1058"/>
      <c r="X152" s="1058"/>
      <c r="Y152" s="1058"/>
    </row>
    <row r="153" spans="1:25" s="1022" customFormat="1" ht="16.5">
      <c r="A153" s="1250">
        <v>132</v>
      </c>
      <c r="B153" s="1250">
        <v>7000023190</v>
      </c>
      <c r="C153" s="1250">
        <v>1250</v>
      </c>
      <c r="D153" s="1064" t="s">
        <v>722</v>
      </c>
      <c r="E153" s="1250">
        <v>1000054977</v>
      </c>
      <c r="F153" s="1250">
        <v>85352919</v>
      </c>
      <c r="G153" s="1353"/>
      <c r="H153" s="1250">
        <v>18</v>
      </c>
      <c r="I153" s="1350"/>
      <c r="J153" s="1064" t="s">
        <v>888</v>
      </c>
      <c r="K153" s="1250" t="s">
        <v>665</v>
      </c>
      <c r="L153" s="1250">
        <v>1</v>
      </c>
      <c r="M153" s="1341"/>
      <c r="N153" s="1267" t="str">
        <f t="shared" si="26"/>
        <v>Included</v>
      </c>
      <c r="O153" s="1268">
        <f t="shared" si="27"/>
        <v>0</v>
      </c>
      <c r="P153" s="1058"/>
      <c r="Q153" s="1062">
        <f t="shared" si="28"/>
        <v>0</v>
      </c>
      <c r="R153" s="1063">
        <f t="shared" si="22"/>
        <v>0</v>
      </c>
      <c r="S153" s="1058"/>
      <c r="T153" s="1059"/>
      <c r="U153" s="1058"/>
      <c r="V153" s="1060"/>
      <c r="W153" s="1058"/>
      <c r="X153" s="1058"/>
      <c r="Y153" s="1058"/>
    </row>
    <row r="154" spans="1:25" s="1022" customFormat="1" ht="16.5">
      <c r="A154" s="1250">
        <v>133</v>
      </c>
      <c r="B154" s="1250">
        <v>7000023190</v>
      </c>
      <c r="C154" s="1250">
        <v>1260</v>
      </c>
      <c r="D154" s="1064" t="s">
        <v>722</v>
      </c>
      <c r="E154" s="1250">
        <v>1000028372</v>
      </c>
      <c r="F154" s="1250">
        <v>85354010</v>
      </c>
      <c r="G154" s="1353"/>
      <c r="H154" s="1250">
        <v>18</v>
      </c>
      <c r="I154" s="1350"/>
      <c r="J154" s="1064" t="s">
        <v>783</v>
      </c>
      <c r="K154" s="1250" t="s">
        <v>578</v>
      </c>
      <c r="L154" s="1250">
        <v>1</v>
      </c>
      <c r="M154" s="1341"/>
      <c r="N154" s="1267" t="str">
        <f t="shared" si="26"/>
        <v>Included</v>
      </c>
      <c r="O154" s="1268">
        <f t="shared" si="27"/>
        <v>0</v>
      </c>
      <c r="P154" s="1058"/>
      <c r="Q154" s="1062">
        <f t="shared" si="28"/>
        <v>0</v>
      </c>
      <c r="R154" s="1063">
        <f t="shared" si="22"/>
        <v>0</v>
      </c>
      <c r="S154" s="1058"/>
      <c r="T154" s="1059"/>
      <c r="U154" s="1058"/>
      <c r="V154" s="1060"/>
      <c r="W154" s="1058"/>
      <c r="X154" s="1058"/>
      <c r="Y154" s="1058"/>
    </row>
    <row r="155" spans="1:25" s="1022" customFormat="1" ht="16.5">
      <c r="A155" s="1250">
        <v>134</v>
      </c>
      <c r="B155" s="1250">
        <v>7000023190</v>
      </c>
      <c r="C155" s="1250">
        <v>1270</v>
      </c>
      <c r="D155" s="1064" t="s">
        <v>722</v>
      </c>
      <c r="E155" s="1250">
        <v>1000019918</v>
      </c>
      <c r="F155" s="1250">
        <v>85359090</v>
      </c>
      <c r="G155" s="1353"/>
      <c r="H155" s="1250">
        <v>18</v>
      </c>
      <c r="I155" s="1350"/>
      <c r="J155" s="1064" t="s">
        <v>631</v>
      </c>
      <c r="K155" s="1250" t="s">
        <v>578</v>
      </c>
      <c r="L155" s="1250">
        <v>1</v>
      </c>
      <c r="M155" s="1341"/>
      <c r="N155" s="1267" t="str">
        <f t="shared" si="26"/>
        <v>Included</v>
      </c>
      <c r="O155" s="1268">
        <f t="shared" si="27"/>
        <v>0</v>
      </c>
      <c r="P155" s="1058"/>
      <c r="Q155" s="1062">
        <f t="shared" si="28"/>
        <v>0</v>
      </c>
      <c r="R155" s="1063">
        <f t="shared" si="22"/>
        <v>0</v>
      </c>
      <c r="S155" s="1058"/>
      <c r="T155" s="1059"/>
      <c r="U155" s="1058"/>
      <c r="V155" s="1060"/>
      <c r="W155" s="1058"/>
      <c r="X155" s="1058"/>
      <c r="Y155" s="1058"/>
    </row>
    <row r="156" spans="1:25" s="1022" customFormat="1" ht="16.5">
      <c r="A156" s="1250">
        <v>135</v>
      </c>
      <c r="B156" s="1250">
        <v>7000023190</v>
      </c>
      <c r="C156" s="1250">
        <v>1280</v>
      </c>
      <c r="D156" s="1064" t="s">
        <v>722</v>
      </c>
      <c r="E156" s="1250">
        <v>1000019919</v>
      </c>
      <c r="F156" s="1250">
        <v>85353090</v>
      </c>
      <c r="G156" s="1353"/>
      <c r="H156" s="1250">
        <v>18</v>
      </c>
      <c r="I156" s="1350"/>
      <c r="J156" s="1064" t="s">
        <v>630</v>
      </c>
      <c r="K156" s="1250" t="s">
        <v>578</v>
      </c>
      <c r="L156" s="1250">
        <v>1</v>
      </c>
      <c r="M156" s="1341"/>
      <c r="N156" s="1267" t="str">
        <f t="shared" si="26"/>
        <v>Included</v>
      </c>
      <c r="O156" s="1268">
        <f t="shared" si="27"/>
        <v>0</v>
      </c>
      <c r="P156" s="1058"/>
      <c r="Q156" s="1062">
        <f t="shared" si="28"/>
        <v>0</v>
      </c>
      <c r="R156" s="1063">
        <f t="shared" si="22"/>
        <v>0</v>
      </c>
      <c r="S156" s="1058"/>
      <c r="T156" s="1059"/>
      <c r="U156" s="1058"/>
      <c r="V156" s="1060"/>
      <c r="W156" s="1058"/>
      <c r="X156" s="1058"/>
      <c r="Y156" s="1058"/>
    </row>
    <row r="157" spans="1:25" s="1022" customFormat="1" ht="16.5">
      <c r="A157" s="1250">
        <v>136</v>
      </c>
      <c r="B157" s="1250">
        <v>7000023190</v>
      </c>
      <c r="C157" s="1250">
        <v>1290</v>
      </c>
      <c r="D157" s="1064" t="s">
        <v>722</v>
      </c>
      <c r="E157" s="1250">
        <v>1000024186</v>
      </c>
      <c r="F157" s="1250">
        <v>85354010</v>
      </c>
      <c r="G157" s="1353"/>
      <c r="H157" s="1250">
        <v>18</v>
      </c>
      <c r="I157" s="1350"/>
      <c r="J157" s="1064" t="s">
        <v>633</v>
      </c>
      <c r="K157" s="1250" t="s">
        <v>578</v>
      </c>
      <c r="L157" s="1250">
        <v>1</v>
      </c>
      <c r="M157" s="1341"/>
      <c r="N157" s="1267" t="str">
        <f t="shared" si="26"/>
        <v>Included</v>
      </c>
      <c r="O157" s="1268">
        <f t="shared" si="27"/>
        <v>0</v>
      </c>
      <c r="P157" s="1058"/>
      <c r="Q157" s="1062">
        <f t="shared" si="28"/>
        <v>0</v>
      </c>
      <c r="R157" s="1063">
        <f t="shared" si="22"/>
        <v>0</v>
      </c>
      <c r="S157" s="1058"/>
      <c r="T157" s="1059"/>
      <c r="U157" s="1058"/>
      <c r="V157" s="1060"/>
      <c r="W157" s="1058"/>
      <c r="X157" s="1058"/>
      <c r="Y157" s="1058"/>
    </row>
    <row r="158" spans="1:25" s="1022" customFormat="1" ht="16.5">
      <c r="A158" s="1250">
        <v>137</v>
      </c>
      <c r="B158" s="1250">
        <v>7000023190</v>
      </c>
      <c r="C158" s="1250">
        <v>1300</v>
      </c>
      <c r="D158" s="1064" t="s">
        <v>722</v>
      </c>
      <c r="E158" s="1250">
        <v>1000025940</v>
      </c>
      <c r="F158" s="1250">
        <v>85462040</v>
      </c>
      <c r="G158" s="1353"/>
      <c r="H158" s="1250">
        <v>18</v>
      </c>
      <c r="I158" s="1350"/>
      <c r="J158" s="1064" t="s">
        <v>782</v>
      </c>
      <c r="K158" s="1250" t="s">
        <v>581</v>
      </c>
      <c r="L158" s="1250">
        <v>1</v>
      </c>
      <c r="M158" s="1341"/>
      <c r="N158" s="1267" t="str">
        <f t="shared" si="26"/>
        <v>Included</v>
      </c>
      <c r="O158" s="1268">
        <f t="shared" si="27"/>
        <v>0</v>
      </c>
      <c r="P158" s="1058"/>
      <c r="Q158" s="1062">
        <f t="shared" si="28"/>
        <v>0</v>
      </c>
      <c r="R158" s="1063">
        <f t="shared" si="22"/>
        <v>0</v>
      </c>
      <c r="S158" s="1058"/>
      <c r="T158" s="1059"/>
      <c r="U158" s="1058"/>
      <c r="V158" s="1060"/>
      <c r="W158" s="1058"/>
      <c r="X158" s="1058"/>
      <c r="Y158" s="1058"/>
    </row>
    <row r="159" spans="1:25" s="1022" customFormat="1" ht="16.5">
      <c r="A159" s="1250">
        <v>138</v>
      </c>
      <c r="B159" s="1250">
        <v>7000023190</v>
      </c>
      <c r="C159" s="1250">
        <v>1310</v>
      </c>
      <c r="D159" s="1064" t="s">
        <v>722</v>
      </c>
      <c r="E159" s="1250">
        <v>1000025941</v>
      </c>
      <c r="F159" s="1250">
        <v>85389000</v>
      </c>
      <c r="G159" s="1353"/>
      <c r="H159" s="1250">
        <v>18</v>
      </c>
      <c r="I159" s="1350"/>
      <c r="J159" s="1064" t="s">
        <v>632</v>
      </c>
      <c r="K159" s="1250" t="s">
        <v>581</v>
      </c>
      <c r="L159" s="1250">
        <v>1</v>
      </c>
      <c r="M159" s="1341"/>
      <c r="N159" s="1267" t="str">
        <f t="shared" si="26"/>
        <v>Included</v>
      </c>
      <c r="O159" s="1268">
        <f t="shared" si="27"/>
        <v>0</v>
      </c>
      <c r="P159" s="1058"/>
      <c r="Q159" s="1062">
        <f t="shared" si="28"/>
        <v>0</v>
      </c>
      <c r="R159" s="1063">
        <f t="shared" si="22"/>
        <v>0</v>
      </c>
      <c r="S159" s="1058"/>
      <c r="T159" s="1059"/>
      <c r="U159" s="1058"/>
      <c r="V159" s="1060"/>
      <c r="W159" s="1058"/>
      <c r="X159" s="1058"/>
      <c r="Y159" s="1058"/>
    </row>
    <row r="160" spans="1:25" s="1022" customFormat="1" ht="16.5">
      <c r="A160" s="1250">
        <v>139</v>
      </c>
      <c r="B160" s="1250">
        <v>7000023190</v>
      </c>
      <c r="C160" s="1250">
        <v>1320</v>
      </c>
      <c r="D160" s="1064" t="s">
        <v>722</v>
      </c>
      <c r="E160" s="1250">
        <v>1000025935</v>
      </c>
      <c r="F160" s="1250">
        <v>85389000</v>
      </c>
      <c r="G160" s="1353"/>
      <c r="H160" s="1250">
        <v>18</v>
      </c>
      <c r="I160" s="1350"/>
      <c r="J160" s="1064" t="s">
        <v>641</v>
      </c>
      <c r="K160" s="1250" t="s">
        <v>581</v>
      </c>
      <c r="L160" s="1250">
        <v>1</v>
      </c>
      <c r="M160" s="1341"/>
      <c r="N160" s="1267" t="str">
        <f t="shared" si="26"/>
        <v>Included</v>
      </c>
      <c r="O160" s="1268">
        <f t="shared" si="27"/>
        <v>0</v>
      </c>
      <c r="P160" s="1058"/>
      <c r="Q160" s="1062">
        <f t="shared" si="28"/>
        <v>0</v>
      </c>
      <c r="R160" s="1063">
        <f t="shared" si="22"/>
        <v>0</v>
      </c>
      <c r="S160" s="1058"/>
      <c r="T160" s="1059"/>
      <c r="U160" s="1058"/>
      <c r="V160" s="1060"/>
      <c r="W160" s="1058"/>
      <c r="X160" s="1058"/>
      <c r="Y160" s="1058"/>
    </row>
    <row r="161" spans="1:25" s="1022" customFormat="1" ht="16.5">
      <c r="A161" s="1250">
        <v>140</v>
      </c>
      <c r="B161" s="1250">
        <v>7000023190</v>
      </c>
      <c r="C161" s="1250">
        <v>1330</v>
      </c>
      <c r="D161" s="1064" t="s">
        <v>722</v>
      </c>
      <c r="E161" s="1250">
        <v>1000025936</v>
      </c>
      <c r="F161" s="1250">
        <v>85353090</v>
      </c>
      <c r="G161" s="1353"/>
      <c r="H161" s="1250">
        <v>18</v>
      </c>
      <c r="I161" s="1350"/>
      <c r="J161" s="1064" t="s">
        <v>688</v>
      </c>
      <c r="K161" s="1250" t="s">
        <v>581</v>
      </c>
      <c r="L161" s="1250">
        <v>1</v>
      </c>
      <c r="M161" s="1341"/>
      <c r="N161" s="1267" t="str">
        <f t="shared" si="26"/>
        <v>Included</v>
      </c>
      <c r="O161" s="1268">
        <f t="shared" si="27"/>
        <v>0</v>
      </c>
      <c r="P161" s="1058"/>
      <c r="Q161" s="1062">
        <f t="shared" si="28"/>
        <v>0</v>
      </c>
      <c r="R161" s="1063">
        <f t="shared" si="22"/>
        <v>0</v>
      </c>
      <c r="S161" s="1058"/>
      <c r="T161" s="1059"/>
      <c r="U161" s="1058"/>
      <c r="V161" s="1060"/>
      <c r="W161" s="1058"/>
      <c r="X161" s="1058"/>
      <c r="Y161" s="1058"/>
    </row>
    <row r="162" spans="1:25" s="1022" customFormat="1" ht="16.5">
      <c r="A162" s="1250">
        <v>141</v>
      </c>
      <c r="B162" s="1250">
        <v>7000023190</v>
      </c>
      <c r="C162" s="1250">
        <v>1340</v>
      </c>
      <c r="D162" s="1064" t="s">
        <v>722</v>
      </c>
      <c r="E162" s="1250">
        <v>1000025933</v>
      </c>
      <c r="F162" s="1250">
        <v>85389000</v>
      </c>
      <c r="G162" s="1353"/>
      <c r="H162" s="1250">
        <v>18</v>
      </c>
      <c r="I162" s="1350"/>
      <c r="J162" s="1064" t="s">
        <v>642</v>
      </c>
      <c r="K162" s="1250" t="s">
        <v>581</v>
      </c>
      <c r="L162" s="1250">
        <v>1</v>
      </c>
      <c r="M162" s="1341"/>
      <c r="N162" s="1267" t="str">
        <f t="shared" si="26"/>
        <v>Included</v>
      </c>
      <c r="O162" s="1268">
        <f t="shared" si="27"/>
        <v>0</v>
      </c>
      <c r="P162" s="1058"/>
      <c r="Q162" s="1062">
        <f t="shared" si="28"/>
        <v>0</v>
      </c>
      <c r="R162" s="1063">
        <f t="shared" si="22"/>
        <v>0</v>
      </c>
      <c r="S162" s="1058"/>
      <c r="T162" s="1059"/>
      <c r="U162" s="1058"/>
      <c r="V162" s="1060"/>
      <c r="W162" s="1058"/>
      <c r="X162" s="1058"/>
      <c r="Y162" s="1058"/>
    </row>
    <row r="163" spans="1:25" s="1022" customFormat="1" ht="16.5">
      <c r="A163" s="1250">
        <v>142</v>
      </c>
      <c r="B163" s="1250">
        <v>7000023190</v>
      </c>
      <c r="C163" s="1250">
        <v>1350</v>
      </c>
      <c r="D163" s="1064" t="s">
        <v>722</v>
      </c>
      <c r="E163" s="1250">
        <v>1000025932</v>
      </c>
      <c r="F163" s="1250">
        <v>85462040</v>
      </c>
      <c r="G163" s="1353"/>
      <c r="H163" s="1250">
        <v>18</v>
      </c>
      <c r="I163" s="1350"/>
      <c r="J163" s="1064" t="s">
        <v>781</v>
      </c>
      <c r="K163" s="1250" t="s">
        <v>581</v>
      </c>
      <c r="L163" s="1250">
        <v>1</v>
      </c>
      <c r="M163" s="1341"/>
      <c r="N163" s="1267" t="str">
        <f t="shared" si="26"/>
        <v>Included</v>
      </c>
      <c r="O163" s="1268">
        <f t="shared" si="27"/>
        <v>0</v>
      </c>
      <c r="P163" s="1058"/>
      <c r="Q163" s="1062">
        <f t="shared" si="28"/>
        <v>0</v>
      </c>
      <c r="R163" s="1063">
        <f t="shared" si="22"/>
        <v>0</v>
      </c>
      <c r="S163" s="1058"/>
      <c r="T163" s="1059"/>
      <c r="U163" s="1058"/>
      <c r="V163" s="1060"/>
      <c r="W163" s="1058"/>
      <c r="X163" s="1058"/>
      <c r="Y163" s="1058"/>
    </row>
    <row r="164" spans="1:25" s="1022" customFormat="1" ht="16.5">
      <c r="A164" s="1250">
        <v>143</v>
      </c>
      <c r="B164" s="1250">
        <v>7000023190</v>
      </c>
      <c r="C164" s="1250">
        <v>1360</v>
      </c>
      <c r="D164" s="1064" t="s">
        <v>722</v>
      </c>
      <c r="E164" s="1250">
        <v>1000019912</v>
      </c>
      <c r="F164" s="1250">
        <v>85371000</v>
      </c>
      <c r="G164" s="1353"/>
      <c r="H164" s="1250">
        <v>18</v>
      </c>
      <c r="I164" s="1350"/>
      <c r="J164" s="1064" t="s">
        <v>644</v>
      </c>
      <c r="K164" s="1250" t="s">
        <v>578</v>
      </c>
      <c r="L164" s="1250">
        <v>1</v>
      </c>
      <c r="M164" s="1341"/>
      <c r="N164" s="1267" t="str">
        <f t="shared" si="23"/>
        <v>Included</v>
      </c>
      <c r="O164" s="1268">
        <f t="shared" si="24"/>
        <v>0</v>
      </c>
      <c r="P164" s="1058"/>
      <c r="Q164" s="1062">
        <f t="shared" si="25"/>
        <v>0</v>
      </c>
      <c r="R164" s="1063">
        <f t="shared" si="22"/>
        <v>0</v>
      </c>
      <c r="S164" s="1058"/>
      <c r="T164" s="1059"/>
      <c r="U164" s="1058"/>
      <c r="V164" s="1060"/>
      <c r="W164" s="1058"/>
      <c r="X164" s="1058"/>
      <c r="Y164" s="1058"/>
    </row>
    <row r="165" spans="1:25" s="1022" customFormat="1" ht="16.5">
      <c r="A165" s="1250">
        <v>144</v>
      </c>
      <c r="B165" s="1250">
        <v>7000023190</v>
      </c>
      <c r="C165" s="1250">
        <v>1370</v>
      </c>
      <c r="D165" s="1064" t="s">
        <v>722</v>
      </c>
      <c r="E165" s="1250">
        <v>1000019927</v>
      </c>
      <c r="F165" s="1250">
        <v>85389000</v>
      </c>
      <c r="G165" s="1353"/>
      <c r="H165" s="1250">
        <v>18</v>
      </c>
      <c r="I165" s="1350"/>
      <c r="J165" s="1064" t="s">
        <v>645</v>
      </c>
      <c r="K165" s="1250" t="s">
        <v>578</v>
      </c>
      <c r="L165" s="1250">
        <v>1</v>
      </c>
      <c r="M165" s="1341"/>
      <c r="N165" s="1267" t="str">
        <f t="shared" si="23"/>
        <v>Included</v>
      </c>
      <c r="O165" s="1268">
        <f t="shared" si="24"/>
        <v>0</v>
      </c>
      <c r="P165" s="1058"/>
      <c r="Q165" s="1062">
        <f t="shared" si="25"/>
        <v>0</v>
      </c>
      <c r="R165" s="1063">
        <f t="shared" si="22"/>
        <v>0</v>
      </c>
      <c r="S165" s="1058"/>
      <c r="T165" s="1059"/>
      <c r="U165" s="1058"/>
      <c r="V165" s="1060"/>
      <c r="W165" s="1058"/>
      <c r="X165" s="1058"/>
      <c r="Y165" s="1058"/>
    </row>
    <row r="166" spans="1:25" s="1022" customFormat="1" ht="16.5">
      <c r="A166" s="1250">
        <v>145</v>
      </c>
      <c r="B166" s="1250">
        <v>7000023190</v>
      </c>
      <c r="C166" s="1250">
        <v>1380</v>
      </c>
      <c r="D166" s="1064" t="s">
        <v>722</v>
      </c>
      <c r="E166" s="1250">
        <v>1000053851</v>
      </c>
      <c r="F166" s="1250">
        <v>76169990</v>
      </c>
      <c r="G166" s="1353"/>
      <c r="H166" s="1250">
        <v>18</v>
      </c>
      <c r="I166" s="1350"/>
      <c r="J166" s="1064" t="s">
        <v>780</v>
      </c>
      <c r="K166" s="1250" t="s">
        <v>665</v>
      </c>
      <c r="L166" s="1250">
        <v>1</v>
      </c>
      <c r="M166" s="1341"/>
      <c r="N166" s="1267" t="str">
        <f t="shared" si="23"/>
        <v>Included</v>
      </c>
      <c r="O166" s="1268">
        <f t="shared" si="24"/>
        <v>0</v>
      </c>
      <c r="P166" s="1058"/>
      <c r="Q166" s="1062">
        <f t="shared" si="25"/>
        <v>0</v>
      </c>
      <c r="R166" s="1063">
        <f t="shared" si="22"/>
        <v>0</v>
      </c>
      <c r="S166" s="1058"/>
      <c r="T166" s="1059"/>
      <c r="U166" s="1058"/>
      <c r="V166" s="1060"/>
      <c r="W166" s="1058"/>
      <c r="X166" s="1058"/>
      <c r="Y166" s="1058"/>
    </row>
    <row r="167" spans="1:25" s="1022" customFormat="1" ht="16.5">
      <c r="A167" s="1250">
        <v>146</v>
      </c>
      <c r="B167" s="1250">
        <v>7000023190</v>
      </c>
      <c r="C167" s="1250">
        <v>1390</v>
      </c>
      <c r="D167" s="1064" t="s">
        <v>722</v>
      </c>
      <c r="E167" s="1250">
        <v>1000019925</v>
      </c>
      <c r="F167" s="1250">
        <v>84819090</v>
      </c>
      <c r="G167" s="1353"/>
      <c r="H167" s="1250">
        <v>18</v>
      </c>
      <c r="I167" s="1350"/>
      <c r="J167" s="1064" t="s">
        <v>787</v>
      </c>
      <c r="K167" s="1250" t="s">
        <v>578</v>
      </c>
      <c r="L167" s="1250">
        <v>1</v>
      </c>
      <c r="M167" s="1341"/>
      <c r="N167" s="1267" t="str">
        <f t="shared" si="13"/>
        <v>Included</v>
      </c>
      <c r="O167" s="1268">
        <f t="shared" si="14"/>
        <v>0</v>
      </c>
      <c r="P167" s="1058"/>
      <c r="Q167" s="1062">
        <f t="shared" si="15"/>
        <v>0</v>
      </c>
      <c r="R167" s="1063">
        <f t="shared" si="22"/>
        <v>0</v>
      </c>
      <c r="S167" s="1058"/>
      <c r="T167" s="1059"/>
      <c r="U167" s="1058"/>
      <c r="V167" s="1060"/>
      <c r="W167" s="1058"/>
      <c r="X167" s="1058"/>
      <c r="Y167" s="1058"/>
    </row>
    <row r="168" spans="1:25" s="1022" customFormat="1" ht="16.5">
      <c r="A168" s="1250">
        <v>147</v>
      </c>
      <c r="B168" s="1250">
        <v>7000023190</v>
      </c>
      <c r="C168" s="1250">
        <v>1400</v>
      </c>
      <c r="D168" s="1064" t="s">
        <v>722</v>
      </c>
      <c r="E168" s="1250">
        <v>1000025930</v>
      </c>
      <c r="F168" s="1250">
        <v>85354010</v>
      </c>
      <c r="G168" s="1353"/>
      <c r="H168" s="1250">
        <v>18</v>
      </c>
      <c r="I168" s="1350"/>
      <c r="J168" s="1064" t="s">
        <v>643</v>
      </c>
      <c r="K168" s="1250" t="s">
        <v>581</v>
      </c>
      <c r="L168" s="1250">
        <v>1</v>
      </c>
      <c r="M168" s="1341"/>
      <c r="N168" s="1267" t="str">
        <f t="shared" si="13"/>
        <v>Included</v>
      </c>
      <c r="O168" s="1268">
        <f t="shared" si="14"/>
        <v>0</v>
      </c>
      <c r="P168" s="1058"/>
      <c r="Q168" s="1062">
        <f t="shared" si="15"/>
        <v>0</v>
      </c>
      <c r="R168" s="1063">
        <f t="shared" si="22"/>
        <v>0</v>
      </c>
      <c r="S168" s="1058"/>
      <c r="T168" s="1059"/>
      <c r="U168" s="1058"/>
      <c r="V168" s="1060"/>
      <c r="W168" s="1058"/>
      <c r="X168" s="1058"/>
      <c r="Y168" s="1058"/>
    </row>
    <row r="169" spans="1:25" s="1022" customFormat="1" ht="16.5">
      <c r="A169" s="1250">
        <v>148</v>
      </c>
      <c r="B169" s="1250">
        <v>7000023190</v>
      </c>
      <c r="C169" s="1250">
        <v>1410</v>
      </c>
      <c r="D169" s="1064" t="s">
        <v>722</v>
      </c>
      <c r="E169" s="1250">
        <v>1000054979</v>
      </c>
      <c r="F169" s="1250">
        <v>85352919</v>
      </c>
      <c r="G169" s="1353"/>
      <c r="H169" s="1250">
        <v>18</v>
      </c>
      <c r="I169" s="1350"/>
      <c r="J169" s="1064" t="s">
        <v>788</v>
      </c>
      <c r="K169" s="1250" t="s">
        <v>665</v>
      </c>
      <c r="L169" s="1250">
        <v>1</v>
      </c>
      <c r="M169" s="1341"/>
      <c r="N169" s="1267" t="str">
        <f t="shared" si="13"/>
        <v>Included</v>
      </c>
      <c r="O169" s="1268">
        <f t="shared" si="14"/>
        <v>0</v>
      </c>
      <c r="P169" s="1058"/>
      <c r="Q169" s="1062">
        <f t="shared" si="15"/>
        <v>0</v>
      </c>
      <c r="R169" s="1063">
        <f t="shared" si="22"/>
        <v>0</v>
      </c>
      <c r="S169" s="1058"/>
      <c r="T169" s="1059"/>
      <c r="U169" s="1058"/>
      <c r="V169" s="1060"/>
      <c r="W169" s="1058"/>
      <c r="X169" s="1058"/>
      <c r="Y169" s="1058"/>
    </row>
    <row r="170" spans="1:25" s="1022" customFormat="1" ht="132">
      <c r="A170" s="1250">
        <v>149</v>
      </c>
      <c r="B170" s="1250">
        <v>7000023190</v>
      </c>
      <c r="C170" s="1250">
        <v>1750</v>
      </c>
      <c r="D170" s="1064" t="s">
        <v>851</v>
      </c>
      <c r="E170" s="1250">
        <v>1000031367</v>
      </c>
      <c r="F170" s="1250">
        <v>85176260</v>
      </c>
      <c r="G170" s="1353"/>
      <c r="H170" s="1250">
        <v>18</v>
      </c>
      <c r="I170" s="1350"/>
      <c r="J170" s="1064" t="s">
        <v>680</v>
      </c>
      <c r="K170" s="1250" t="s">
        <v>575</v>
      </c>
      <c r="L170" s="1250">
        <v>1</v>
      </c>
      <c r="M170" s="1341"/>
      <c r="N170" s="1267" t="str">
        <f t="shared" si="7"/>
        <v>Included</v>
      </c>
      <c r="O170" s="1268">
        <f t="shared" si="8"/>
        <v>0</v>
      </c>
      <c r="P170" s="1058"/>
      <c r="Q170" s="1062">
        <f t="shared" si="9"/>
        <v>0</v>
      </c>
      <c r="R170" s="1063">
        <f t="shared" si="22"/>
        <v>0</v>
      </c>
      <c r="S170" s="1058"/>
      <c r="T170" s="1059"/>
      <c r="U170" s="1058"/>
      <c r="V170" s="1060"/>
      <c r="W170" s="1058"/>
      <c r="X170" s="1058"/>
      <c r="Y170" s="1058"/>
    </row>
    <row r="171" spans="1:25" s="1022" customFormat="1" ht="16.5">
      <c r="A171" s="1250">
        <v>150</v>
      </c>
      <c r="B171" s="1250">
        <v>7000023190</v>
      </c>
      <c r="C171" s="1250">
        <v>1760</v>
      </c>
      <c r="D171" s="1064" t="s">
        <v>851</v>
      </c>
      <c r="E171" s="1250">
        <v>1000018706</v>
      </c>
      <c r="F171" s="1250">
        <v>85176990</v>
      </c>
      <c r="G171" s="1353"/>
      <c r="H171" s="1250">
        <v>18</v>
      </c>
      <c r="I171" s="1350"/>
      <c r="J171" s="1064" t="s">
        <v>681</v>
      </c>
      <c r="K171" s="1250" t="s">
        <v>575</v>
      </c>
      <c r="L171" s="1250">
        <v>4</v>
      </c>
      <c r="M171" s="1341"/>
      <c r="N171" s="1267" t="str">
        <f t="shared" si="7"/>
        <v>Included</v>
      </c>
      <c r="O171" s="1268">
        <f t="shared" si="8"/>
        <v>0</v>
      </c>
      <c r="P171" s="1058"/>
      <c r="Q171" s="1062">
        <f t="shared" si="9"/>
        <v>0</v>
      </c>
      <c r="R171" s="1063">
        <f t="shared" si="22"/>
        <v>0</v>
      </c>
      <c r="S171" s="1058"/>
      <c r="T171" s="1059"/>
      <c r="U171" s="1058"/>
      <c r="V171" s="1060"/>
      <c r="W171" s="1058"/>
      <c r="X171" s="1058"/>
      <c r="Y171" s="1058"/>
    </row>
    <row r="172" spans="1:25" s="1022" customFormat="1" ht="33">
      <c r="A172" s="1250">
        <v>151</v>
      </c>
      <c r="B172" s="1250">
        <v>7000023190</v>
      </c>
      <c r="C172" s="1250">
        <v>1770</v>
      </c>
      <c r="D172" s="1064" t="s">
        <v>851</v>
      </c>
      <c r="E172" s="1250">
        <v>1000031374</v>
      </c>
      <c r="F172" s="1250">
        <v>85176290</v>
      </c>
      <c r="G172" s="1353"/>
      <c r="H172" s="1250">
        <v>18</v>
      </c>
      <c r="I172" s="1350"/>
      <c r="J172" s="1064" t="s">
        <v>682</v>
      </c>
      <c r="K172" s="1250" t="s">
        <v>581</v>
      </c>
      <c r="L172" s="1250">
        <v>2</v>
      </c>
      <c r="M172" s="1341"/>
      <c r="N172" s="1267" t="str">
        <f t="shared" si="7"/>
        <v>Included</v>
      </c>
      <c r="O172" s="1268">
        <f t="shared" si="8"/>
        <v>0</v>
      </c>
      <c r="P172" s="1058"/>
      <c r="Q172" s="1062">
        <f t="shared" si="9"/>
        <v>0</v>
      </c>
      <c r="R172" s="1063">
        <f t="shared" si="22"/>
        <v>0</v>
      </c>
      <c r="S172" s="1058"/>
      <c r="T172" s="1059"/>
      <c r="U172" s="1058"/>
      <c r="V172" s="1060"/>
      <c r="W172" s="1058"/>
      <c r="X172" s="1058"/>
      <c r="Y172" s="1058"/>
    </row>
    <row r="173" spans="1:25" s="1022" customFormat="1" ht="33">
      <c r="A173" s="1250">
        <v>152</v>
      </c>
      <c r="B173" s="1250">
        <v>7000023190</v>
      </c>
      <c r="C173" s="1250">
        <v>1780</v>
      </c>
      <c r="D173" s="1064" t="s">
        <v>851</v>
      </c>
      <c r="E173" s="1250">
        <v>1000034950</v>
      </c>
      <c r="F173" s="1250">
        <v>85176990</v>
      </c>
      <c r="G173" s="1353"/>
      <c r="H173" s="1250">
        <v>18</v>
      </c>
      <c r="I173" s="1350"/>
      <c r="J173" s="1064" t="s">
        <v>683</v>
      </c>
      <c r="K173" s="1250" t="s">
        <v>575</v>
      </c>
      <c r="L173" s="1250">
        <v>2</v>
      </c>
      <c r="M173" s="1341"/>
      <c r="N173" s="1267" t="str">
        <f t="shared" si="7"/>
        <v>Included</v>
      </c>
      <c r="O173" s="1268">
        <f t="shared" si="8"/>
        <v>0</v>
      </c>
      <c r="P173" s="1058"/>
      <c r="Q173" s="1062">
        <f t="shared" si="9"/>
        <v>0</v>
      </c>
      <c r="R173" s="1063">
        <f t="shared" si="22"/>
        <v>0</v>
      </c>
      <c r="S173" s="1058"/>
      <c r="T173" s="1059"/>
      <c r="U173" s="1058"/>
      <c r="V173" s="1060"/>
      <c r="W173" s="1058"/>
      <c r="X173" s="1058"/>
      <c r="Y173" s="1058"/>
    </row>
    <row r="174" spans="1:25" s="1022" customFormat="1" ht="49.5">
      <c r="A174" s="1250">
        <v>153</v>
      </c>
      <c r="B174" s="1250">
        <v>7000023190</v>
      </c>
      <c r="C174" s="1250">
        <v>1790</v>
      </c>
      <c r="D174" s="1064" t="s">
        <v>851</v>
      </c>
      <c r="E174" s="1250">
        <v>1000031381</v>
      </c>
      <c r="F174" s="1250">
        <v>85176290</v>
      </c>
      <c r="G174" s="1353"/>
      <c r="H174" s="1250">
        <v>18</v>
      </c>
      <c r="I174" s="1350"/>
      <c r="J174" s="1064" t="s">
        <v>684</v>
      </c>
      <c r="K174" s="1250" t="s">
        <v>581</v>
      </c>
      <c r="L174" s="1250">
        <v>1</v>
      </c>
      <c r="M174" s="1341"/>
      <c r="N174" s="1267" t="str">
        <f t="shared" ref="N174:N189" si="33">IF(M174=0, "Included",IF(ISERROR(L174*M174), M174, L174*M174))</f>
        <v>Included</v>
      </c>
      <c r="O174" s="1268">
        <f t="shared" ref="O174:O189" si="34">R174</f>
        <v>0</v>
      </c>
      <c r="P174" s="1058"/>
      <c r="Q174" s="1062">
        <f t="shared" ref="Q174:Q189" si="35">IF(N174="Included",0,N174)</f>
        <v>0</v>
      </c>
      <c r="R174" s="1063">
        <f t="shared" si="22"/>
        <v>0</v>
      </c>
      <c r="S174" s="1058"/>
      <c r="T174" s="1059"/>
      <c r="U174" s="1058"/>
      <c r="V174" s="1060"/>
      <c r="W174" s="1058"/>
      <c r="X174" s="1058"/>
      <c r="Y174" s="1058"/>
    </row>
    <row r="175" spans="1:25" s="1022" customFormat="1" ht="16.5">
      <c r="A175" s="1250">
        <v>154</v>
      </c>
      <c r="B175" s="1250">
        <v>7000023190</v>
      </c>
      <c r="C175" s="1250">
        <v>1800</v>
      </c>
      <c r="D175" s="1064" t="s">
        <v>851</v>
      </c>
      <c r="E175" s="1250">
        <v>1000026228</v>
      </c>
      <c r="F175" s="1250">
        <v>85176290</v>
      </c>
      <c r="G175" s="1353"/>
      <c r="H175" s="1250">
        <v>18</v>
      </c>
      <c r="I175" s="1350"/>
      <c r="J175" s="1064" t="s">
        <v>685</v>
      </c>
      <c r="K175" s="1250" t="s">
        <v>575</v>
      </c>
      <c r="L175" s="1250">
        <v>1</v>
      </c>
      <c r="M175" s="1341"/>
      <c r="N175" s="1267" t="str">
        <f t="shared" si="33"/>
        <v>Included</v>
      </c>
      <c r="O175" s="1268">
        <f t="shared" si="34"/>
        <v>0</v>
      </c>
      <c r="P175" s="1058"/>
      <c r="Q175" s="1062">
        <f t="shared" si="35"/>
        <v>0</v>
      </c>
      <c r="R175" s="1063">
        <f t="shared" si="22"/>
        <v>0</v>
      </c>
      <c r="S175" s="1058"/>
      <c r="T175" s="1059"/>
      <c r="U175" s="1058"/>
      <c r="V175" s="1060"/>
      <c r="W175" s="1058"/>
      <c r="X175" s="1058"/>
      <c r="Y175" s="1058"/>
    </row>
    <row r="176" spans="1:25" s="1022" customFormat="1" ht="82.5">
      <c r="A176" s="1250">
        <v>155</v>
      </c>
      <c r="B176" s="1250">
        <v>7000023190</v>
      </c>
      <c r="C176" s="1250">
        <v>1820</v>
      </c>
      <c r="D176" s="1064" t="s">
        <v>852</v>
      </c>
      <c r="E176" s="1250">
        <v>1000031369</v>
      </c>
      <c r="F176" s="1250">
        <v>85176260</v>
      </c>
      <c r="G176" s="1353"/>
      <c r="H176" s="1250">
        <v>18</v>
      </c>
      <c r="I176" s="1350"/>
      <c r="J176" s="1064" t="s">
        <v>686</v>
      </c>
      <c r="K176" s="1250" t="s">
        <v>581</v>
      </c>
      <c r="L176" s="1250">
        <v>1</v>
      </c>
      <c r="M176" s="1341"/>
      <c r="N176" s="1267" t="str">
        <f t="shared" si="33"/>
        <v>Included</v>
      </c>
      <c r="O176" s="1268">
        <f t="shared" si="34"/>
        <v>0</v>
      </c>
      <c r="P176" s="1058"/>
      <c r="Q176" s="1062">
        <f t="shared" si="35"/>
        <v>0</v>
      </c>
      <c r="R176" s="1063">
        <f t="shared" si="22"/>
        <v>0</v>
      </c>
      <c r="S176" s="1058"/>
      <c r="T176" s="1059"/>
      <c r="U176" s="1058"/>
      <c r="V176" s="1060"/>
      <c r="W176" s="1058"/>
      <c r="X176" s="1058"/>
      <c r="Y176" s="1058"/>
    </row>
    <row r="177" spans="1:25" s="1022" customFormat="1" ht="33">
      <c r="A177" s="1250">
        <v>156</v>
      </c>
      <c r="B177" s="1250">
        <v>7000023190</v>
      </c>
      <c r="C177" s="1250">
        <v>1830</v>
      </c>
      <c r="D177" s="1064" t="s">
        <v>852</v>
      </c>
      <c r="E177" s="1250">
        <v>1000018706</v>
      </c>
      <c r="F177" s="1250">
        <v>85176990</v>
      </c>
      <c r="G177" s="1353"/>
      <c r="H177" s="1250">
        <v>18</v>
      </c>
      <c r="I177" s="1350"/>
      <c r="J177" s="1064" t="s">
        <v>681</v>
      </c>
      <c r="K177" s="1250" t="s">
        <v>575</v>
      </c>
      <c r="L177" s="1250">
        <v>1</v>
      </c>
      <c r="M177" s="1341"/>
      <c r="N177" s="1267" t="str">
        <f t="shared" si="33"/>
        <v>Included</v>
      </c>
      <c r="O177" s="1268">
        <f t="shared" si="34"/>
        <v>0</v>
      </c>
      <c r="P177" s="1058"/>
      <c r="Q177" s="1062">
        <f t="shared" si="35"/>
        <v>0</v>
      </c>
      <c r="R177" s="1063">
        <f t="shared" si="22"/>
        <v>0</v>
      </c>
      <c r="S177" s="1058"/>
      <c r="T177" s="1059"/>
      <c r="U177" s="1058"/>
      <c r="V177" s="1060"/>
      <c r="W177" s="1058"/>
      <c r="X177" s="1058"/>
      <c r="Y177" s="1058"/>
    </row>
    <row r="178" spans="1:25" s="1022" customFormat="1" ht="33">
      <c r="A178" s="1250">
        <v>157</v>
      </c>
      <c r="B178" s="1250">
        <v>7000023190</v>
      </c>
      <c r="C178" s="1250">
        <v>1840</v>
      </c>
      <c r="D178" s="1064" t="s">
        <v>852</v>
      </c>
      <c r="E178" s="1250">
        <v>1000031374</v>
      </c>
      <c r="F178" s="1250">
        <v>85176290</v>
      </c>
      <c r="G178" s="1353"/>
      <c r="H178" s="1250">
        <v>18</v>
      </c>
      <c r="I178" s="1350"/>
      <c r="J178" s="1064" t="s">
        <v>682</v>
      </c>
      <c r="K178" s="1250" t="s">
        <v>581</v>
      </c>
      <c r="L178" s="1250">
        <v>1</v>
      </c>
      <c r="M178" s="1341"/>
      <c r="N178" s="1267" t="str">
        <f t="shared" si="33"/>
        <v>Included</v>
      </c>
      <c r="O178" s="1268">
        <f t="shared" si="34"/>
        <v>0</v>
      </c>
      <c r="P178" s="1058"/>
      <c r="Q178" s="1062">
        <f t="shared" si="35"/>
        <v>0</v>
      </c>
      <c r="R178" s="1063">
        <f t="shared" si="22"/>
        <v>0</v>
      </c>
      <c r="S178" s="1058"/>
      <c r="T178" s="1059"/>
      <c r="U178" s="1058"/>
      <c r="V178" s="1060"/>
      <c r="W178" s="1058"/>
      <c r="X178" s="1058"/>
      <c r="Y178" s="1058"/>
    </row>
    <row r="179" spans="1:25" s="1022" customFormat="1" ht="33">
      <c r="A179" s="1250">
        <v>158</v>
      </c>
      <c r="B179" s="1250">
        <v>7000023190</v>
      </c>
      <c r="C179" s="1250">
        <v>1850</v>
      </c>
      <c r="D179" s="1064" t="s">
        <v>852</v>
      </c>
      <c r="E179" s="1250">
        <v>1000034950</v>
      </c>
      <c r="F179" s="1250">
        <v>85176990</v>
      </c>
      <c r="G179" s="1353"/>
      <c r="H179" s="1250">
        <v>18</v>
      </c>
      <c r="I179" s="1350"/>
      <c r="J179" s="1064" t="s">
        <v>683</v>
      </c>
      <c r="K179" s="1250" t="s">
        <v>575</v>
      </c>
      <c r="L179" s="1250">
        <v>1</v>
      </c>
      <c r="M179" s="1341"/>
      <c r="N179" s="1267" t="str">
        <f t="shared" si="33"/>
        <v>Included</v>
      </c>
      <c r="O179" s="1268">
        <f t="shared" si="34"/>
        <v>0</v>
      </c>
      <c r="P179" s="1058"/>
      <c r="Q179" s="1062">
        <f t="shared" si="35"/>
        <v>0</v>
      </c>
      <c r="R179" s="1063">
        <f t="shared" si="22"/>
        <v>0</v>
      </c>
      <c r="S179" s="1058"/>
      <c r="T179" s="1059"/>
      <c r="U179" s="1058"/>
      <c r="V179" s="1060"/>
      <c r="W179" s="1058"/>
      <c r="X179" s="1058"/>
      <c r="Y179" s="1058"/>
    </row>
    <row r="180" spans="1:25" s="1022" customFormat="1" ht="49.5">
      <c r="A180" s="1250">
        <v>159</v>
      </c>
      <c r="B180" s="1250">
        <v>7000023190</v>
      </c>
      <c r="C180" s="1250">
        <v>1860</v>
      </c>
      <c r="D180" s="1064" t="s">
        <v>852</v>
      </c>
      <c r="E180" s="1250">
        <v>1000031381</v>
      </c>
      <c r="F180" s="1250">
        <v>85176290</v>
      </c>
      <c r="G180" s="1353"/>
      <c r="H180" s="1250">
        <v>18</v>
      </c>
      <c r="I180" s="1350"/>
      <c r="J180" s="1064" t="s">
        <v>684</v>
      </c>
      <c r="K180" s="1250" t="s">
        <v>581</v>
      </c>
      <c r="L180" s="1250">
        <v>1</v>
      </c>
      <c r="M180" s="1341"/>
      <c r="N180" s="1267" t="str">
        <f t="shared" si="33"/>
        <v>Included</v>
      </c>
      <c r="O180" s="1268">
        <f t="shared" si="34"/>
        <v>0</v>
      </c>
      <c r="P180" s="1058"/>
      <c r="Q180" s="1062">
        <f t="shared" si="35"/>
        <v>0</v>
      </c>
      <c r="R180" s="1063">
        <f t="shared" si="22"/>
        <v>0</v>
      </c>
      <c r="S180" s="1058"/>
      <c r="T180" s="1059"/>
      <c r="U180" s="1058"/>
      <c r="V180" s="1060"/>
      <c r="W180" s="1058"/>
      <c r="X180" s="1058"/>
      <c r="Y180" s="1058"/>
    </row>
    <row r="181" spans="1:25" s="1022" customFormat="1" ht="33">
      <c r="A181" s="1250">
        <v>160</v>
      </c>
      <c r="B181" s="1250">
        <v>7000023190</v>
      </c>
      <c r="C181" s="1250">
        <v>1870</v>
      </c>
      <c r="D181" s="1064" t="s">
        <v>852</v>
      </c>
      <c r="E181" s="1250">
        <v>1000031398</v>
      </c>
      <c r="F181" s="1250">
        <v>85171890</v>
      </c>
      <c r="G181" s="1353"/>
      <c r="H181" s="1250">
        <v>18</v>
      </c>
      <c r="I181" s="1350"/>
      <c r="J181" s="1064" t="s">
        <v>687</v>
      </c>
      <c r="K181" s="1250" t="s">
        <v>581</v>
      </c>
      <c r="L181" s="1250">
        <v>1</v>
      </c>
      <c r="M181" s="1341"/>
      <c r="N181" s="1267" t="str">
        <f t="shared" si="33"/>
        <v>Included</v>
      </c>
      <c r="O181" s="1268">
        <f t="shared" si="34"/>
        <v>0</v>
      </c>
      <c r="P181" s="1058"/>
      <c r="Q181" s="1062">
        <f t="shared" si="35"/>
        <v>0</v>
      </c>
      <c r="R181" s="1063">
        <f t="shared" si="22"/>
        <v>0</v>
      </c>
      <c r="S181" s="1058"/>
      <c r="T181" s="1059"/>
      <c r="U181" s="1058"/>
      <c r="V181" s="1060"/>
      <c r="W181" s="1058"/>
      <c r="X181" s="1058"/>
      <c r="Y181" s="1058"/>
    </row>
    <row r="182" spans="1:25" s="1022" customFormat="1" ht="82.5">
      <c r="A182" s="1250">
        <v>161</v>
      </c>
      <c r="B182" s="1250">
        <v>7000023190</v>
      </c>
      <c r="C182" s="1250">
        <v>1880</v>
      </c>
      <c r="D182" s="1064" t="s">
        <v>853</v>
      </c>
      <c r="E182" s="1250">
        <v>1000015954</v>
      </c>
      <c r="F182" s="1250">
        <v>73082011</v>
      </c>
      <c r="G182" s="1353"/>
      <c r="H182" s="1250">
        <v>18</v>
      </c>
      <c r="I182" s="1350"/>
      <c r="J182" s="1064" t="s">
        <v>595</v>
      </c>
      <c r="K182" s="1250" t="s">
        <v>596</v>
      </c>
      <c r="L182" s="1250">
        <v>976</v>
      </c>
      <c r="M182" s="1341"/>
      <c r="N182" s="1267" t="str">
        <f t="shared" si="33"/>
        <v>Included</v>
      </c>
      <c r="O182" s="1268">
        <f t="shared" si="34"/>
        <v>0</v>
      </c>
      <c r="P182" s="1058"/>
      <c r="Q182" s="1062">
        <f t="shared" si="35"/>
        <v>0</v>
      </c>
      <c r="R182" s="1063">
        <f t="shared" si="22"/>
        <v>0</v>
      </c>
      <c r="S182" s="1058"/>
      <c r="T182" s="1059"/>
      <c r="U182" s="1058"/>
      <c r="V182" s="1060"/>
      <c r="W182" s="1058"/>
      <c r="X182" s="1058"/>
      <c r="Y182" s="1058"/>
    </row>
    <row r="183" spans="1:25" s="1022" customFormat="1" ht="82.5">
      <c r="A183" s="1250">
        <v>162</v>
      </c>
      <c r="B183" s="1250">
        <v>7000023190</v>
      </c>
      <c r="C183" s="1250">
        <v>1890</v>
      </c>
      <c r="D183" s="1064" t="s">
        <v>853</v>
      </c>
      <c r="E183" s="1250">
        <v>1000015953</v>
      </c>
      <c r="F183" s="1250">
        <v>73082011</v>
      </c>
      <c r="G183" s="1353"/>
      <c r="H183" s="1250">
        <v>18</v>
      </c>
      <c r="I183" s="1350"/>
      <c r="J183" s="1064" t="s">
        <v>789</v>
      </c>
      <c r="K183" s="1250" t="s">
        <v>596</v>
      </c>
      <c r="L183" s="1250">
        <v>561</v>
      </c>
      <c r="M183" s="1341"/>
      <c r="N183" s="1267" t="str">
        <f t="shared" si="33"/>
        <v>Included</v>
      </c>
      <c r="O183" s="1268">
        <f t="shared" si="34"/>
        <v>0</v>
      </c>
      <c r="P183" s="1058"/>
      <c r="Q183" s="1062">
        <f t="shared" si="35"/>
        <v>0</v>
      </c>
      <c r="R183" s="1063">
        <f t="shared" si="22"/>
        <v>0</v>
      </c>
      <c r="S183" s="1058"/>
      <c r="T183" s="1059"/>
      <c r="U183" s="1058"/>
      <c r="V183" s="1060"/>
      <c r="W183" s="1058"/>
      <c r="X183" s="1058"/>
      <c r="Y183" s="1058"/>
    </row>
    <row r="184" spans="1:25" s="1022" customFormat="1" ht="49.5">
      <c r="A184" s="1250">
        <v>163</v>
      </c>
      <c r="B184" s="1250">
        <v>7000023190</v>
      </c>
      <c r="C184" s="1250">
        <v>1900</v>
      </c>
      <c r="D184" s="1064" t="s">
        <v>853</v>
      </c>
      <c r="E184" s="1250">
        <v>1000011713</v>
      </c>
      <c r="F184" s="1250">
        <v>73082011</v>
      </c>
      <c r="G184" s="1353"/>
      <c r="H184" s="1250">
        <v>18</v>
      </c>
      <c r="I184" s="1350"/>
      <c r="J184" s="1064" t="s">
        <v>597</v>
      </c>
      <c r="K184" s="1250" t="s">
        <v>596</v>
      </c>
      <c r="L184" s="1250">
        <v>64</v>
      </c>
      <c r="M184" s="1341"/>
      <c r="N184" s="1267" t="str">
        <f t="shared" si="33"/>
        <v>Included</v>
      </c>
      <c r="O184" s="1268">
        <f t="shared" si="34"/>
        <v>0</v>
      </c>
      <c r="P184" s="1058"/>
      <c r="Q184" s="1062">
        <f t="shared" si="35"/>
        <v>0</v>
      </c>
      <c r="R184" s="1063">
        <f t="shared" si="22"/>
        <v>0</v>
      </c>
      <c r="S184" s="1058"/>
      <c r="T184" s="1059"/>
      <c r="U184" s="1058"/>
      <c r="V184" s="1060"/>
      <c r="W184" s="1058"/>
      <c r="X184" s="1058"/>
      <c r="Y184" s="1058"/>
    </row>
    <row r="185" spans="1:25" s="1022" customFormat="1" ht="49.5">
      <c r="A185" s="1250">
        <v>164</v>
      </c>
      <c r="B185" s="1250">
        <v>7000023190</v>
      </c>
      <c r="C185" s="1250">
        <v>1910</v>
      </c>
      <c r="D185" s="1064" t="s">
        <v>853</v>
      </c>
      <c r="E185" s="1250">
        <v>1000012373</v>
      </c>
      <c r="F185" s="1250">
        <v>73082011</v>
      </c>
      <c r="G185" s="1353"/>
      <c r="H185" s="1250">
        <v>18</v>
      </c>
      <c r="I185" s="1350"/>
      <c r="J185" s="1064" t="s">
        <v>598</v>
      </c>
      <c r="K185" s="1250" t="s">
        <v>596</v>
      </c>
      <c r="L185" s="1250">
        <v>81</v>
      </c>
      <c r="M185" s="1341"/>
      <c r="N185" s="1267" t="str">
        <f t="shared" si="33"/>
        <v>Included</v>
      </c>
      <c r="O185" s="1268">
        <f t="shared" si="34"/>
        <v>0</v>
      </c>
      <c r="P185" s="1058"/>
      <c r="Q185" s="1062">
        <f t="shared" si="35"/>
        <v>0</v>
      </c>
      <c r="R185" s="1063">
        <f t="shared" si="22"/>
        <v>0</v>
      </c>
      <c r="S185" s="1058"/>
      <c r="T185" s="1059"/>
      <c r="U185" s="1058"/>
      <c r="V185" s="1060"/>
      <c r="W185" s="1058"/>
      <c r="X185" s="1058"/>
      <c r="Y185" s="1058"/>
    </row>
    <row r="186" spans="1:25" s="1022" customFormat="1" ht="33">
      <c r="A186" s="1250">
        <v>165</v>
      </c>
      <c r="B186" s="1250">
        <v>7000023190</v>
      </c>
      <c r="C186" s="1250">
        <v>1940</v>
      </c>
      <c r="D186" s="1064" t="s">
        <v>854</v>
      </c>
      <c r="E186" s="1250">
        <v>1000017518</v>
      </c>
      <c r="F186" s="1250">
        <v>85364900</v>
      </c>
      <c r="G186" s="1353"/>
      <c r="H186" s="1250">
        <v>18</v>
      </c>
      <c r="I186" s="1350"/>
      <c r="J186" s="1064" t="s">
        <v>794</v>
      </c>
      <c r="K186" s="1250" t="s">
        <v>575</v>
      </c>
      <c r="L186" s="1250">
        <v>2</v>
      </c>
      <c r="M186" s="1341"/>
      <c r="N186" s="1267" t="str">
        <f t="shared" si="33"/>
        <v>Included</v>
      </c>
      <c r="O186" s="1268">
        <f t="shared" si="34"/>
        <v>0</v>
      </c>
      <c r="P186" s="1058"/>
      <c r="Q186" s="1062">
        <f t="shared" si="35"/>
        <v>0</v>
      </c>
      <c r="R186" s="1063">
        <f t="shared" si="22"/>
        <v>0</v>
      </c>
      <c r="S186" s="1058"/>
      <c r="T186" s="1059"/>
      <c r="U186" s="1058"/>
      <c r="V186" s="1060"/>
      <c r="W186" s="1058"/>
      <c r="X186" s="1058"/>
      <c r="Y186" s="1058"/>
    </row>
    <row r="187" spans="1:25" s="1022" customFormat="1" ht="33">
      <c r="A187" s="1250">
        <v>166</v>
      </c>
      <c r="B187" s="1250">
        <v>7000023190</v>
      </c>
      <c r="C187" s="1250">
        <v>1950</v>
      </c>
      <c r="D187" s="1064" t="s">
        <v>854</v>
      </c>
      <c r="E187" s="1250">
        <v>1000022512</v>
      </c>
      <c r="F187" s="1250">
        <v>90311000</v>
      </c>
      <c r="G187" s="1353"/>
      <c r="H187" s="1250">
        <v>18</v>
      </c>
      <c r="I187" s="1350"/>
      <c r="J187" s="1064" t="s">
        <v>795</v>
      </c>
      <c r="K187" s="1250" t="s">
        <v>575</v>
      </c>
      <c r="L187" s="1250">
        <v>2</v>
      </c>
      <c r="M187" s="1341"/>
      <c r="N187" s="1267" t="str">
        <f t="shared" si="33"/>
        <v>Included</v>
      </c>
      <c r="O187" s="1268">
        <f t="shared" si="34"/>
        <v>0</v>
      </c>
      <c r="P187" s="1058"/>
      <c r="Q187" s="1062">
        <f t="shared" si="35"/>
        <v>0</v>
      </c>
      <c r="R187" s="1063">
        <f t="shared" si="22"/>
        <v>0</v>
      </c>
      <c r="S187" s="1058"/>
      <c r="T187" s="1059"/>
      <c r="U187" s="1058"/>
      <c r="V187" s="1060"/>
      <c r="W187" s="1058"/>
      <c r="X187" s="1058"/>
      <c r="Y187" s="1058"/>
    </row>
    <row r="188" spans="1:25" s="1022" customFormat="1" ht="49.5">
      <c r="A188" s="1250">
        <v>167</v>
      </c>
      <c r="B188" s="1250">
        <v>7000023190</v>
      </c>
      <c r="C188" s="1250">
        <v>1960</v>
      </c>
      <c r="D188" s="1064" t="s">
        <v>854</v>
      </c>
      <c r="E188" s="1250">
        <v>1000022510</v>
      </c>
      <c r="F188" s="1250">
        <v>85176290</v>
      </c>
      <c r="G188" s="1353"/>
      <c r="H188" s="1250">
        <v>18</v>
      </c>
      <c r="I188" s="1350"/>
      <c r="J188" s="1064" t="s">
        <v>796</v>
      </c>
      <c r="K188" s="1250" t="s">
        <v>575</v>
      </c>
      <c r="L188" s="1250">
        <v>3</v>
      </c>
      <c r="M188" s="1341"/>
      <c r="N188" s="1267" t="str">
        <f t="shared" si="33"/>
        <v>Included</v>
      </c>
      <c r="O188" s="1268">
        <f t="shared" si="34"/>
        <v>0</v>
      </c>
      <c r="P188" s="1058"/>
      <c r="Q188" s="1062">
        <f t="shared" si="35"/>
        <v>0</v>
      </c>
      <c r="R188" s="1063">
        <f t="shared" si="22"/>
        <v>0</v>
      </c>
      <c r="S188" s="1058"/>
      <c r="T188" s="1059"/>
      <c r="U188" s="1058"/>
      <c r="V188" s="1060"/>
      <c r="W188" s="1058"/>
      <c r="X188" s="1058"/>
      <c r="Y188" s="1058"/>
    </row>
    <row r="189" spans="1:25" s="1022" customFormat="1" ht="49.5">
      <c r="A189" s="1250">
        <v>168</v>
      </c>
      <c r="B189" s="1250">
        <v>7000023190</v>
      </c>
      <c r="C189" s="1250">
        <v>1970</v>
      </c>
      <c r="D189" s="1064" t="s">
        <v>854</v>
      </c>
      <c r="E189" s="1250">
        <v>1000022487</v>
      </c>
      <c r="F189" s="1250">
        <v>85447090</v>
      </c>
      <c r="G189" s="1353"/>
      <c r="H189" s="1250">
        <v>18</v>
      </c>
      <c r="I189" s="1350"/>
      <c r="J189" s="1064" t="s">
        <v>797</v>
      </c>
      <c r="K189" s="1250" t="s">
        <v>575</v>
      </c>
      <c r="L189" s="1250">
        <v>1</v>
      </c>
      <c r="M189" s="1341"/>
      <c r="N189" s="1267" t="str">
        <f t="shared" si="33"/>
        <v>Included</v>
      </c>
      <c r="O189" s="1268">
        <f t="shared" si="34"/>
        <v>0</v>
      </c>
      <c r="P189" s="1058"/>
      <c r="Q189" s="1062">
        <f t="shared" si="35"/>
        <v>0</v>
      </c>
      <c r="R189" s="1063">
        <f t="shared" si="22"/>
        <v>0</v>
      </c>
      <c r="S189" s="1058"/>
      <c r="T189" s="1059"/>
      <c r="U189" s="1058"/>
      <c r="V189" s="1060"/>
      <c r="W189" s="1058"/>
      <c r="X189" s="1058"/>
      <c r="Y189" s="1058"/>
    </row>
    <row r="190" spans="1:25" s="1022" customFormat="1" ht="26.45" customHeight="1">
      <c r="A190" s="1349" t="s">
        <v>341</v>
      </c>
      <c r="B190" s="1235" t="s">
        <v>891</v>
      </c>
      <c r="C190" s="1236"/>
      <c r="D190" s="1236"/>
      <c r="E190" s="1236"/>
      <c r="F190" s="1236"/>
      <c r="G190" s="1236"/>
      <c r="H190" s="1236"/>
      <c r="I190" s="1349"/>
      <c r="J190" s="1237"/>
      <c r="K190" s="1232"/>
      <c r="L190" s="1232"/>
      <c r="M190" s="1233"/>
      <c r="N190" s="1232"/>
      <c r="O190" s="1266"/>
      <c r="P190" s="1058"/>
      <c r="Q190" s="1062"/>
      <c r="R190" s="1063"/>
      <c r="S190" s="1058"/>
      <c r="T190" s="1059"/>
      <c r="U190" s="1058"/>
      <c r="V190" s="1060"/>
      <c r="W190" s="1058"/>
      <c r="X190" s="1058"/>
      <c r="Y190" s="1058"/>
    </row>
    <row r="191" spans="1:25" s="1022" customFormat="1" ht="33">
      <c r="A191" s="1250">
        <v>1</v>
      </c>
      <c r="B191" s="1250">
        <v>7000023191</v>
      </c>
      <c r="C191" s="1250">
        <v>10</v>
      </c>
      <c r="D191" s="1064" t="s">
        <v>709</v>
      </c>
      <c r="E191" s="1250">
        <v>1000004501</v>
      </c>
      <c r="F191" s="1250">
        <v>85352913</v>
      </c>
      <c r="G191" s="1353"/>
      <c r="H191" s="1250">
        <v>18</v>
      </c>
      <c r="I191" s="1350"/>
      <c r="J191" s="1064" t="s">
        <v>736</v>
      </c>
      <c r="K191" s="1250" t="s">
        <v>575</v>
      </c>
      <c r="L191" s="1250">
        <v>2</v>
      </c>
      <c r="M191" s="1341"/>
      <c r="N191" s="1267" t="str">
        <f t="shared" si="4"/>
        <v>Included</v>
      </c>
      <c r="O191" s="1268">
        <f t="shared" si="5"/>
        <v>0</v>
      </c>
      <c r="P191" s="1058"/>
      <c r="Q191" s="1062">
        <f t="shared" si="6"/>
        <v>0</v>
      </c>
      <c r="R191" s="1063">
        <f>IF(I191="", H191*Q191/100,I191*Q191)</f>
        <v>0</v>
      </c>
      <c r="S191" s="1058"/>
      <c r="T191" s="1059"/>
      <c r="U191" s="1058"/>
      <c r="V191" s="1060"/>
      <c r="W191" s="1058"/>
      <c r="X191" s="1058"/>
      <c r="Y191" s="1058"/>
    </row>
    <row r="192" spans="1:25" s="1022" customFormat="1" ht="33">
      <c r="A192" s="1250">
        <v>2</v>
      </c>
      <c r="B192" s="1250">
        <v>7000023191</v>
      </c>
      <c r="C192" s="1250">
        <v>20</v>
      </c>
      <c r="D192" s="1064" t="s">
        <v>709</v>
      </c>
      <c r="E192" s="1250">
        <v>1000004463</v>
      </c>
      <c r="F192" s="1250">
        <v>85359090</v>
      </c>
      <c r="G192" s="1353"/>
      <c r="H192" s="1250">
        <v>18</v>
      </c>
      <c r="I192" s="1350"/>
      <c r="J192" s="1064" t="s">
        <v>735</v>
      </c>
      <c r="K192" s="1250" t="s">
        <v>575</v>
      </c>
      <c r="L192" s="1250">
        <v>6</v>
      </c>
      <c r="M192" s="1341"/>
      <c r="N192" s="1267" t="str">
        <f t="shared" si="4"/>
        <v>Included</v>
      </c>
      <c r="O192" s="1268">
        <f t="shared" si="5"/>
        <v>0</v>
      </c>
      <c r="P192" s="1058"/>
      <c r="Q192" s="1062">
        <f t="shared" si="6"/>
        <v>0</v>
      </c>
      <c r="R192" s="1063">
        <f t="shared" ref="R192:R210" si="36">IF(I192="", H192*Q192/100,I192*Q192)</f>
        <v>0</v>
      </c>
      <c r="S192" s="1058"/>
      <c r="T192" s="1059"/>
      <c r="U192" s="1058"/>
      <c r="V192" s="1060"/>
      <c r="W192" s="1058"/>
      <c r="X192" s="1058"/>
      <c r="Y192" s="1058"/>
    </row>
    <row r="193" spans="1:25" s="1022" customFormat="1" ht="33">
      <c r="A193" s="1250">
        <v>3</v>
      </c>
      <c r="B193" s="1250">
        <v>7000023191</v>
      </c>
      <c r="C193" s="1250">
        <v>30</v>
      </c>
      <c r="D193" s="1064" t="s">
        <v>709</v>
      </c>
      <c r="E193" s="1250">
        <v>1000004535</v>
      </c>
      <c r="F193" s="1250">
        <v>85359090</v>
      </c>
      <c r="G193" s="1353"/>
      <c r="H193" s="1250">
        <v>18</v>
      </c>
      <c r="I193" s="1350"/>
      <c r="J193" s="1064" t="s">
        <v>791</v>
      </c>
      <c r="K193" s="1250" t="s">
        <v>575</v>
      </c>
      <c r="L193" s="1250">
        <v>6</v>
      </c>
      <c r="M193" s="1341"/>
      <c r="N193" s="1267" t="str">
        <f t="shared" ref="N193:N194" si="37">IF(M193=0, "Included",IF(ISERROR(L193*M193), M193, L193*M193))</f>
        <v>Included</v>
      </c>
      <c r="O193" s="1268">
        <f t="shared" ref="O193:O194" si="38">R193</f>
        <v>0</v>
      </c>
      <c r="P193" s="1058"/>
      <c r="Q193" s="1062">
        <f t="shared" ref="Q193:Q194" si="39">IF(N193="Included",0,N193)</f>
        <v>0</v>
      </c>
      <c r="R193" s="1063">
        <f t="shared" si="36"/>
        <v>0</v>
      </c>
      <c r="S193" s="1058"/>
      <c r="T193" s="1059"/>
      <c r="U193" s="1058"/>
      <c r="V193" s="1060"/>
      <c r="W193" s="1058"/>
      <c r="X193" s="1058"/>
      <c r="Y193" s="1058"/>
    </row>
    <row r="194" spans="1:25" s="1022" customFormat="1" ht="33">
      <c r="A194" s="1250">
        <v>4</v>
      </c>
      <c r="B194" s="1250">
        <v>7000023191</v>
      </c>
      <c r="C194" s="1250">
        <v>40</v>
      </c>
      <c r="D194" s="1064" t="s">
        <v>709</v>
      </c>
      <c r="E194" s="1250">
        <v>1000004498</v>
      </c>
      <c r="F194" s="1250">
        <v>85353090</v>
      </c>
      <c r="G194" s="1353"/>
      <c r="H194" s="1250">
        <v>18</v>
      </c>
      <c r="I194" s="1350"/>
      <c r="J194" s="1064" t="s">
        <v>734</v>
      </c>
      <c r="K194" s="1250" t="s">
        <v>575</v>
      </c>
      <c r="L194" s="1250">
        <v>4</v>
      </c>
      <c r="M194" s="1341"/>
      <c r="N194" s="1267" t="str">
        <f t="shared" si="37"/>
        <v>Included</v>
      </c>
      <c r="O194" s="1268">
        <f t="shared" si="38"/>
        <v>0</v>
      </c>
      <c r="P194" s="1058"/>
      <c r="Q194" s="1062">
        <f t="shared" si="39"/>
        <v>0</v>
      </c>
      <c r="R194" s="1063">
        <f t="shared" si="36"/>
        <v>0</v>
      </c>
      <c r="S194" s="1058"/>
      <c r="T194" s="1059"/>
      <c r="U194" s="1058"/>
      <c r="V194" s="1060"/>
      <c r="W194" s="1058"/>
      <c r="X194" s="1058"/>
      <c r="Y194" s="1058"/>
    </row>
    <row r="195" spans="1:25" s="1022" customFormat="1" ht="49.5">
      <c r="A195" s="1250">
        <v>5</v>
      </c>
      <c r="B195" s="1250">
        <v>7000023191</v>
      </c>
      <c r="C195" s="1250">
        <v>50</v>
      </c>
      <c r="D195" s="1064" t="s">
        <v>889</v>
      </c>
      <c r="E195" s="1250">
        <v>1000049683</v>
      </c>
      <c r="F195" s="1250">
        <v>72169990</v>
      </c>
      <c r="G195" s="1353"/>
      <c r="H195" s="1250">
        <v>18</v>
      </c>
      <c r="I195" s="1350"/>
      <c r="J195" s="1064" t="s">
        <v>890</v>
      </c>
      <c r="K195" s="1250" t="s">
        <v>581</v>
      </c>
      <c r="L195" s="1250">
        <v>2</v>
      </c>
      <c r="M195" s="1341"/>
      <c r="N195" s="1267" t="str">
        <f t="shared" si="4"/>
        <v>Included</v>
      </c>
      <c r="O195" s="1268">
        <f t="shared" si="5"/>
        <v>0</v>
      </c>
      <c r="P195" s="1058"/>
      <c r="Q195" s="1062">
        <f t="shared" si="6"/>
        <v>0</v>
      </c>
      <c r="R195" s="1063">
        <f t="shared" si="36"/>
        <v>0</v>
      </c>
      <c r="S195" s="1058"/>
      <c r="T195" s="1059"/>
      <c r="U195" s="1058"/>
      <c r="V195" s="1060"/>
      <c r="W195" s="1058"/>
      <c r="X195" s="1058"/>
      <c r="Y195" s="1058"/>
    </row>
    <row r="196" spans="1:25" s="1022" customFormat="1" ht="49.5">
      <c r="A196" s="1250">
        <v>6</v>
      </c>
      <c r="B196" s="1250">
        <v>7000023191</v>
      </c>
      <c r="C196" s="1250">
        <v>60</v>
      </c>
      <c r="D196" s="1064" t="s">
        <v>714</v>
      </c>
      <c r="E196" s="1250">
        <v>1000055986</v>
      </c>
      <c r="F196" s="1250">
        <v>72169990</v>
      </c>
      <c r="G196" s="1353"/>
      <c r="H196" s="1250">
        <v>18</v>
      </c>
      <c r="I196" s="1350"/>
      <c r="J196" s="1064" t="s">
        <v>753</v>
      </c>
      <c r="K196" s="1250" t="s">
        <v>575</v>
      </c>
      <c r="L196" s="1250">
        <v>12</v>
      </c>
      <c r="M196" s="1341"/>
      <c r="N196" s="1267" t="str">
        <f t="shared" si="4"/>
        <v>Included</v>
      </c>
      <c r="O196" s="1268">
        <f t="shared" si="5"/>
        <v>0</v>
      </c>
      <c r="P196" s="1058"/>
      <c r="Q196" s="1062">
        <f t="shared" si="6"/>
        <v>0</v>
      </c>
      <c r="R196" s="1063">
        <f t="shared" si="36"/>
        <v>0</v>
      </c>
      <c r="S196" s="1058"/>
      <c r="T196" s="1059"/>
      <c r="U196" s="1058"/>
      <c r="V196" s="1060"/>
      <c r="W196" s="1058"/>
      <c r="X196" s="1058"/>
      <c r="Y196" s="1058"/>
    </row>
    <row r="197" spans="1:25" s="1022" customFormat="1" ht="33">
      <c r="A197" s="1250">
        <v>7</v>
      </c>
      <c r="B197" s="1250">
        <v>7000023191</v>
      </c>
      <c r="C197" s="1250">
        <v>70</v>
      </c>
      <c r="D197" s="1064" t="s">
        <v>659</v>
      </c>
      <c r="E197" s="1250">
        <v>1000002165</v>
      </c>
      <c r="F197" s="1250">
        <v>85371000</v>
      </c>
      <c r="G197" s="1353"/>
      <c r="H197" s="1250">
        <v>18</v>
      </c>
      <c r="I197" s="1350"/>
      <c r="J197" s="1064" t="s">
        <v>583</v>
      </c>
      <c r="K197" s="1250" t="s">
        <v>575</v>
      </c>
      <c r="L197" s="1250">
        <v>2</v>
      </c>
      <c r="M197" s="1341"/>
      <c r="N197" s="1267" t="str">
        <f t="shared" si="4"/>
        <v>Included</v>
      </c>
      <c r="O197" s="1268">
        <f t="shared" si="5"/>
        <v>0</v>
      </c>
      <c r="P197" s="1058"/>
      <c r="Q197" s="1062">
        <f t="shared" si="6"/>
        <v>0</v>
      </c>
      <c r="R197" s="1063">
        <f t="shared" si="36"/>
        <v>0</v>
      </c>
      <c r="S197" s="1058"/>
      <c r="T197" s="1059"/>
      <c r="U197" s="1058"/>
      <c r="V197" s="1060"/>
      <c r="W197" s="1058"/>
      <c r="X197" s="1058"/>
      <c r="Y197" s="1058"/>
    </row>
    <row r="198" spans="1:25" s="1022" customFormat="1" ht="33">
      <c r="A198" s="1250">
        <v>8</v>
      </c>
      <c r="B198" s="1250">
        <v>7000023191</v>
      </c>
      <c r="C198" s="1250">
        <v>80</v>
      </c>
      <c r="D198" s="1064" t="s">
        <v>649</v>
      </c>
      <c r="E198" s="1250">
        <v>1000003409</v>
      </c>
      <c r="F198" s="1250">
        <v>85371000</v>
      </c>
      <c r="G198" s="1353"/>
      <c r="H198" s="1250">
        <v>18</v>
      </c>
      <c r="I198" s="1350"/>
      <c r="J198" s="1064" t="s">
        <v>584</v>
      </c>
      <c r="K198" s="1250" t="s">
        <v>575</v>
      </c>
      <c r="L198" s="1250">
        <v>2</v>
      </c>
      <c r="M198" s="1341"/>
      <c r="N198" s="1267" t="str">
        <f t="shared" si="4"/>
        <v>Included</v>
      </c>
      <c r="O198" s="1268">
        <f t="shared" si="5"/>
        <v>0</v>
      </c>
      <c r="P198" s="1058"/>
      <c r="Q198" s="1062">
        <f t="shared" si="6"/>
        <v>0</v>
      </c>
      <c r="R198" s="1063">
        <f t="shared" si="36"/>
        <v>0</v>
      </c>
      <c r="S198" s="1058"/>
      <c r="T198" s="1059"/>
      <c r="U198" s="1058"/>
      <c r="V198" s="1060"/>
      <c r="W198" s="1058"/>
      <c r="X198" s="1058"/>
      <c r="Y198" s="1058"/>
    </row>
    <row r="199" spans="1:25" s="1022" customFormat="1" ht="33">
      <c r="A199" s="1250">
        <v>9</v>
      </c>
      <c r="B199" s="1250">
        <v>7000023191</v>
      </c>
      <c r="C199" s="1250">
        <v>90</v>
      </c>
      <c r="D199" s="1064" t="s">
        <v>718</v>
      </c>
      <c r="E199" s="1250">
        <v>1000031985</v>
      </c>
      <c r="F199" s="1250">
        <v>85446020</v>
      </c>
      <c r="G199" s="1353"/>
      <c r="H199" s="1250">
        <v>18</v>
      </c>
      <c r="I199" s="1350"/>
      <c r="J199" s="1064" t="s">
        <v>671</v>
      </c>
      <c r="K199" s="1250" t="s">
        <v>593</v>
      </c>
      <c r="L199" s="1250">
        <v>0.5</v>
      </c>
      <c r="M199" s="1341"/>
      <c r="N199" s="1267" t="str">
        <f t="shared" si="4"/>
        <v>Included</v>
      </c>
      <c r="O199" s="1268">
        <f t="shared" si="5"/>
        <v>0</v>
      </c>
      <c r="P199" s="1058"/>
      <c r="Q199" s="1062">
        <f t="shared" si="6"/>
        <v>0</v>
      </c>
      <c r="R199" s="1063">
        <f t="shared" si="36"/>
        <v>0</v>
      </c>
      <c r="S199" s="1058"/>
      <c r="T199" s="1059"/>
      <c r="U199" s="1058"/>
      <c r="V199" s="1060"/>
      <c r="W199" s="1058"/>
      <c r="X199" s="1058"/>
      <c r="Y199" s="1058"/>
    </row>
    <row r="200" spans="1:25" s="1022" customFormat="1" ht="33">
      <c r="A200" s="1250">
        <v>10</v>
      </c>
      <c r="B200" s="1250">
        <v>7000023191</v>
      </c>
      <c r="C200" s="1250">
        <v>100</v>
      </c>
      <c r="D200" s="1064" t="s">
        <v>718</v>
      </c>
      <c r="E200" s="1250">
        <v>1000031943</v>
      </c>
      <c r="F200" s="1250">
        <v>85446020</v>
      </c>
      <c r="G200" s="1353"/>
      <c r="H200" s="1250">
        <v>18</v>
      </c>
      <c r="I200" s="1350"/>
      <c r="J200" s="1064" t="s">
        <v>670</v>
      </c>
      <c r="K200" s="1250" t="s">
        <v>593</v>
      </c>
      <c r="L200" s="1250">
        <v>0.5</v>
      </c>
      <c r="M200" s="1341"/>
      <c r="N200" s="1267" t="str">
        <f t="shared" si="4"/>
        <v>Included</v>
      </c>
      <c r="O200" s="1268">
        <f t="shared" si="5"/>
        <v>0</v>
      </c>
      <c r="P200" s="1058"/>
      <c r="Q200" s="1062">
        <f t="shared" si="6"/>
        <v>0</v>
      </c>
      <c r="R200" s="1063">
        <f t="shared" si="36"/>
        <v>0</v>
      </c>
      <c r="S200" s="1058"/>
      <c r="T200" s="1059"/>
      <c r="U200" s="1058"/>
      <c r="V200" s="1060"/>
      <c r="W200" s="1058"/>
      <c r="X200" s="1058"/>
      <c r="Y200" s="1058"/>
    </row>
    <row r="201" spans="1:25" s="1022" customFormat="1" ht="33">
      <c r="A201" s="1250">
        <v>11</v>
      </c>
      <c r="B201" s="1250">
        <v>7000023191</v>
      </c>
      <c r="C201" s="1250">
        <v>110</v>
      </c>
      <c r="D201" s="1064" t="s">
        <v>718</v>
      </c>
      <c r="E201" s="1250">
        <v>1000031964</v>
      </c>
      <c r="F201" s="1250">
        <v>85446020</v>
      </c>
      <c r="G201" s="1353"/>
      <c r="H201" s="1250">
        <v>18</v>
      </c>
      <c r="I201" s="1350"/>
      <c r="J201" s="1064" t="s">
        <v>669</v>
      </c>
      <c r="K201" s="1250" t="s">
        <v>593</v>
      </c>
      <c r="L201" s="1250">
        <v>1</v>
      </c>
      <c r="M201" s="1341"/>
      <c r="N201" s="1267" t="str">
        <f t="shared" ref="N201:N209" si="40">IF(M201=0, "Included",IF(ISERROR(L201*M201), M201, L201*M201))</f>
        <v>Included</v>
      </c>
      <c r="O201" s="1268">
        <f t="shared" ref="O201:O209" si="41">R201</f>
        <v>0</v>
      </c>
      <c r="P201" s="1058"/>
      <c r="Q201" s="1062">
        <f t="shared" ref="Q201:Q209" si="42">IF(N201="Included",0,N201)</f>
        <v>0</v>
      </c>
      <c r="R201" s="1063">
        <f t="shared" si="36"/>
        <v>0</v>
      </c>
      <c r="S201" s="1058"/>
      <c r="T201" s="1059"/>
      <c r="U201" s="1058"/>
      <c r="V201" s="1060"/>
      <c r="W201" s="1058"/>
      <c r="X201" s="1058"/>
      <c r="Y201" s="1058"/>
    </row>
    <row r="202" spans="1:25" s="1022" customFormat="1" ht="33">
      <c r="A202" s="1250">
        <v>12</v>
      </c>
      <c r="B202" s="1250">
        <v>7000023191</v>
      </c>
      <c r="C202" s="1250">
        <v>120</v>
      </c>
      <c r="D202" s="1064" t="s">
        <v>718</v>
      </c>
      <c r="E202" s="1250">
        <v>1000031987</v>
      </c>
      <c r="F202" s="1250">
        <v>85446020</v>
      </c>
      <c r="G202" s="1353"/>
      <c r="H202" s="1250">
        <v>18</v>
      </c>
      <c r="I202" s="1350"/>
      <c r="J202" s="1064" t="s">
        <v>668</v>
      </c>
      <c r="K202" s="1250" t="s">
        <v>593</v>
      </c>
      <c r="L202" s="1250">
        <v>2.5</v>
      </c>
      <c r="M202" s="1341"/>
      <c r="N202" s="1267" t="str">
        <f t="shared" si="40"/>
        <v>Included</v>
      </c>
      <c r="O202" s="1268">
        <f t="shared" si="41"/>
        <v>0</v>
      </c>
      <c r="P202" s="1058"/>
      <c r="Q202" s="1062">
        <f t="shared" si="42"/>
        <v>0</v>
      </c>
      <c r="R202" s="1063">
        <f t="shared" si="36"/>
        <v>0</v>
      </c>
      <c r="S202" s="1058"/>
      <c r="T202" s="1059"/>
      <c r="U202" s="1058"/>
      <c r="V202" s="1060"/>
      <c r="W202" s="1058"/>
      <c r="X202" s="1058"/>
      <c r="Y202" s="1058"/>
    </row>
    <row r="203" spans="1:25" s="1022" customFormat="1" ht="33">
      <c r="A203" s="1250">
        <v>13</v>
      </c>
      <c r="B203" s="1250">
        <v>7000023191</v>
      </c>
      <c r="C203" s="1250">
        <v>130</v>
      </c>
      <c r="D203" s="1064" t="s">
        <v>718</v>
      </c>
      <c r="E203" s="1250">
        <v>1000031887</v>
      </c>
      <c r="F203" s="1250">
        <v>85446020</v>
      </c>
      <c r="G203" s="1353"/>
      <c r="H203" s="1250">
        <v>18</v>
      </c>
      <c r="I203" s="1350"/>
      <c r="J203" s="1064" t="s">
        <v>667</v>
      </c>
      <c r="K203" s="1250" t="s">
        <v>593</v>
      </c>
      <c r="L203" s="1250">
        <v>0.5</v>
      </c>
      <c r="M203" s="1341"/>
      <c r="N203" s="1267" t="str">
        <f t="shared" si="40"/>
        <v>Included</v>
      </c>
      <c r="O203" s="1268">
        <f t="shared" si="41"/>
        <v>0</v>
      </c>
      <c r="P203" s="1058"/>
      <c r="Q203" s="1062">
        <f t="shared" si="42"/>
        <v>0</v>
      </c>
      <c r="R203" s="1063">
        <f t="shared" si="36"/>
        <v>0</v>
      </c>
      <c r="S203" s="1058"/>
      <c r="T203" s="1059"/>
      <c r="U203" s="1058"/>
      <c r="V203" s="1060"/>
      <c r="W203" s="1058"/>
      <c r="X203" s="1058"/>
      <c r="Y203" s="1058"/>
    </row>
    <row r="204" spans="1:25" s="1022" customFormat="1" ht="33">
      <c r="A204" s="1250">
        <v>14</v>
      </c>
      <c r="B204" s="1250">
        <v>7000023191</v>
      </c>
      <c r="C204" s="1250">
        <v>140</v>
      </c>
      <c r="D204" s="1064" t="s">
        <v>718</v>
      </c>
      <c r="E204" s="1250">
        <v>1000056264</v>
      </c>
      <c r="F204" s="1250">
        <v>85446020</v>
      </c>
      <c r="G204" s="1353"/>
      <c r="H204" s="1250">
        <v>18</v>
      </c>
      <c r="I204" s="1350"/>
      <c r="J204" s="1064" t="s">
        <v>706</v>
      </c>
      <c r="K204" s="1250" t="s">
        <v>593</v>
      </c>
      <c r="L204" s="1250">
        <v>2</v>
      </c>
      <c r="M204" s="1341"/>
      <c r="N204" s="1267" t="str">
        <f t="shared" si="40"/>
        <v>Included</v>
      </c>
      <c r="O204" s="1268">
        <f t="shared" si="41"/>
        <v>0</v>
      </c>
      <c r="P204" s="1058"/>
      <c r="Q204" s="1062">
        <f t="shared" si="42"/>
        <v>0</v>
      </c>
      <c r="R204" s="1063">
        <f t="shared" si="36"/>
        <v>0</v>
      </c>
      <c r="S204" s="1058"/>
      <c r="T204" s="1059"/>
      <c r="U204" s="1058"/>
      <c r="V204" s="1060"/>
      <c r="W204" s="1058"/>
      <c r="X204" s="1058"/>
      <c r="Y204" s="1058"/>
    </row>
    <row r="205" spans="1:25" s="1022" customFormat="1" ht="33">
      <c r="A205" s="1250">
        <v>15</v>
      </c>
      <c r="B205" s="1250">
        <v>7000023191</v>
      </c>
      <c r="C205" s="1250">
        <v>150</v>
      </c>
      <c r="D205" s="1064" t="s">
        <v>718</v>
      </c>
      <c r="E205" s="1250">
        <v>1000056265</v>
      </c>
      <c r="F205" s="1250">
        <v>85446020</v>
      </c>
      <c r="G205" s="1353"/>
      <c r="H205" s="1250">
        <v>18</v>
      </c>
      <c r="I205" s="1350"/>
      <c r="J205" s="1064" t="s">
        <v>705</v>
      </c>
      <c r="K205" s="1250" t="s">
        <v>593</v>
      </c>
      <c r="L205" s="1250">
        <v>1</v>
      </c>
      <c r="M205" s="1341"/>
      <c r="N205" s="1267" t="str">
        <f t="shared" si="40"/>
        <v>Included</v>
      </c>
      <c r="O205" s="1268">
        <f t="shared" si="41"/>
        <v>0</v>
      </c>
      <c r="P205" s="1058"/>
      <c r="Q205" s="1062">
        <f t="shared" si="42"/>
        <v>0</v>
      </c>
      <c r="R205" s="1063">
        <f t="shared" si="36"/>
        <v>0</v>
      </c>
      <c r="S205" s="1058"/>
      <c r="T205" s="1059"/>
      <c r="U205" s="1058"/>
      <c r="V205" s="1060"/>
      <c r="W205" s="1058"/>
      <c r="X205" s="1058"/>
      <c r="Y205" s="1058"/>
    </row>
    <row r="206" spans="1:25" s="1022" customFormat="1" ht="33">
      <c r="A206" s="1250">
        <v>16</v>
      </c>
      <c r="B206" s="1250">
        <v>7000023191</v>
      </c>
      <c r="C206" s="1250">
        <v>160</v>
      </c>
      <c r="D206" s="1064" t="s">
        <v>718</v>
      </c>
      <c r="E206" s="1250">
        <v>1000031976</v>
      </c>
      <c r="F206" s="1250">
        <v>85446020</v>
      </c>
      <c r="G206" s="1353"/>
      <c r="H206" s="1250">
        <v>18</v>
      </c>
      <c r="I206" s="1350"/>
      <c r="J206" s="1064" t="s">
        <v>672</v>
      </c>
      <c r="K206" s="1250" t="s">
        <v>593</v>
      </c>
      <c r="L206" s="1250">
        <v>1</v>
      </c>
      <c r="M206" s="1341"/>
      <c r="N206" s="1267" t="str">
        <f t="shared" si="40"/>
        <v>Included</v>
      </c>
      <c r="O206" s="1268">
        <f t="shared" si="41"/>
        <v>0</v>
      </c>
      <c r="P206" s="1058"/>
      <c r="Q206" s="1062">
        <f t="shared" si="42"/>
        <v>0</v>
      </c>
      <c r="R206" s="1063">
        <f t="shared" si="36"/>
        <v>0</v>
      </c>
      <c r="S206" s="1058"/>
      <c r="T206" s="1059"/>
      <c r="U206" s="1058"/>
      <c r="V206" s="1060"/>
      <c r="W206" s="1058"/>
      <c r="X206" s="1058"/>
      <c r="Y206" s="1058"/>
    </row>
    <row r="207" spans="1:25" s="1022" customFormat="1" ht="33">
      <c r="A207" s="1250">
        <v>17</v>
      </c>
      <c r="B207" s="1250">
        <v>7000023191</v>
      </c>
      <c r="C207" s="1250">
        <v>170</v>
      </c>
      <c r="D207" s="1064" t="s">
        <v>721</v>
      </c>
      <c r="E207" s="1250">
        <v>1000049654</v>
      </c>
      <c r="F207" s="1250">
        <v>73045930</v>
      </c>
      <c r="G207" s="1353"/>
      <c r="H207" s="1250">
        <v>18</v>
      </c>
      <c r="I207" s="1350"/>
      <c r="J207" s="1064" t="s">
        <v>792</v>
      </c>
      <c r="K207" s="1250" t="s">
        <v>575</v>
      </c>
      <c r="L207" s="1250">
        <v>6</v>
      </c>
      <c r="M207" s="1341"/>
      <c r="N207" s="1267" t="str">
        <f t="shared" si="40"/>
        <v>Included</v>
      </c>
      <c r="O207" s="1268">
        <f t="shared" si="41"/>
        <v>0</v>
      </c>
      <c r="P207" s="1058"/>
      <c r="Q207" s="1062">
        <f t="shared" si="42"/>
        <v>0</v>
      </c>
      <c r="R207" s="1063">
        <f t="shared" si="36"/>
        <v>0</v>
      </c>
      <c r="S207" s="1058"/>
      <c r="T207" s="1059"/>
      <c r="U207" s="1058"/>
      <c r="V207" s="1060"/>
      <c r="W207" s="1058"/>
      <c r="X207" s="1058"/>
      <c r="Y207" s="1058"/>
    </row>
    <row r="208" spans="1:25" s="1022" customFormat="1" ht="33">
      <c r="A208" s="1250">
        <v>18</v>
      </c>
      <c r="B208" s="1250">
        <v>7000023191</v>
      </c>
      <c r="C208" s="1250">
        <v>180</v>
      </c>
      <c r="D208" s="1064" t="s">
        <v>721</v>
      </c>
      <c r="E208" s="1250">
        <v>1000049653</v>
      </c>
      <c r="F208" s="1250">
        <v>73045930</v>
      </c>
      <c r="G208" s="1353"/>
      <c r="H208" s="1250">
        <v>18</v>
      </c>
      <c r="I208" s="1350"/>
      <c r="J208" s="1064" t="s">
        <v>770</v>
      </c>
      <c r="K208" s="1250" t="s">
        <v>575</v>
      </c>
      <c r="L208" s="1250">
        <v>6</v>
      </c>
      <c r="M208" s="1341"/>
      <c r="N208" s="1267" t="str">
        <f t="shared" si="40"/>
        <v>Included</v>
      </c>
      <c r="O208" s="1268">
        <f t="shared" si="41"/>
        <v>0</v>
      </c>
      <c r="P208" s="1058"/>
      <c r="Q208" s="1062">
        <f t="shared" si="42"/>
        <v>0</v>
      </c>
      <c r="R208" s="1063">
        <f t="shared" si="36"/>
        <v>0</v>
      </c>
      <c r="S208" s="1058"/>
      <c r="T208" s="1059"/>
      <c r="U208" s="1058"/>
      <c r="V208" s="1060"/>
      <c r="W208" s="1058"/>
      <c r="X208" s="1058"/>
      <c r="Y208" s="1058"/>
    </row>
    <row r="209" spans="1:51" s="1022" customFormat="1" ht="33">
      <c r="A209" s="1250">
        <v>19</v>
      </c>
      <c r="B209" s="1250">
        <v>7000023191</v>
      </c>
      <c r="C209" s="1250">
        <v>190</v>
      </c>
      <c r="D209" s="1064" t="s">
        <v>721</v>
      </c>
      <c r="E209" s="1250">
        <v>1000049657</v>
      </c>
      <c r="F209" s="1250">
        <v>73045930</v>
      </c>
      <c r="G209" s="1353"/>
      <c r="H209" s="1250">
        <v>18</v>
      </c>
      <c r="I209" s="1350"/>
      <c r="J209" s="1064" t="s">
        <v>774</v>
      </c>
      <c r="K209" s="1250" t="s">
        <v>575</v>
      </c>
      <c r="L209" s="1250">
        <v>4</v>
      </c>
      <c r="M209" s="1341"/>
      <c r="N209" s="1267" t="str">
        <f t="shared" si="40"/>
        <v>Included</v>
      </c>
      <c r="O209" s="1268">
        <f t="shared" si="41"/>
        <v>0</v>
      </c>
      <c r="P209" s="1058"/>
      <c r="Q209" s="1062">
        <f t="shared" si="42"/>
        <v>0</v>
      </c>
      <c r="R209" s="1063">
        <f t="shared" si="36"/>
        <v>0</v>
      </c>
      <c r="S209" s="1058"/>
      <c r="T209" s="1059"/>
      <c r="U209" s="1058"/>
      <c r="V209" s="1060"/>
      <c r="W209" s="1058"/>
      <c r="X209" s="1058"/>
      <c r="Y209" s="1058"/>
    </row>
    <row r="210" spans="1:51" s="1022" customFormat="1" ht="16.5">
      <c r="A210" s="1250">
        <v>20</v>
      </c>
      <c r="B210" s="1250">
        <v>7000023191</v>
      </c>
      <c r="C210" s="1250">
        <v>200</v>
      </c>
      <c r="D210" s="1064" t="s">
        <v>722</v>
      </c>
      <c r="E210" s="1250">
        <v>1000025943</v>
      </c>
      <c r="F210" s="1250">
        <v>85359090</v>
      </c>
      <c r="G210" s="1353"/>
      <c r="H210" s="1250">
        <v>18</v>
      </c>
      <c r="I210" s="1350"/>
      <c r="J210" s="1064" t="s">
        <v>793</v>
      </c>
      <c r="K210" s="1250" t="s">
        <v>581</v>
      </c>
      <c r="L210" s="1250">
        <v>1</v>
      </c>
      <c r="M210" s="1341"/>
      <c r="N210" s="1267" t="str">
        <f t="shared" si="4"/>
        <v>Included</v>
      </c>
      <c r="O210" s="1268">
        <f t="shared" si="5"/>
        <v>0</v>
      </c>
      <c r="P210" s="1058"/>
      <c r="Q210" s="1062">
        <f t="shared" si="6"/>
        <v>0</v>
      </c>
      <c r="R210" s="1063">
        <f t="shared" si="36"/>
        <v>0</v>
      </c>
      <c r="S210" s="1058"/>
      <c r="T210" s="1059"/>
      <c r="U210" s="1058"/>
      <c r="V210" s="1060"/>
      <c r="W210" s="1058"/>
      <c r="X210" s="1058"/>
      <c r="Y210" s="1058"/>
    </row>
    <row r="211" spans="1:51" ht="25.5" customHeight="1">
      <c r="A211" s="1066"/>
      <c r="B211" s="1067"/>
      <c r="C211" s="1067"/>
      <c r="D211" s="1067"/>
      <c r="E211" s="1067"/>
      <c r="F211" s="1067"/>
      <c r="G211" s="1067"/>
      <c r="H211" s="1430" t="s">
        <v>599</v>
      </c>
      <c r="I211" s="1430"/>
      <c r="J211" s="1430"/>
      <c r="K211" s="1430"/>
      <c r="L211" s="1430"/>
      <c r="M211" s="1431"/>
      <c r="N211" s="1322">
        <f>SUM(N22:N210)</f>
        <v>0</v>
      </c>
      <c r="O211" s="1269">
        <f>SUM(O22:O210)</f>
        <v>0</v>
      </c>
      <c r="S211" s="1011"/>
      <c r="Z211" s="1068"/>
      <c r="AA211" s="1068"/>
      <c r="AC211" s="1068"/>
      <c r="AD211" s="1068"/>
      <c r="AF211" s="1029"/>
      <c r="AG211" s="1020"/>
      <c r="AH211" s="1020"/>
      <c r="AI211" s="1020"/>
      <c r="AJ211" s="1020"/>
      <c r="AK211" s="1020"/>
      <c r="AL211" s="1020"/>
      <c r="AM211" s="1020"/>
      <c r="AN211" s="1020"/>
      <c r="AO211" s="1020"/>
      <c r="AP211" s="1020"/>
      <c r="AQ211" s="1020"/>
      <c r="AR211" s="1020"/>
      <c r="AS211" s="1020"/>
      <c r="AT211" s="1020"/>
      <c r="AU211" s="1020"/>
      <c r="AV211" s="1020"/>
      <c r="AW211" s="1020"/>
      <c r="AX211" s="1020"/>
      <c r="AY211" s="1020"/>
    </row>
    <row r="212" spans="1:51">
      <c r="A212" s="1069"/>
      <c r="B212" s="1070"/>
      <c r="C212" s="1070"/>
      <c r="D212" s="1070"/>
      <c r="E212" s="1070"/>
      <c r="F212" s="1070"/>
      <c r="G212" s="1070"/>
      <c r="H212" s="1425" t="s">
        <v>505</v>
      </c>
      <c r="I212" s="1425"/>
      <c r="J212" s="1425"/>
      <c r="K212" s="1425"/>
      <c r="L212" s="1425"/>
      <c r="M212" s="1426"/>
      <c r="N212" s="1270">
        <f>'Sch-7'!M20</f>
        <v>0</v>
      </c>
      <c r="O212" s="1271"/>
      <c r="Z212" s="1023"/>
      <c r="AA212" s="1068"/>
      <c r="AC212" s="1023"/>
      <c r="AD212" s="1068"/>
      <c r="AG212" s="1020"/>
      <c r="AH212" s="1020"/>
      <c r="AI212" s="1020"/>
      <c r="AJ212" s="1020"/>
      <c r="AK212" s="1020"/>
      <c r="AL212" s="1020"/>
      <c r="AM212" s="1020"/>
      <c r="AN212" s="1020"/>
      <c r="AO212" s="1020"/>
      <c r="AP212" s="1020"/>
      <c r="AQ212" s="1020"/>
      <c r="AR212" s="1020"/>
      <c r="AS212" s="1020"/>
      <c r="AT212" s="1020"/>
      <c r="AU212" s="1020"/>
      <c r="AV212" s="1020"/>
      <c r="AW212" s="1020"/>
      <c r="AX212" s="1020"/>
      <c r="AY212" s="1020"/>
    </row>
    <row r="213" spans="1:51" ht="15.75" thickBot="1">
      <c r="A213" s="1071"/>
      <c r="B213" s="1072"/>
      <c r="C213" s="1072"/>
      <c r="D213" s="1072"/>
      <c r="E213" s="1072"/>
      <c r="F213" s="1072"/>
      <c r="G213" s="1072"/>
      <c r="H213" s="1427" t="s">
        <v>423</v>
      </c>
      <c r="I213" s="1427"/>
      <c r="J213" s="1427"/>
      <c r="K213" s="1427"/>
      <c r="L213" s="1427"/>
      <c r="M213" s="1427"/>
      <c r="N213" s="1323">
        <f>N212+N211</f>
        <v>0</v>
      </c>
      <c r="O213" s="1273"/>
      <c r="Z213" s="1023"/>
      <c r="AA213" s="1065"/>
      <c r="AB213" s="1055"/>
      <c r="AC213" s="1073"/>
      <c r="AD213" s="1065"/>
      <c r="AF213" s="1074"/>
      <c r="AG213" s="1020"/>
      <c r="AH213" s="1020"/>
      <c r="AI213" s="1020"/>
      <c r="AJ213" s="1020"/>
      <c r="AK213" s="1020"/>
      <c r="AL213" s="1020"/>
      <c r="AM213" s="1020"/>
      <c r="AN213" s="1020"/>
      <c r="AO213" s="1020"/>
      <c r="AP213" s="1020"/>
      <c r="AQ213" s="1020"/>
      <c r="AR213" s="1020"/>
      <c r="AS213" s="1020"/>
      <c r="AT213" s="1020"/>
      <c r="AU213" s="1020"/>
      <c r="AV213" s="1020"/>
      <c r="AW213" s="1020"/>
      <c r="AX213" s="1020"/>
      <c r="AY213" s="1020"/>
    </row>
    <row r="214" spans="1:51" ht="15.75" thickBot="1">
      <c r="A214" s="1075"/>
      <c r="B214" s="1075"/>
      <c r="C214" s="1075"/>
      <c r="D214" s="1075"/>
      <c r="E214" s="1075"/>
      <c r="F214" s="1075"/>
      <c r="G214" s="1075"/>
      <c r="H214" s="1434" t="s">
        <v>510</v>
      </c>
      <c r="I214" s="1435"/>
      <c r="J214" s="1435"/>
      <c r="K214" s="1435"/>
      <c r="L214" s="1435"/>
      <c r="M214" s="1436"/>
      <c r="N214" s="1272">
        <f>O211</f>
        <v>0</v>
      </c>
      <c r="O214" s="1273"/>
      <c r="Z214" s="1023"/>
      <c r="AA214" s="1065"/>
      <c r="AB214" s="1055"/>
      <c r="AC214" s="1073"/>
      <c r="AD214" s="1065"/>
      <c r="AF214" s="1074"/>
      <c r="AG214" s="1020"/>
      <c r="AH214" s="1020"/>
      <c r="AI214" s="1020"/>
      <c r="AJ214" s="1020"/>
      <c r="AK214" s="1020"/>
      <c r="AL214" s="1020"/>
      <c r="AM214" s="1020"/>
      <c r="AN214" s="1020"/>
      <c r="AO214" s="1020"/>
      <c r="AP214" s="1020"/>
      <c r="AQ214" s="1020"/>
      <c r="AR214" s="1020"/>
      <c r="AS214" s="1020"/>
      <c r="AT214" s="1020"/>
      <c r="AU214" s="1020"/>
      <c r="AV214" s="1020"/>
      <c r="AW214" s="1020"/>
      <c r="AX214" s="1020"/>
      <c r="AY214" s="1020"/>
    </row>
    <row r="215" spans="1:51">
      <c r="A215" s="1432"/>
      <c r="B215" s="1432"/>
      <c r="C215" s="1432"/>
      <c r="D215" s="1432"/>
      <c r="E215" s="1432"/>
      <c r="F215" s="1432"/>
      <c r="G215" s="1432"/>
      <c r="H215" s="1433"/>
      <c r="I215" s="1433"/>
      <c r="J215" s="1433"/>
      <c r="K215" s="1433"/>
      <c r="L215" s="1433"/>
      <c r="M215" s="1433"/>
      <c r="N215" s="1433"/>
      <c r="O215" s="1433"/>
      <c r="Z215" s="1076"/>
      <c r="AA215" s="1068"/>
      <c r="AC215" s="1076"/>
      <c r="AD215" s="1068"/>
      <c r="AG215" s="1020"/>
      <c r="AH215" s="1020"/>
      <c r="AI215" s="1020"/>
      <c r="AJ215" s="1020"/>
      <c r="AK215" s="1020"/>
      <c r="AL215" s="1020"/>
      <c r="AM215" s="1020"/>
      <c r="AN215" s="1020"/>
      <c r="AO215" s="1020"/>
      <c r="AP215" s="1020"/>
      <c r="AQ215" s="1020"/>
      <c r="AR215" s="1020"/>
      <c r="AS215" s="1020"/>
      <c r="AT215" s="1020"/>
      <c r="AU215" s="1020"/>
      <c r="AV215" s="1020"/>
      <c r="AW215" s="1020"/>
      <c r="AX215" s="1020"/>
      <c r="AY215" s="1020"/>
    </row>
    <row r="216" spans="1:51">
      <c r="A216" s="1077" t="s">
        <v>410</v>
      </c>
      <c r="B216" s="1439" t="s">
        <v>486</v>
      </c>
      <c r="C216" s="1439"/>
      <c r="D216" s="1439"/>
      <c r="E216" s="1439"/>
      <c r="F216" s="1439"/>
      <c r="G216" s="1439"/>
      <c r="H216" s="1439"/>
      <c r="I216" s="1439"/>
      <c r="J216" s="1439"/>
      <c r="K216" s="1439"/>
      <c r="L216" s="1439"/>
      <c r="M216" s="1439"/>
      <c r="N216" s="1439"/>
      <c r="O216" s="1439"/>
      <c r="AG216" s="1020"/>
      <c r="AH216" s="1020"/>
      <c r="AI216" s="1020"/>
      <c r="AJ216" s="1020"/>
      <c r="AK216" s="1020"/>
      <c r="AL216" s="1020"/>
      <c r="AM216" s="1020"/>
      <c r="AN216" s="1020"/>
      <c r="AO216" s="1020"/>
      <c r="AP216" s="1020"/>
      <c r="AQ216" s="1020"/>
      <c r="AR216" s="1020"/>
      <c r="AS216" s="1020"/>
      <c r="AT216" s="1020"/>
      <c r="AU216" s="1020"/>
      <c r="AV216" s="1020"/>
      <c r="AW216" s="1020"/>
      <c r="AX216" s="1020"/>
      <c r="AY216" s="1020"/>
    </row>
    <row r="217" spans="1:51">
      <c r="A217" s="1078" t="s">
        <v>488</v>
      </c>
      <c r="B217" s="1437" t="s">
        <v>487</v>
      </c>
      <c r="C217" s="1437"/>
      <c r="D217" s="1437"/>
      <c r="E217" s="1437"/>
      <c r="F217" s="1437"/>
      <c r="G217" s="1437"/>
      <c r="H217" s="1437"/>
      <c r="I217" s="1437"/>
      <c r="J217" s="1437"/>
      <c r="K217" s="1437"/>
      <c r="L217" s="1437"/>
      <c r="M217" s="1437"/>
      <c r="N217" s="1437"/>
      <c r="O217" s="1437"/>
      <c r="AG217" s="1020"/>
      <c r="AH217" s="1020"/>
      <c r="AI217" s="1020"/>
      <c r="AJ217" s="1020"/>
      <c r="AK217" s="1020"/>
      <c r="AL217" s="1020"/>
      <c r="AM217" s="1020"/>
      <c r="AN217" s="1020"/>
      <c r="AO217" s="1020"/>
      <c r="AP217" s="1020"/>
      <c r="AQ217" s="1020"/>
      <c r="AR217" s="1020"/>
      <c r="AS217" s="1020"/>
      <c r="AT217" s="1020"/>
      <c r="AU217" s="1020"/>
      <c r="AV217" s="1020"/>
      <c r="AW217" s="1020"/>
      <c r="AX217" s="1020"/>
      <c r="AY217" s="1020"/>
    </row>
    <row r="218" spans="1:51">
      <c r="A218" s="1078"/>
      <c r="B218" s="1078"/>
      <c r="C218" s="1078"/>
      <c r="D218" s="1078"/>
      <c r="E218" s="1078"/>
      <c r="F218" s="1437"/>
      <c r="G218" s="1437"/>
      <c r="H218" s="1437"/>
      <c r="I218" s="1437"/>
      <c r="J218" s="1437"/>
      <c r="K218" s="1437"/>
      <c r="L218" s="1437"/>
      <c r="M218" s="1437"/>
      <c r="N218" s="1437"/>
      <c r="O218" s="1437"/>
      <c r="AG218" s="1020"/>
      <c r="AH218" s="1020"/>
      <c r="AI218" s="1020"/>
      <c r="AJ218" s="1020"/>
      <c r="AK218" s="1020"/>
      <c r="AL218" s="1020"/>
      <c r="AM218" s="1020"/>
      <c r="AN218" s="1020"/>
      <c r="AO218" s="1020"/>
      <c r="AP218" s="1020"/>
      <c r="AQ218" s="1020"/>
      <c r="AR218" s="1020"/>
      <c r="AS218" s="1020"/>
      <c r="AT218" s="1020"/>
      <c r="AU218" s="1020"/>
      <c r="AV218" s="1020"/>
      <c r="AW218" s="1020"/>
      <c r="AX218" s="1020"/>
      <c r="AY218" s="1020"/>
    </row>
    <row r="219" spans="1:51" ht="28.5">
      <c r="A219" s="1079" t="s">
        <v>406</v>
      </c>
      <c r="B219" s="1080" t="str">
        <f>'Names of Bidder'!D31&amp;"-"&amp; 'Names of Bidder'!E31&amp;"-" &amp;'Names of Bidder'!F31</f>
        <v>--</v>
      </c>
      <c r="C219" s="1079"/>
      <c r="D219" s="1079"/>
      <c r="E219" s="1079"/>
      <c r="F219" s="1020"/>
      <c r="G219" s="1079"/>
      <c r="H219" s="1079"/>
      <c r="I219" s="1039"/>
      <c r="K219" s="1081"/>
      <c r="L219" s="1258"/>
      <c r="O219" s="1252"/>
      <c r="AG219" s="1020"/>
      <c r="AH219" s="1020"/>
      <c r="AI219" s="1020"/>
      <c r="AJ219" s="1020"/>
      <c r="AK219" s="1020"/>
      <c r="AL219" s="1020"/>
      <c r="AM219" s="1020"/>
      <c r="AN219" s="1020"/>
      <c r="AO219" s="1020"/>
      <c r="AP219" s="1020"/>
      <c r="AQ219" s="1020"/>
      <c r="AR219" s="1020"/>
      <c r="AS219" s="1020"/>
      <c r="AT219" s="1020"/>
      <c r="AU219" s="1020"/>
      <c r="AV219" s="1020"/>
      <c r="AW219" s="1020"/>
      <c r="AX219" s="1020"/>
      <c r="AY219" s="1020"/>
    </row>
    <row r="220" spans="1:51" ht="28.5">
      <c r="A220" s="1079" t="s">
        <v>407</v>
      </c>
      <c r="B220" s="1080" t="str">
        <f>IF('Names of Bidder'!D32=0, "", 'Names of Bidder'!D32)</f>
        <v/>
      </c>
      <c r="C220" s="1079"/>
      <c r="D220" s="1079"/>
      <c r="E220" s="1079"/>
      <c r="F220" s="1020"/>
      <c r="G220" s="1079"/>
      <c r="H220" s="1079"/>
      <c r="I220" s="1039"/>
      <c r="L220" s="1258" t="s">
        <v>408</v>
      </c>
      <c r="M220" s="1082" t="str">
        <f>IF('Names of Bidder'!D24=0, "", 'Names of Bidder'!D24)</f>
        <v/>
      </c>
      <c r="O220" s="1252"/>
      <c r="AG220" s="1020"/>
      <c r="AH220" s="1020"/>
      <c r="AI220" s="1020"/>
      <c r="AJ220" s="1020"/>
      <c r="AK220" s="1020"/>
      <c r="AL220" s="1020"/>
      <c r="AM220" s="1020"/>
      <c r="AN220" s="1020"/>
      <c r="AO220" s="1020"/>
      <c r="AP220" s="1020"/>
      <c r="AQ220" s="1020"/>
      <c r="AR220" s="1020"/>
      <c r="AS220" s="1020"/>
      <c r="AT220" s="1020"/>
      <c r="AU220" s="1020"/>
      <c r="AV220" s="1020"/>
      <c r="AW220" s="1020"/>
      <c r="AX220" s="1020"/>
      <c r="AY220" s="1020"/>
    </row>
    <row r="221" spans="1:51">
      <c r="A221" s="1083"/>
      <c r="B221" s="1083"/>
      <c r="C221" s="1083"/>
      <c r="D221" s="1083"/>
      <c r="E221" s="1083"/>
      <c r="F221" s="1083"/>
      <c r="G221" s="1083"/>
      <c r="H221" s="1083"/>
      <c r="I221" s="1084"/>
      <c r="J221" s="1058"/>
      <c r="K221" s="1083"/>
      <c r="L221" s="1258" t="s">
        <v>409</v>
      </c>
      <c r="M221" s="1082" t="str">
        <f>IF('Names of Bidder'!D25=0, "", 'Names of Bidder'!D25)</f>
        <v/>
      </c>
      <c r="N221" s="1083"/>
      <c r="AG221" s="1020"/>
      <c r="AH221" s="1020"/>
      <c r="AI221" s="1020"/>
      <c r="AJ221" s="1020"/>
      <c r="AK221" s="1020"/>
      <c r="AL221" s="1020"/>
      <c r="AM221" s="1020"/>
      <c r="AN221" s="1020"/>
      <c r="AO221" s="1020"/>
      <c r="AP221" s="1020"/>
      <c r="AQ221" s="1020"/>
      <c r="AR221" s="1020"/>
      <c r="AS221" s="1020"/>
      <c r="AT221" s="1020"/>
      <c r="AU221" s="1020"/>
      <c r="AV221" s="1020"/>
      <c r="AW221" s="1020"/>
      <c r="AX221" s="1020"/>
      <c r="AY221" s="1020"/>
    </row>
    <row r="222" spans="1:51">
      <c r="A222" s="1085"/>
      <c r="B222" s="1085"/>
      <c r="C222" s="1085"/>
      <c r="D222" s="1085"/>
      <c r="E222" s="1085"/>
      <c r="F222" s="1085"/>
      <c r="G222" s="1085"/>
      <c r="H222" s="1085"/>
      <c r="I222" s="1086"/>
      <c r="J222" s="1087"/>
      <c r="K222" s="1085"/>
      <c r="L222" s="1258"/>
      <c r="M222" s="1088"/>
      <c r="N222" s="1274"/>
      <c r="O222" s="1275"/>
      <c r="AG222" s="1020"/>
      <c r="AH222" s="1020"/>
      <c r="AI222" s="1020"/>
      <c r="AJ222" s="1020"/>
      <c r="AK222" s="1020"/>
      <c r="AL222" s="1020"/>
      <c r="AM222" s="1020"/>
      <c r="AN222" s="1020"/>
      <c r="AO222" s="1020"/>
      <c r="AP222" s="1020"/>
      <c r="AQ222" s="1020"/>
      <c r="AR222" s="1020"/>
      <c r="AS222" s="1020"/>
      <c r="AT222" s="1020"/>
      <c r="AU222" s="1020"/>
      <c r="AV222" s="1020"/>
      <c r="AW222" s="1020"/>
      <c r="AX222" s="1020"/>
      <c r="AY222" s="1020"/>
    </row>
    <row r="223" spans="1:51">
      <c r="A223" s="1085"/>
      <c r="B223" s="1085"/>
      <c r="C223" s="1085"/>
      <c r="D223" s="1085"/>
      <c r="E223" s="1085"/>
      <c r="F223" s="1085"/>
      <c r="G223" s="1085"/>
      <c r="H223" s="1085"/>
      <c r="I223" s="1086"/>
      <c r="J223" s="1087"/>
      <c r="K223" s="1085"/>
      <c r="L223" s="1085"/>
      <c r="M223" s="1087"/>
      <c r="N223" s="1085"/>
      <c r="O223" s="1104"/>
      <c r="AG223" s="1020"/>
      <c r="AH223" s="1020"/>
      <c r="AI223" s="1020"/>
      <c r="AJ223" s="1020"/>
      <c r="AK223" s="1020"/>
      <c r="AL223" s="1020"/>
      <c r="AM223" s="1020"/>
      <c r="AN223" s="1020"/>
      <c r="AO223" s="1020"/>
      <c r="AP223" s="1020"/>
      <c r="AQ223" s="1020"/>
      <c r="AR223" s="1020"/>
      <c r="AS223" s="1020"/>
      <c r="AT223" s="1020"/>
      <c r="AU223" s="1020"/>
      <c r="AV223" s="1020"/>
      <c r="AW223" s="1020"/>
      <c r="AX223" s="1020"/>
      <c r="AY223" s="1020"/>
    </row>
    <row r="224" spans="1:51">
      <c r="A224" s="1085"/>
      <c r="B224" s="1085"/>
      <c r="C224" s="1085"/>
      <c r="D224" s="1085"/>
      <c r="E224" s="1085"/>
      <c r="F224" s="1085"/>
      <c r="G224" s="1085"/>
      <c r="H224" s="1085"/>
      <c r="I224" s="1086"/>
      <c r="J224" s="1087"/>
      <c r="K224" s="1085"/>
      <c r="L224" s="1085"/>
      <c r="M224" s="1087"/>
      <c r="N224" s="1085"/>
      <c r="O224" s="1104"/>
      <c r="AG224" s="1020"/>
      <c r="AH224" s="1020"/>
      <c r="AI224" s="1020"/>
      <c r="AJ224" s="1020"/>
      <c r="AK224" s="1020"/>
      <c r="AL224" s="1020"/>
      <c r="AM224" s="1020"/>
      <c r="AN224" s="1020"/>
      <c r="AO224" s="1020"/>
      <c r="AP224" s="1020"/>
      <c r="AQ224" s="1020"/>
      <c r="AR224" s="1020"/>
      <c r="AS224" s="1020"/>
      <c r="AT224" s="1020"/>
      <c r="AU224" s="1020"/>
      <c r="AV224" s="1020"/>
      <c r="AW224" s="1020"/>
      <c r="AX224" s="1020"/>
      <c r="AY224" s="1020"/>
    </row>
    <row r="225" spans="1:51">
      <c r="A225" s="1085"/>
      <c r="B225" s="1085"/>
      <c r="C225" s="1085"/>
      <c r="D225" s="1085"/>
      <c r="E225" s="1085"/>
      <c r="F225" s="1085"/>
      <c r="G225" s="1085"/>
      <c r="H225" s="1085"/>
      <c r="I225" s="1086"/>
      <c r="J225" s="1087"/>
      <c r="K225" s="1085"/>
      <c r="L225" s="1085"/>
      <c r="M225" s="1087"/>
      <c r="N225" s="1085"/>
      <c r="O225" s="1104"/>
      <c r="AG225" s="1020"/>
      <c r="AH225" s="1020"/>
      <c r="AI225" s="1020"/>
      <c r="AJ225" s="1020"/>
      <c r="AK225" s="1020"/>
      <c r="AL225" s="1020"/>
      <c r="AM225" s="1020"/>
      <c r="AN225" s="1020"/>
      <c r="AO225" s="1020"/>
      <c r="AP225" s="1020"/>
      <c r="AQ225" s="1020"/>
      <c r="AR225" s="1020"/>
      <c r="AS225" s="1020"/>
      <c r="AT225" s="1020"/>
      <c r="AU225" s="1020"/>
      <c r="AV225" s="1020"/>
      <c r="AW225" s="1020"/>
      <c r="AX225" s="1020"/>
      <c r="AY225" s="1020"/>
    </row>
    <row r="226" spans="1:51">
      <c r="A226" s="1085"/>
      <c r="B226" s="1085"/>
      <c r="C226" s="1085"/>
      <c r="D226" s="1085"/>
      <c r="E226" s="1085"/>
      <c r="F226" s="1085"/>
      <c r="G226" s="1085"/>
      <c r="H226" s="1085"/>
      <c r="I226" s="1086"/>
      <c r="J226" s="1087"/>
      <c r="K226" s="1085"/>
      <c r="L226" s="1085"/>
      <c r="M226" s="1087"/>
      <c r="N226" s="1085"/>
      <c r="O226" s="1104"/>
      <c r="AG226" s="1020"/>
      <c r="AH226" s="1020"/>
      <c r="AI226" s="1020"/>
      <c r="AJ226" s="1020"/>
      <c r="AK226" s="1020"/>
      <c r="AL226" s="1020"/>
      <c r="AM226" s="1020"/>
      <c r="AN226" s="1020"/>
      <c r="AO226" s="1020"/>
      <c r="AP226" s="1020"/>
      <c r="AQ226" s="1020"/>
      <c r="AR226" s="1020"/>
      <c r="AS226" s="1020"/>
      <c r="AT226" s="1020"/>
      <c r="AU226" s="1020"/>
      <c r="AV226" s="1020"/>
      <c r="AW226" s="1020"/>
      <c r="AX226" s="1020"/>
      <c r="AY226" s="1020"/>
    </row>
    <row r="227" spans="1:51">
      <c r="A227" s="1085"/>
      <c r="B227" s="1085"/>
      <c r="C227" s="1085"/>
      <c r="D227" s="1085"/>
      <c r="E227" s="1085"/>
      <c r="F227" s="1085"/>
      <c r="G227" s="1085"/>
      <c r="H227" s="1085"/>
      <c r="I227" s="1086"/>
      <c r="J227" s="1087"/>
      <c r="K227" s="1085"/>
      <c r="L227" s="1085"/>
      <c r="M227" s="1087"/>
      <c r="N227" s="1085"/>
      <c r="O227" s="1104"/>
      <c r="AG227" s="1020"/>
      <c r="AH227" s="1020"/>
      <c r="AI227" s="1020"/>
      <c r="AJ227" s="1020"/>
      <c r="AK227" s="1020"/>
      <c r="AL227" s="1020"/>
      <c r="AM227" s="1020"/>
      <c r="AN227" s="1020"/>
      <c r="AO227" s="1020"/>
      <c r="AP227" s="1020"/>
      <c r="AQ227" s="1020"/>
      <c r="AR227" s="1020"/>
      <c r="AS227" s="1020"/>
      <c r="AT227" s="1020"/>
      <c r="AU227" s="1020"/>
      <c r="AV227" s="1020"/>
      <c r="AW227" s="1020"/>
      <c r="AX227" s="1020"/>
      <c r="AY227" s="1020"/>
    </row>
    <row r="228" spans="1:51">
      <c r="A228" s="1085"/>
      <c r="B228" s="1085"/>
      <c r="C228" s="1085"/>
      <c r="D228" s="1085"/>
      <c r="E228" s="1085"/>
      <c r="F228" s="1085"/>
      <c r="G228" s="1085"/>
      <c r="H228" s="1085"/>
      <c r="I228" s="1086"/>
      <c r="J228" s="1087"/>
      <c r="K228" s="1085"/>
      <c r="L228" s="1085"/>
      <c r="M228" s="1087"/>
      <c r="N228" s="1085"/>
      <c r="O228" s="1104"/>
      <c r="AG228" s="1020"/>
      <c r="AH228" s="1020"/>
      <c r="AI228" s="1020"/>
      <c r="AJ228" s="1020"/>
      <c r="AK228" s="1020"/>
      <c r="AL228" s="1020"/>
      <c r="AM228" s="1020"/>
      <c r="AN228" s="1020"/>
      <c r="AO228" s="1020"/>
      <c r="AP228" s="1020"/>
      <c r="AQ228" s="1020"/>
      <c r="AR228" s="1020"/>
      <c r="AS228" s="1020"/>
      <c r="AT228" s="1020"/>
      <c r="AU228" s="1020"/>
      <c r="AV228" s="1020"/>
      <c r="AW228" s="1020"/>
      <c r="AX228" s="1020"/>
      <c r="AY228" s="1020"/>
    </row>
    <row r="229" spans="1:51">
      <c r="A229" s="1085"/>
      <c r="B229" s="1085"/>
      <c r="C229" s="1085"/>
      <c r="D229" s="1085"/>
      <c r="E229" s="1085"/>
      <c r="F229" s="1085"/>
      <c r="G229" s="1085"/>
      <c r="H229" s="1085"/>
      <c r="I229" s="1086"/>
      <c r="J229" s="1087"/>
      <c r="K229" s="1085"/>
      <c r="L229" s="1085"/>
      <c r="M229" s="1087"/>
      <c r="N229" s="1085"/>
      <c r="O229" s="1104"/>
      <c r="P229" s="1020"/>
      <c r="Q229" s="1020"/>
      <c r="R229" s="1020"/>
      <c r="S229" s="1020"/>
      <c r="T229" s="1020"/>
      <c r="U229" s="1020"/>
      <c r="V229" s="1020"/>
      <c r="W229" s="1020"/>
      <c r="X229" s="1020"/>
      <c r="Y229" s="1020"/>
      <c r="Z229" s="1020"/>
      <c r="AA229" s="1020"/>
      <c r="AB229" s="1020"/>
      <c r="AC229" s="1020"/>
      <c r="AD229" s="1020"/>
      <c r="AE229" s="1020"/>
      <c r="AF229" s="1020"/>
      <c r="AG229" s="1020"/>
      <c r="AH229" s="1020"/>
      <c r="AI229" s="1020"/>
      <c r="AJ229" s="1020"/>
      <c r="AK229" s="1020"/>
      <c r="AL229" s="1020"/>
      <c r="AM229" s="1020"/>
      <c r="AN229" s="1020"/>
      <c r="AO229" s="1020"/>
      <c r="AP229" s="1020"/>
      <c r="AQ229" s="1020"/>
      <c r="AR229" s="1020"/>
      <c r="AS229" s="1020"/>
      <c r="AT229" s="1020"/>
      <c r="AU229" s="1020"/>
      <c r="AV229" s="1020"/>
      <c r="AW229" s="1020"/>
      <c r="AX229" s="1020"/>
      <c r="AY229" s="1020"/>
    </row>
    <row r="230" spans="1:51">
      <c r="A230" s="1085"/>
      <c r="B230" s="1085"/>
      <c r="C230" s="1085"/>
      <c r="D230" s="1085"/>
      <c r="E230" s="1085"/>
      <c r="F230" s="1085"/>
      <c r="G230" s="1085"/>
      <c r="H230" s="1085"/>
      <c r="I230" s="1086"/>
      <c r="J230" s="1087"/>
      <c r="K230" s="1085"/>
      <c r="L230" s="1085"/>
      <c r="M230" s="1087"/>
      <c r="N230" s="1085"/>
      <c r="O230" s="1104"/>
      <c r="P230" s="1020"/>
      <c r="Q230" s="1020"/>
      <c r="R230" s="1020"/>
      <c r="S230" s="1020"/>
      <c r="T230" s="1020"/>
      <c r="U230" s="1020"/>
      <c r="V230" s="1020"/>
      <c r="W230" s="1020"/>
      <c r="X230" s="1020"/>
      <c r="Y230" s="1020"/>
      <c r="Z230" s="1020"/>
      <c r="AA230" s="1020"/>
      <c r="AB230" s="1020"/>
      <c r="AC230" s="1020"/>
      <c r="AD230" s="1020"/>
      <c r="AE230" s="1020"/>
      <c r="AF230" s="1020"/>
      <c r="AG230" s="1020"/>
      <c r="AH230" s="1020"/>
      <c r="AI230" s="1020"/>
      <c r="AJ230" s="1020"/>
      <c r="AK230" s="1020"/>
      <c r="AL230" s="1020"/>
      <c r="AM230" s="1020"/>
      <c r="AN230" s="1020"/>
      <c r="AO230" s="1020"/>
      <c r="AP230" s="1020"/>
      <c r="AQ230" s="1020"/>
      <c r="AR230" s="1020"/>
      <c r="AS230" s="1020"/>
      <c r="AT230" s="1020"/>
      <c r="AU230" s="1020"/>
      <c r="AV230" s="1020"/>
      <c r="AW230" s="1020"/>
      <c r="AX230" s="1020"/>
      <c r="AY230" s="1020"/>
    </row>
    <row r="231" spans="1:51">
      <c r="A231" s="1085"/>
      <c r="B231" s="1085"/>
      <c r="C231" s="1085"/>
      <c r="D231" s="1085"/>
      <c r="E231" s="1085"/>
      <c r="F231" s="1085"/>
      <c r="G231" s="1085"/>
      <c r="H231" s="1085"/>
      <c r="I231" s="1086"/>
      <c r="J231" s="1087"/>
      <c r="K231" s="1085"/>
      <c r="L231" s="1085"/>
      <c r="M231" s="1087"/>
      <c r="N231" s="1085"/>
      <c r="O231" s="1104"/>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0"/>
      <c r="AT231" s="1020"/>
      <c r="AU231" s="1020"/>
      <c r="AV231" s="1020"/>
      <c r="AW231" s="1020"/>
      <c r="AX231" s="1020"/>
      <c r="AY231" s="1020"/>
    </row>
    <row r="232" spans="1:51">
      <c r="A232" s="1085"/>
      <c r="B232" s="1085"/>
      <c r="C232" s="1085"/>
      <c r="D232" s="1085"/>
      <c r="E232" s="1085"/>
      <c r="F232" s="1085"/>
      <c r="G232" s="1085"/>
      <c r="H232" s="1085"/>
      <c r="I232" s="1086"/>
      <c r="J232" s="1087"/>
      <c r="K232" s="1085"/>
      <c r="L232" s="1085"/>
      <c r="M232" s="1087"/>
      <c r="N232" s="1085"/>
      <c r="O232" s="1104"/>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AU232" s="1020"/>
      <c r="AV232" s="1020"/>
      <c r="AW232" s="1020"/>
      <c r="AX232" s="1020"/>
      <c r="AY232" s="1020"/>
    </row>
    <row r="233" spans="1:51">
      <c r="A233" s="1085"/>
      <c r="B233" s="1085"/>
      <c r="C233" s="1085"/>
      <c r="D233" s="1085"/>
      <c r="E233" s="1085"/>
      <c r="F233" s="1085"/>
      <c r="G233" s="1085"/>
      <c r="H233" s="1085"/>
      <c r="I233" s="1086"/>
      <c r="J233" s="1087"/>
      <c r="K233" s="1085"/>
      <c r="L233" s="1085"/>
      <c r="M233" s="1087"/>
      <c r="N233" s="1085"/>
      <c r="O233" s="1104"/>
      <c r="P233" s="1020"/>
      <c r="Q233" s="1020"/>
      <c r="R233" s="1020"/>
      <c r="S233" s="1020"/>
      <c r="T233" s="1020"/>
      <c r="U233" s="1020"/>
      <c r="V233" s="1020"/>
      <c r="W233" s="1020"/>
      <c r="X233" s="1020"/>
      <c r="Y233" s="1020"/>
      <c r="Z233" s="1020"/>
      <c r="AA233" s="1020"/>
      <c r="AB233" s="1020"/>
      <c r="AC233" s="1020"/>
      <c r="AD233" s="1020"/>
      <c r="AE233" s="1020"/>
      <c r="AF233" s="1020"/>
      <c r="AG233" s="1020"/>
      <c r="AH233" s="1020"/>
      <c r="AI233" s="1020"/>
      <c r="AJ233" s="1020"/>
      <c r="AK233" s="1020"/>
      <c r="AL233" s="1020"/>
      <c r="AM233" s="1020"/>
      <c r="AN233" s="1020"/>
      <c r="AO233" s="1020"/>
      <c r="AP233" s="1020"/>
      <c r="AQ233" s="1020"/>
      <c r="AR233" s="1020"/>
      <c r="AS233" s="1020"/>
      <c r="AT233" s="1020"/>
      <c r="AU233" s="1020"/>
      <c r="AV233" s="1020"/>
      <c r="AW233" s="1020"/>
      <c r="AX233" s="1020"/>
      <c r="AY233" s="1020"/>
    </row>
    <row r="234" spans="1:51">
      <c r="A234" s="1085"/>
      <c r="B234" s="1085"/>
      <c r="C234" s="1085"/>
      <c r="D234" s="1085"/>
      <c r="E234" s="1085"/>
      <c r="F234" s="1085"/>
      <c r="G234" s="1085"/>
      <c r="H234" s="1085"/>
      <c r="I234" s="1086"/>
      <c r="J234" s="1087"/>
      <c r="K234" s="1085"/>
      <c r="L234" s="1085"/>
      <c r="M234" s="1087"/>
      <c r="N234" s="1085"/>
      <c r="O234" s="1104"/>
      <c r="P234" s="1020"/>
      <c r="Q234" s="1020"/>
      <c r="R234" s="1020"/>
      <c r="S234" s="1020"/>
      <c r="T234" s="1020"/>
      <c r="U234" s="1020"/>
      <c r="V234" s="1020"/>
      <c r="W234" s="1020"/>
      <c r="X234" s="1020"/>
      <c r="Y234" s="1020"/>
      <c r="Z234" s="1020"/>
      <c r="AA234" s="1020"/>
      <c r="AB234" s="1020"/>
      <c r="AC234" s="1020"/>
      <c r="AD234" s="1020"/>
      <c r="AE234" s="1020"/>
      <c r="AF234" s="1020"/>
      <c r="AG234" s="1020"/>
      <c r="AH234" s="1020"/>
      <c r="AI234" s="1020"/>
      <c r="AJ234" s="1020"/>
      <c r="AK234" s="1020"/>
      <c r="AL234" s="1020"/>
      <c r="AM234" s="1020"/>
      <c r="AN234" s="1020"/>
      <c r="AO234" s="1020"/>
      <c r="AP234" s="1020"/>
      <c r="AQ234" s="1020"/>
      <c r="AR234" s="1020"/>
      <c r="AS234" s="1020"/>
      <c r="AT234" s="1020"/>
      <c r="AU234" s="1020"/>
      <c r="AV234" s="1020"/>
      <c r="AW234" s="1020"/>
      <c r="AX234" s="1020"/>
      <c r="AY234" s="1020"/>
    </row>
    <row r="235" spans="1:51">
      <c r="A235" s="1085"/>
      <c r="B235" s="1085"/>
      <c r="C235" s="1085"/>
      <c r="D235" s="1085"/>
      <c r="E235" s="1085"/>
      <c r="F235" s="1085"/>
      <c r="G235" s="1085"/>
      <c r="H235" s="1085"/>
      <c r="I235" s="1086"/>
      <c r="J235" s="1087"/>
      <c r="K235" s="1085"/>
      <c r="L235" s="1085"/>
      <c r="M235" s="1087"/>
      <c r="N235" s="1085"/>
      <c r="O235" s="1104"/>
      <c r="P235" s="1020"/>
      <c r="Q235" s="1020"/>
      <c r="R235" s="1020"/>
      <c r="S235" s="1020"/>
      <c r="T235" s="1020"/>
      <c r="U235" s="1020"/>
      <c r="V235" s="1020"/>
      <c r="W235" s="1020"/>
      <c r="X235" s="1020"/>
      <c r="Y235" s="1020"/>
      <c r="Z235" s="1020"/>
      <c r="AA235" s="1020"/>
      <c r="AB235" s="1020"/>
      <c r="AC235" s="1020"/>
      <c r="AD235" s="1020"/>
      <c r="AE235" s="1020"/>
      <c r="AF235" s="1020"/>
      <c r="AG235" s="1020"/>
      <c r="AH235" s="1020"/>
      <c r="AI235" s="1020"/>
      <c r="AJ235" s="1020"/>
      <c r="AK235" s="1020"/>
      <c r="AL235" s="1020"/>
      <c r="AM235" s="1020"/>
      <c r="AN235" s="1020"/>
      <c r="AO235" s="1020"/>
      <c r="AP235" s="1020"/>
      <c r="AQ235" s="1020"/>
      <c r="AR235" s="1020"/>
      <c r="AS235" s="1020"/>
      <c r="AT235" s="1020"/>
      <c r="AU235" s="1020"/>
      <c r="AV235" s="1020"/>
      <c r="AW235" s="1020"/>
      <c r="AX235" s="1020"/>
      <c r="AY235" s="1020"/>
    </row>
    <row r="236" spans="1:51">
      <c r="A236" s="1085"/>
      <c r="B236" s="1085"/>
      <c r="C236" s="1085"/>
      <c r="D236" s="1085"/>
      <c r="E236" s="1085"/>
      <c r="F236" s="1085"/>
      <c r="G236" s="1085"/>
      <c r="H236" s="1085"/>
      <c r="I236" s="1086"/>
      <c r="J236" s="1087"/>
      <c r="K236" s="1085"/>
      <c r="L236" s="1085"/>
      <c r="M236" s="1087"/>
      <c r="N236" s="1085"/>
      <c r="O236" s="1104"/>
      <c r="P236" s="1020"/>
      <c r="Q236" s="1020"/>
      <c r="R236" s="1020"/>
      <c r="S236" s="1020"/>
      <c r="T236" s="1020"/>
      <c r="U236" s="1020"/>
      <c r="V236" s="1020"/>
      <c r="W236" s="1020"/>
      <c r="X236" s="1020"/>
      <c r="Y236" s="1020"/>
      <c r="Z236" s="1020"/>
      <c r="AA236" s="1020"/>
      <c r="AB236" s="1020"/>
      <c r="AC236" s="1020"/>
      <c r="AD236" s="1020"/>
      <c r="AE236" s="1020"/>
      <c r="AF236" s="1020"/>
      <c r="AG236" s="1020"/>
      <c r="AH236" s="1020"/>
      <c r="AI236" s="1020"/>
      <c r="AJ236" s="1020"/>
      <c r="AK236" s="1020"/>
      <c r="AL236" s="1020"/>
      <c r="AM236" s="1020"/>
      <c r="AN236" s="1020"/>
      <c r="AO236" s="1020"/>
      <c r="AP236" s="1020"/>
      <c r="AQ236" s="1020"/>
      <c r="AR236" s="1020"/>
      <c r="AS236" s="1020"/>
      <c r="AT236" s="1020"/>
      <c r="AU236" s="1020"/>
      <c r="AV236" s="1020"/>
      <c r="AW236" s="1020"/>
      <c r="AX236" s="1020"/>
      <c r="AY236" s="1020"/>
    </row>
    <row r="237" spans="1:51">
      <c r="A237" s="1085"/>
      <c r="B237" s="1085"/>
      <c r="C237" s="1085"/>
      <c r="D237" s="1085"/>
      <c r="E237" s="1085"/>
      <c r="F237" s="1085"/>
      <c r="G237" s="1085"/>
      <c r="H237" s="1085"/>
      <c r="I237" s="1086"/>
      <c r="J237" s="1087"/>
      <c r="K237" s="1085"/>
      <c r="L237" s="1085"/>
      <c r="M237" s="1087"/>
      <c r="N237" s="1085"/>
      <c r="O237" s="1104"/>
      <c r="P237" s="1020"/>
      <c r="Q237" s="1020"/>
      <c r="R237" s="1020"/>
      <c r="S237" s="1020"/>
      <c r="T237" s="1020"/>
      <c r="U237" s="1020"/>
      <c r="V237" s="1020"/>
      <c r="W237" s="1020"/>
      <c r="X237" s="1020"/>
      <c r="Y237" s="1020"/>
      <c r="Z237" s="1020"/>
      <c r="AA237" s="1020"/>
      <c r="AB237" s="1020"/>
      <c r="AC237" s="1020"/>
      <c r="AD237" s="1020"/>
      <c r="AE237" s="1020"/>
      <c r="AF237" s="1020"/>
      <c r="AG237" s="1020"/>
      <c r="AH237" s="1020"/>
      <c r="AI237" s="1020"/>
      <c r="AJ237" s="1020"/>
      <c r="AK237" s="1020"/>
      <c r="AL237" s="1020"/>
      <c r="AM237" s="1020"/>
      <c r="AN237" s="1020"/>
      <c r="AO237" s="1020"/>
      <c r="AP237" s="1020"/>
      <c r="AQ237" s="1020"/>
      <c r="AR237" s="1020"/>
      <c r="AS237" s="1020"/>
      <c r="AT237" s="1020"/>
      <c r="AU237" s="1020"/>
      <c r="AV237" s="1020"/>
      <c r="AW237" s="1020"/>
      <c r="AX237" s="1020"/>
      <c r="AY237" s="1020"/>
    </row>
    <row r="238" spans="1:51">
      <c r="A238" s="1085"/>
      <c r="B238" s="1085"/>
      <c r="C238" s="1085"/>
      <c r="D238" s="1085"/>
      <c r="E238" s="1085"/>
      <c r="F238" s="1085"/>
      <c r="G238" s="1085"/>
      <c r="H238" s="1085"/>
      <c r="I238" s="1086"/>
      <c r="J238" s="1087"/>
      <c r="K238" s="1085"/>
      <c r="L238" s="1085"/>
      <c r="M238" s="1087"/>
      <c r="N238" s="1085"/>
      <c r="O238" s="1104"/>
      <c r="P238" s="1020"/>
      <c r="Q238" s="1020"/>
      <c r="R238" s="1020"/>
      <c r="S238" s="1020"/>
      <c r="T238" s="1020"/>
      <c r="U238" s="1020"/>
      <c r="V238" s="1020"/>
      <c r="W238" s="1020"/>
      <c r="X238" s="1020"/>
      <c r="Y238" s="1020"/>
      <c r="Z238" s="1020"/>
      <c r="AA238" s="1020"/>
      <c r="AB238" s="1020"/>
      <c r="AC238" s="1020"/>
      <c r="AD238" s="1020"/>
      <c r="AE238" s="1020"/>
      <c r="AF238" s="1020"/>
      <c r="AG238" s="1020"/>
      <c r="AH238" s="1020"/>
      <c r="AI238" s="1020"/>
      <c r="AJ238" s="1020"/>
      <c r="AK238" s="1020"/>
      <c r="AL238" s="1020"/>
      <c r="AM238" s="1020"/>
      <c r="AN238" s="1020"/>
      <c r="AO238" s="1020"/>
      <c r="AP238" s="1020"/>
      <c r="AQ238" s="1020"/>
      <c r="AR238" s="1020"/>
      <c r="AS238" s="1020"/>
      <c r="AT238" s="1020"/>
      <c r="AU238" s="1020"/>
      <c r="AV238" s="1020"/>
      <c r="AW238" s="1020"/>
      <c r="AX238" s="1020"/>
      <c r="AY238" s="1020"/>
    </row>
    <row r="239" spans="1:51">
      <c r="A239" s="1085"/>
      <c r="B239" s="1085"/>
      <c r="C239" s="1085"/>
      <c r="D239" s="1085"/>
      <c r="E239" s="1085"/>
      <c r="F239" s="1085"/>
      <c r="G239" s="1085"/>
      <c r="H239" s="1085"/>
      <c r="I239" s="1086"/>
      <c r="J239" s="1087"/>
      <c r="K239" s="1085"/>
      <c r="L239" s="1085"/>
      <c r="M239" s="1087"/>
      <c r="N239" s="1085"/>
      <c r="O239" s="1104"/>
      <c r="P239" s="1020"/>
      <c r="Q239" s="1020"/>
      <c r="R239" s="1020"/>
      <c r="S239" s="1020"/>
      <c r="T239" s="1020"/>
      <c r="U239" s="1020"/>
      <c r="V239" s="1020"/>
      <c r="W239" s="1020"/>
      <c r="X239" s="1020"/>
      <c r="Y239" s="1020"/>
      <c r="Z239" s="1020"/>
      <c r="AA239" s="1020"/>
      <c r="AB239" s="1020"/>
      <c r="AC239" s="1020"/>
      <c r="AD239" s="1020"/>
      <c r="AE239" s="1020"/>
      <c r="AF239" s="1020"/>
      <c r="AG239" s="1020"/>
      <c r="AH239" s="1020"/>
      <c r="AI239" s="1020"/>
      <c r="AJ239" s="1020"/>
      <c r="AK239" s="1020"/>
      <c r="AL239" s="1020"/>
      <c r="AM239" s="1020"/>
      <c r="AN239" s="1020"/>
      <c r="AO239" s="1020"/>
      <c r="AP239" s="1020"/>
      <c r="AQ239" s="1020"/>
      <c r="AR239" s="1020"/>
      <c r="AS239" s="1020"/>
      <c r="AT239" s="1020"/>
      <c r="AU239" s="1020"/>
      <c r="AV239" s="1020"/>
      <c r="AW239" s="1020"/>
      <c r="AX239" s="1020"/>
      <c r="AY239" s="1020"/>
    </row>
    <row r="240" spans="1:51">
      <c r="A240" s="1085"/>
      <c r="B240" s="1085"/>
      <c r="C240" s="1085"/>
      <c r="D240" s="1085"/>
      <c r="E240" s="1085"/>
      <c r="F240" s="1085"/>
      <c r="G240" s="1085"/>
      <c r="H240" s="1085"/>
      <c r="I240" s="1086"/>
      <c r="J240" s="1087"/>
      <c r="K240" s="1085"/>
      <c r="L240" s="1085"/>
      <c r="M240" s="1087"/>
      <c r="N240" s="1085"/>
      <c r="O240" s="1104"/>
      <c r="P240" s="1020"/>
      <c r="Q240" s="1020"/>
      <c r="R240" s="1020"/>
      <c r="S240" s="1020"/>
      <c r="T240" s="1020"/>
      <c r="U240" s="1020"/>
      <c r="V240" s="1020"/>
      <c r="W240" s="1020"/>
      <c r="X240" s="1020"/>
      <c r="Y240" s="1020"/>
      <c r="Z240" s="1020"/>
      <c r="AA240" s="1020"/>
      <c r="AB240" s="1020"/>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row>
    <row r="241" spans="1:51">
      <c r="A241" s="1085"/>
      <c r="B241" s="1085"/>
      <c r="C241" s="1085"/>
      <c r="D241" s="1085"/>
      <c r="E241" s="1085"/>
      <c r="F241" s="1085"/>
      <c r="G241" s="1085"/>
      <c r="H241" s="1085"/>
      <c r="I241" s="1086"/>
      <c r="J241" s="1087"/>
      <c r="K241" s="1085"/>
      <c r="L241" s="1085"/>
      <c r="M241" s="1087"/>
      <c r="N241" s="1085"/>
      <c r="O241" s="1104"/>
      <c r="P241" s="1020"/>
      <c r="Q241" s="1020"/>
      <c r="R241" s="1020"/>
      <c r="S241" s="1020"/>
      <c r="T241" s="1020"/>
      <c r="U241" s="1020"/>
      <c r="V241" s="1020"/>
      <c r="W241" s="1020"/>
      <c r="X241" s="1020"/>
      <c r="Y241" s="1020"/>
      <c r="Z241" s="1020"/>
      <c r="AA241" s="1020"/>
      <c r="AB241" s="1020"/>
      <c r="AC241" s="1020"/>
      <c r="AD241" s="1020"/>
      <c r="AE241" s="1020"/>
      <c r="AF241" s="1020"/>
      <c r="AG241" s="1020"/>
      <c r="AH241" s="1020"/>
      <c r="AI241" s="1020"/>
      <c r="AJ241" s="1020"/>
      <c r="AK241" s="1020"/>
      <c r="AL241" s="1020"/>
      <c r="AM241" s="1020"/>
      <c r="AN241" s="1020"/>
      <c r="AO241" s="1020"/>
      <c r="AP241" s="1020"/>
      <c r="AQ241" s="1020"/>
      <c r="AR241" s="1020"/>
      <c r="AS241" s="1020"/>
      <c r="AT241" s="1020"/>
      <c r="AU241" s="1020"/>
      <c r="AV241" s="1020"/>
      <c r="AW241" s="1020"/>
      <c r="AX241" s="1020"/>
      <c r="AY241" s="1020"/>
    </row>
    <row r="242" spans="1:51">
      <c r="A242" s="1085"/>
      <c r="B242" s="1085"/>
      <c r="C242" s="1085"/>
      <c r="D242" s="1085"/>
      <c r="E242" s="1085"/>
      <c r="F242" s="1085"/>
      <c r="G242" s="1085"/>
      <c r="H242" s="1085"/>
      <c r="I242" s="1086"/>
      <c r="J242" s="1087"/>
      <c r="K242" s="1085"/>
      <c r="L242" s="1085"/>
      <c r="M242" s="1087"/>
      <c r="N242" s="1085"/>
      <c r="O242" s="1104"/>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0"/>
      <c r="AT242" s="1020"/>
      <c r="AU242" s="1020"/>
      <c r="AV242" s="1020"/>
      <c r="AW242" s="1020"/>
      <c r="AX242" s="1020"/>
      <c r="AY242" s="1020"/>
    </row>
    <row r="243" spans="1:51">
      <c r="A243" s="1085"/>
      <c r="B243" s="1085"/>
      <c r="C243" s="1085"/>
      <c r="D243" s="1085"/>
      <c r="E243" s="1085"/>
      <c r="F243" s="1085"/>
      <c r="G243" s="1085"/>
      <c r="H243" s="1085"/>
      <c r="I243" s="1086"/>
      <c r="J243" s="1087"/>
      <c r="K243" s="1085"/>
      <c r="L243" s="1085"/>
      <c r="M243" s="1087"/>
      <c r="N243" s="1085"/>
      <c r="O243" s="1104"/>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0"/>
      <c r="AT243" s="1020"/>
      <c r="AU243" s="1020"/>
      <c r="AV243" s="1020"/>
      <c r="AW243" s="1020"/>
      <c r="AX243" s="1020"/>
      <c r="AY243" s="1020"/>
    </row>
    <row r="244" spans="1:51">
      <c r="A244" s="1085"/>
      <c r="B244" s="1085"/>
      <c r="C244" s="1085"/>
      <c r="D244" s="1085"/>
      <c r="E244" s="1085"/>
      <c r="F244" s="1085"/>
      <c r="G244" s="1085"/>
      <c r="H244" s="1085"/>
      <c r="I244" s="1086"/>
      <c r="J244" s="1087"/>
      <c r="K244" s="1085"/>
      <c r="L244" s="1085"/>
      <c r="M244" s="1087"/>
      <c r="N244" s="1085"/>
      <c r="O244" s="1104"/>
      <c r="P244" s="1020"/>
      <c r="Q244" s="1020"/>
      <c r="R244" s="1020"/>
      <c r="S244" s="1020"/>
      <c r="T244" s="1020"/>
      <c r="U244" s="1020"/>
      <c r="V244" s="1020"/>
      <c r="W244" s="1020"/>
      <c r="X244" s="1020"/>
      <c r="Y244" s="1020"/>
      <c r="Z244" s="1020"/>
      <c r="AA244" s="1020"/>
      <c r="AB244" s="1020"/>
      <c r="AC244" s="1020"/>
      <c r="AD244" s="1020"/>
      <c r="AE244" s="1020"/>
      <c r="AF244" s="1020"/>
      <c r="AG244" s="1020"/>
      <c r="AH244" s="1020"/>
      <c r="AI244" s="1020"/>
      <c r="AJ244" s="1020"/>
      <c r="AK244" s="1020"/>
      <c r="AL244" s="1020"/>
      <c r="AM244" s="1020"/>
      <c r="AN244" s="1020"/>
      <c r="AO244" s="1020"/>
      <c r="AP244" s="1020"/>
      <c r="AQ244" s="1020"/>
      <c r="AR244" s="1020"/>
      <c r="AS244" s="1020"/>
      <c r="AT244" s="1020"/>
      <c r="AU244" s="1020"/>
      <c r="AV244" s="1020"/>
      <c r="AW244" s="1020"/>
      <c r="AX244" s="1020"/>
      <c r="AY244" s="1020"/>
    </row>
    <row r="245" spans="1:51">
      <c r="A245" s="1085"/>
      <c r="B245" s="1085"/>
      <c r="C245" s="1085"/>
      <c r="D245" s="1085"/>
      <c r="E245" s="1085"/>
      <c r="F245" s="1085"/>
      <c r="G245" s="1085"/>
      <c r="H245" s="1085"/>
      <c r="I245" s="1086"/>
      <c r="J245" s="1087"/>
      <c r="K245" s="1085"/>
      <c r="L245" s="1085"/>
      <c r="M245" s="1087"/>
      <c r="N245" s="1085"/>
      <c r="O245" s="1104"/>
      <c r="AL245" s="1020"/>
      <c r="AM245" s="1020"/>
      <c r="AN245" s="1020"/>
      <c r="AO245" s="1020"/>
      <c r="AP245" s="1020"/>
      <c r="AQ245" s="1020"/>
      <c r="AR245" s="1020"/>
      <c r="AS245" s="1020"/>
      <c r="AT245" s="1020"/>
      <c r="AU245" s="1020"/>
      <c r="AV245" s="1020"/>
      <c r="AW245" s="1020"/>
      <c r="AX245" s="1020"/>
      <c r="AY245" s="1020"/>
    </row>
    <row r="246" spans="1:51">
      <c r="A246" s="1085"/>
      <c r="B246" s="1085"/>
      <c r="C246" s="1085"/>
      <c r="D246" s="1085"/>
      <c r="E246" s="1085"/>
      <c r="F246" s="1085"/>
      <c r="G246" s="1085"/>
      <c r="H246" s="1085"/>
      <c r="I246" s="1086"/>
      <c r="J246" s="1087"/>
      <c r="K246" s="1085"/>
      <c r="L246" s="1085"/>
      <c r="M246" s="1087"/>
      <c r="N246" s="1085"/>
      <c r="O246" s="1104"/>
      <c r="AL246" s="1020"/>
      <c r="AM246" s="1020"/>
      <c r="AN246" s="1020"/>
      <c r="AO246" s="1020"/>
      <c r="AP246" s="1020"/>
      <c r="AQ246" s="1020"/>
      <c r="AR246" s="1020"/>
      <c r="AS246" s="1020"/>
      <c r="AT246" s="1020"/>
      <c r="AU246" s="1020"/>
      <c r="AV246" s="1020"/>
      <c r="AW246" s="1020"/>
      <c r="AX246" s="1020"/>
      <c r="AY246" s="1020"/>
    </row>
    <row r="247" spans="1:51">
      <c r="A247" s="1089"/>
      <c r="B247" s="1089"/>
      <c r="C247" s="1089"/>
      <c r="D247" s="1089"/>
      <c r="E247" s="1089"/>
      <c r="F247" s="1089"/>
      <c r="G247" s="1089"/>
      <c r="H247" s="1089"/>
      <c r="I247" s="1103"/>
      <c r="J247" s="1087"/>
      <c r="K247" s="1090"/>
      <c r="L247" s="1090"/>
      <c r="M247" s="1091"/>
      <c r="N247" s="1090"/>
      <c r="O247" s="1104"/>
      <c r="AD247" s="1028"/>
      <c r="AK247" s="1015"/>
      <c r="AL247" s="1020"/>
      <c r="AM247" s="1020"/>
      <c r="AN247" s="1020"/>
      <c r="AO247" s="1020"/>
      <c r="AP247" s="1020"/>
      <c r="AQ247" s="1020"/>
      <c r="AR247" s="1020"/>
      <c r="AS247" s="1020"/>
      <c r="AT247" s="1020"/>
      <c r="AU247" s="1020"/>
      <c r="AV247" s="1020"/>
      <c r="AW247" s="1020"/>
      <c r="AX247" s="1020"/>
      <c r="AY247" s="1020"/>
    </row>
    <row r="248" spans="1:51">
      <c r="A248" s="1092"/>
      <c r="B248" s="1092"/>
      <c r="C248" s="1092"/>
      <c r="D248" s="1092"/>
      <c r="E248" s="1092"/>
      <c r="F248" s="1092"/>
      <c r="G248" s="1092"/>
      <c r="H248" s="1092"/>
      <c r="I248" s="1086"/>
      <c r="J248" s="1087"/>
      <c r="K248" s="1085"/>
      <c r="L248" s="1085"/>
      <c r="M248" s="1087"/>
      <c r="N248" s="1085"/>
      <c r="O248" s="1104"/>
      <c r="AA248" s="1016"/>
      <c r="AD248" s="1028"/>
      <c r="AL248" s="1020"/>
      <c r="AM248" s="1020"/>
      <c r="AN248" s="1020"/>
      <c r="AO248" s="1020"/>
      <c r="AP248" s="1020"/>
      <c r="AQ248" s="1020"/>
      <c r="AR248" s="1020"/>
      <c r="AS248" s="1020"/>
      <c r="AT248" s="1020"/>
      <c r="AU248" s="1020"/>
      <c r="AV248" s="1020"/>
      <c r="AW248" s="1020"/>
      <c r="AX248" s="1020"/>
      <c r="AY248" s="1020"/>
    </row>
    <row r="249" spans="1:51">
      <c r="A249" s="1429"/>
      <c r="B249" s="1429"/>
      <c r="C249" s="1429"/>
      <c r="D249" s="1429"/>
      <c r="E249" s="1429"/>
      <c r="F249" s="1429"/>
      <c r="G249" s="1429"/>
      <c r="H249" s="1429"/>
      <c r="I249" s="1429"/>
      <c r="J249" s="1429"/>
      <c r="K249" s="1429"/>
      <c r="L249" s="1429"/>
      <c r="M249" s="1429"/>
      <c r="N249" s="1429"/>
      <c r="O249" s="1429"/>
      <c r="Y249" s="1026"/>
      <c r="Z249" s="1027"/>
      <c r="AA249" s="1027"/>
      <c r="AB249" s="1027"/>
      <c r="AD249" s="1028"/>
      <c r="AG249" s="1420"/>
      <c r="AH249" s="1420"/>
      <c r="AL249" s="1020"/>
      <c r="AM249" s="1020"/>
      <c r="AN249" s="1020"/>
      <c r="AO249" s="1020"/>
      <c r="AP249" s="1020"/>
      <c r="AQ249" s="1020"/>
      <c r="AR249" s="1020"/>
      <c r="AS249" s="1020"/>
      <c r="AT249" s="1020"/>
      <c r="AU249" s="1020"/>
      <c r="AV249" s="1020"/>
      <c r="AW249" s="1020"/>
      <c r="AX249" s="1020"/>
      <c r="AY249" s="1020"/>
    </row>
    <row r="250" spans="1:51">
      <c r="A250" s="1440"/>
      <c r="B250" s="1440"/>
      <c r="C250" s="1440"/>
      <c r="D250" s="1440"/>
      <c r="E250" s="1440"/>
      <c r="F250" s="1440"/>
      <c r="G250" s="1440"/>
      <c r="H250" s="1440"/>
      <c r="I250" s="1440"/>
      <c r="J250" s="1440"/>
      <c r="K250" s="1440"/>
      <c r="L250" s="1440"/>
      <c r="M250" s="1440"/>
      <c r="N250" s="1440"/>
      <c r="O250" s="1440"/>
      <c r="Y250" s="1026"/>
      <c r="Z250" s="1030"/>
      <c r="AA250" s="1027"/>
      <c r="AB250" s="1027"/>
      <c r="AD250" s="1028"/>
      <c r="AL250" s="1020"/>
      <c r="AM250" s="1020"/>
      <c r="AN250" s="1020"/>
      <c r="AO250" s="1020"/>
      <c r="AP250" s="1020"/>
      <c r="AQ250" s="1020"/>
      <c r="AR250" s="1020"/>
      <c r="AS250" s="1020"/>
      <c r="AT250" s="1020"/>
      <c r="AU250" s="1020"/>
      <c r="AV250" s="1020"/>
      <c r="AW250" s="1020"/>
      <c r="AX250" s="1020"/>
      <c r="AY250" s="1020"/>
    </row>
    <row r="251" spans="1:51">
      <c r="A251" s="1085"/>
      <c r="B251" s="1085"/>
      <c r="C251" s="1085"/>
      <c r="D251" s="1085"/>
      <c r="E251" s="1085"/>
      <c r="F251" s="1085"/>
      <c r="G251" s="1085"/>
      <c r="H251" s="1085"/>
      <c r="I251" s="1086"/>
      <c r="J251" s="1087"/>
      <c r="K251" s="1085"/>
      <c r="L251" s="1085"/>
      <c r="M251" s="1087"/>
      <c r="N251" s="1085"/>
      <c r="O251" s="1104"/>
      <c r="Y251" s="1026"/>
      <c r="Z251" s="1030"/>
      <c r="AA251" s="1027"/>
      <c r="AB251" s="1027"/>
      <c r="AL251" s="1020"/>
      <c r="AM251" s="1020"/>
      <c r="AN251" s="1020"/>
      <c r="AO251" s="1020"/>
      <c r="AP251" s="1020"/>
      <c r="AQ251" s="1020"/>
      <c r="AR251" s="1020"/>
      <c r="AS251" s="1020"/>
      <c r="AT251" s="1020"/>
      <c r="AU251" s="1020"/>
      <c r="AV251" s="1020"/>
      <c r="AW251" s="1020"/>
      <c r="AX251" s="1020"/>
      <c r="AY251" s="1020"/>
    </row>
    <row r="252" spans="1:51">
      <c r="A252" s="1094"/>
      <c r="B252" s="1094"/>
      <c r="C252" s="1094"/>
      <c r="D252" s="1094"/>
      <c r="E252" s="1094"/>
      <c r="F252" s="1094"/>
      <c r="G252" s="1094"/>
      <c r="H252" s="1094"/>
      <c r="I252" s="1351"/>
      <c r="J252" s="1095"/>
      <c r="K252" s="1096"/>
      <c r="L252" s="1096"/>
      <c r="M252" s="1092"/>
      <c r="N252" s="1085"/>
      <c r="O252" s="1048"/>
      <c r="Y252" s="1026"/>
      <c r="Z252" s="1030"/>
      <c r="AA252" s="1027"/>
      <c r="AB252" s="1027"/>
      <c r="AL252" s="1020"/>
      <c r="AM252" s="1020"/>
      <c r="AN252" s="1020"/>
      <c r="AO252" s="1020"/>
      <c r="AP252" s="1020"/>
      <c r="AQ252" s="1020"/>
      <c r="AR252" s="1020"/>
      <c r="AS252" s="1020"/>
      <c r="AT252" s="1020"/>
      <c r="AU252" s="1020"/>
      <c r="AV252" s="1020"/>
      <c r="AW252" s="1020"/>
      <c r="AX252" s="1020"/>
      <c r="AY252" s="1020"/>
    </row>
    <row r="253" spans="1:51">
      <c r="A253" s="1428"/>
      <c r="B253" s="1428"/>
      <c r="C253" s="1428"/>
      <c r="D253" s="1428"/>
      <c r="E253" s="1428"/>
      <c r="F253" s="1428"/>
      <c r="G253" s="1428"/>
      <c r="H253" s="1428"/>
      <c r="I253" s="1428"/>
      <c r="J253" s="1428"/>
      <c r="K253" s="1428"/>
      <c r="L253" s="1428"/>
      <c r="M253" s="1097"/>
      <c r="N253" s="1085"/>
      <c r="O253" s="1048"/>
      <c r="Y253" s="1038"/>
      <c r="Z253" s="1039"/>
      <c r="AA253" s="1039"/>
      <c r="AB253" s="1039"/>
      <c r="AG253" s="1420"/>
      <c r="AH253" s="1420"/>
      <c r="AL253" s="1020"/>
      <c r="AM253" s="1020"/>
      <c r="AN253" s="1020"/>
      <c r="AO253" s="1020"/>
      <c r="AP253" s="1020"/>
      <c r="AQ253" s="1020"/>
      <c r="AR253" s="1020"/>
      <c r="AS253" s="1020"/>
      <c r="AT253" s="1020"/>
      <c r="AU253" s="1020"/>
      <c r="AV253" s="1020"/>
      <c r="AW253" s="1020"/>
      <c r="AX253" s="1020"/>
      <c r="AY253" s="1020"/>
    </row>
    <row r="254" spans="1:51">
      <c r="A254" s="1094"/>
      <c r="B254" s="1094"/>
      <c r="C254" s="1094"/>
      <c r="D254" s="1094"/>
      <c r="E254" s="1094"/>
      <c r="F254" s="1094"/>
      <c r="G254" s="1094"/>
      <c r="H254" s="1094"/>
      <c r="I254" s="1351"/>
      <c r="J254" s="1442"/>
      <c r="K254" s="1442"/>
      <c r="L254" s="1442"/>
      <c r="M254" s="1097"/>
      <c r="N254" s="1085"/>
      <c r="O254" s="1048"/>
      <c r="Y254" s="1026"/>
      <c r="Z254" s="1041"/>
      <c r="AA254" s="1042"/>
      <c r="AB254" s="1042"/>
      <c r="AL254" s="1020"/>
      <c r="AM254" s="1020"/>
      <c r="AN254" s="1020"/>
      <c r="AO254" s="1020"/>
      <c r="AP254" s="1020"/>
      <c r="AQ254" s="1020"/>
      <c r="AR254" s="1020"/>
      <c r="AS254" s="1020"/>
      <c r="AT254" s="1020"/>
      <c r="AU254" s="1020"/>
      <c r="AV254" s="1020"/>
      <c r="AW254" s="1020"/>
      <c r="AX254" s="1020"/>
      <c r="AY254" s="1020"/>
    </row>
    <row r="255" spans="1:51">
      <c r="A255" s="1094"/>
      <c r="B255" s="1094"/>
      <c r="C255" s="1094"/>
      <c r="D255" s="1094"/>
      <c r="E255" s="1094"/>
      <c r="F255" s="1094"/>
      <c r="G255" s="1094"/>
      <c r="H255" s="1094"/>
      <c r="I255" s="1351"/>
      <c r="J255" s="1442"/>
      <c r="K255" s="1442"/>
      <c r="L255" s="1442"/>
      <c r="M255" s="1097"/>
      <c r="N255" s="1085"/>
      <c r="O255" s="1048"/>
      <c r="Y255" s="1026"/>
      <c r="Z255" s="1041"/>
      <c r="AA255" s="1042"/>
      <c r="AB255" s="1042"/>
      <c r="AL255" s="1020"/>
      <c r="AM255" s="1020"/>
      <c r="AN255" s="1020"/>
      <c r="AO255" s="1020"/>
      <c r="AP255" s="1020"/>
      <c r="AQ255" s="1020"/>
      <c r="AR255" s="1020"/>
      <c r="AS255" s="1020"/>
      <c r="AT255" s="1020"/>
      <c r="AU255" s="1020"/>
      <c r="AV255" s="1020"/>
      <c r="AW255" s="1020"/>
      <c r="AX255" s="1020"/>
      <c r="AY255" s="1020"/>
    </row>
    <row r="256" spans="1:51">
      <c r="A256" s="1095"/>
      <c r="B256" s="1095"/>
      <c r="C256" s="1095"/>
      <c r="D256" s="1095"/>
      <c r="E256" s="1095"/>
      <c r="F256" s="1095"/>
      <c r="G256" s="1095"/>
      <c r="H256" s="1095"/>
      <c r="I256" s="1352"/>
      <c r="J256" s="1442"/>
      <c r="K256" s="1442"/>
      <c r="L256" s="1442"/>
      <c r="M256" s="1097"/>
      <c r="N256" s="1085"/>
      <c r="O256" s="1048"/>
      <c r="Y256" s="1044"/>
      <c r="Z256" s="1065"/>
      <c r="AA256" s="1098"/>
      <c r="AB256" s="1046"/>
      <c r="AL256" s="1020"/>
      <c r="AM256" s="1020"/>
      <c r="AN256" s="1020"/>
      <c r="AO256" s="1020"/>
      <c r="AP256" s="1020"/>
      <c r="AQ256" s="1020"/>
      <c r="AR256" s="1020"/>
      <c r="AS256" s="1020"/>
      <c r="AT256" s="1020"/>
      <c r="AU256" s="1020"/>
      <c r="AV256" s="1020"/>
      <c r="AW256" s="1020"/>
      <c r="AX256" s="1020"/>
      <c r="AY256" s="1020"/>
    </row>
    <row r="257" spans="1:51">
      <c r="A257" s="1095"/>
      <c r="B257" s="1095"/>
      <c r="C257" s="1095"/>
      <c r="D257" s="1095"/>
      <c r="E257" s="1095"/>
      <c r="F257" s="1095"/>
      <c r="G257" s="1095"/>
      <c r="H257" s="1095"/>
      <c r="I257" s="1352"/>
      <c r="J257" s="1442"/>
      <c r="K257" s="1442"/>
      <c r="L257" s="1442"/>
      <c r="M257" s="1097"/>
      <c r="N257" s="1085"/>
      <c r="O257" s="1048"/>
      <c r="AG257" s="1420"/>
      <c r="AH257" s="1420"/>
      <c r="AL257" s="1020"/>
      <c r="AM257" s="1020"/>
      <c r="AN257" s="1020"/>
      <c r="AO257" s="1020"/>
      <c r="AP257" s="1020"/>
      <c r="AQ257" s="1020"/>
      <c r="AR257" s="1020"/>
      <c r="AS257" s="1020"/>
      <c r="AT257" s="1020"/>
      <c r="AU257" s="1020"/>
      <c r="AV257" s="1020"/>
      <c r="AW257" s="1020"/>
      <c r="AX257" s="1020"/>
      <c r="AY257" s="1020"/>
    </row>
    <row r="258" spans="1:51">
      <c r="A258" s="1095"/>
      <c r="B258" s="1095"/>
      <c r="C258" s="1095"/>
      <c r="D258" s="1095"/>
      <c r="E258" s="1095"/>
      <c r="F258" s="1095"/>
      <c r="G258" s="1095"/>
      <c r="H258" s="1095"/>
      <c r="I258" s="1352"/>
      <c r="J258" s="1095"/>
      <c r="K258" s="1099"/>
      <c r="L258" s="1099"/>
      <c r="M258" s="1094"/>
      <c r="N258" s="1274"/>
      <c r="O258" s="1275"/>
      <c r="AI258" s="1050"/>
      <c r="AL258" s="1020"/>
      <c r="AM258" s="1020"/>
      <c r="AN258" s="1020"/>
      <c r="AO258" s="1020"/>
      <c r="AP258" s="1020"/>
      <c r="AQ258" s="1020"/>
      <c r="AR258" s="1020"/>
      <c r="AS258" s="1020"/>
      <c r="AT258" s="1020"/>
      <c r="AU258" s="1020"/>
      <c r="AV258" s="1020"/>
      <c r="AW258" s="1020"/>
      <c r="AX258" s="1020"/>
      <c r="AY258" s="1020"/>
    </row>
    <row r="259" spans="1:51">
      <c r="A259" s="1444"/>
      <c r="B259" s="1444"/>
      <c r="C259" s="1444"/>
      <c r="D259" s="1444"/>
      <c r="E259" s="1444"/>
      <c r="F259" s="1444"/>
      <c r="G259" s="1444"/>
      <c r="H259" s="1444"/>
      <c r="I259" s="1444"/>
      <c r="J259" s="1444"/>
      <c r="K259" s="1444"/>
      <c r="L259" s="1444"/>
      <c r="M259" s="1444"/>
      <c r="N259" s="1444"/>
      <c r="O259" s="1444"/>
      <c r="P259" s="1051"/>
      <c r="Q259" s="1051"/>
      <c r="R259" s="1051"/>
      <c r="S259" s="1052"/>
      <c r="T259" s="1053"/>
      <c r="U259" s="1053"/>
      <c r="V259" s="1053"/>
      <c r="W259" s="1053"/>
      <c r="AA259" s="1016"/>
      <c r="AI259" s="1050"/>
      <c r="AL259" s="1020"/>
      <c r="AM259" s="1020"/>
      <c r="AN259" s="1020"/>
      <c r="AO259" s="1020"/>
      <c r="AP259" s="1020"/>
      <c r="AQ259" s="1020"/>
      <c r="AR259" s="1020"/>
      <c r="AS259" s="1020"/>
      <c r="AT259" s="1020"/>
      <c r="AU259" s="1020"/>
      <c r="AV259" s="1020"/>
      <c r="AW259" s="1020"/>
      <c r="AX259" s="1020"/>
      <c r="AY259" s="1020"/>
    </row>
    <row r="260" spans="1:51">
      <c r="A260" s="1085"/>
      <c r="B260" s="1085"/>
      <c r="C260" s="1085"/>
      <c r="D260" s="1085"/>
      <c r="E260" s="1085"/>
      <c r="F260" s="1085"/>
      <c r="G260" s="1085"/>
      <c r="H260" s="1085"/>
      <c r="I260" s="1086"/>
      <c r="J260" s="1087"/>
      <c r="K260" s="1085"/>
      <c r="L260" s="1085"/>
      <c r="M260" s="1091"/>
      <c r="N260" s="1090"/>
      <c r="O260" s="1104"/>
      <c r="Z260" s="1418"/>
      <c r="AA260" s="1418"/>
      <c r="AC260" s="1419"/>
      <c r="AD260" s="1419"/>
      <c r="AG260" s="1420"/>
      <c r="AH260" s="1420"/>
      <c r="AL260" s="1020"/>
      <c r="AM260" s="1020"/>
      <c r="AN260" s="1020"/>
      <c r="AO260" s="1020"/>
      <c r="AP260" s="1020"/>
      <c r="AQ260" s="1020"/>
      <c r="AR260" s="1020"/>
      <c r="AS260" s="1020"/>
      <c r="AT260" s="1020"/>
      <c r="AU260" s="1020"/>
      <c r="AV260" s="1020"/>
      <c r="AW260" s="1020"/>
      <c r="AX260" s="1020"/>
      <c r="AY260" s="1020"/>
    </row>
    <row r="261" spans="1:51">
      <c r="A261" s="1093"/>
      <c r="B261" s="1093"/>
      <c r="C261" s="1093"/>
      <c r="D261" s="1093"/>
      <c r="E261" s="1093"/>
      <c r="F261" s="1093"/>
      <c r="G261" s="1093"/>
      <c r="H261" s="1093"/>
      <c r="I261" s="1100"/>
      <c r="J261" s="1101"/>
      <c r="K261" s="1090"/>
      <c r="L261" s="1090"/>
      <c r="M261" s="1093"/>
      <c r="N261" s="1253"/>
      <c r="O261" s="1102"/>
      <c r="Z261" s="1056"/>
      <c r="AA261" s="1056"/>
      <c r="AC261" s="1056"/>
      <c r="AD261" s="1056"/>
      <c r="AI261" s="1020"/>
      <c r="AJ261" s="1020"/>
      <c r="AK261" s="1020"/>
      <c r="AL261" s="1020"/>
      <c r="AM261" s="1020"/>
      <c r="AN261" s="1020"/>
      <c r="AO261" s="1020"/>
      <c r="AP261" s="1020"/>
      <c r="AQ261" s="1020"/>
      <c r="AR261" s="1020"/>
      <c r="AS261" s="1020"/>
      <c r="AT261" s="1020"/>
      <c r="AU261" s="1020"/>
      <c r="AV261" s="1020"/>
      <c r="AW261" s="1020"/>
      <c r="AX261" s="1020"/>
      <c r="AY261" s="1020"/>
    </row>
    <row r="262" spans="1:51">
      <c r="A262" s="1090"/>
      <c r="B262" s="1090"/>
      <c r="C262" s="1090"/>
      <c r="D262" s="1090"/>
      <c r="E262" s="1090"/>
      <c r="F262" s="1090"/>
      <c r="G262" s="1090"/>
      <c r="H262" s="1090"/>
      <c r="I262" s="1103"/>
      <c r="J262" s="1091"/>
      <c r="K262" s="1090"/>
      <c r="L262" s="1090"/>
      <c r="M262" s="1090"/>
      <c r="N262" s="1090"/>
      <c r="O262" s="1104"/>
      <c r="Z262" s="1057"/>
      <c r="AA262" s="1057"/>
      <c r="AC262" s="1057"/>
      <c r="AD262" s="1057"/>
      <c r="AI262" s="1020"/>
      <c r="AJ262" s="1020"/>
      <c r="AK262" s="1020"/>
      <c r="AL262" s="1020"/>
      <c r="AM262" s="1020"/>
      <c r="AN262" s="1020"/>
      <c r="AO262" s="1020"/>
      <c r="AP262" s="1020"/>
      <c r="AQ262" s="1020"/>
      <c r="AR262" s="1020"/>
      <c r="AS262" s="1020"/>
      <c r="AT262" s="1020"/>
      <c r="AU262" s="1020"/>
      <c r="AV262" s="1020"/>
      <c r="AW262" s="1020"/>
      <c r="AX262" s="1020"/>
      <c r="AY262" s="1020"/>
    </row>
    <row r="263" spans="1:51">
      <c r="A263" s="1105"/>
      <c r="B263" s="1105"/>
      <c r="C263" s="1105"/>
      <c r="D263" s="1105"/>
      <c r="E263" s="1105"/>
      <c r="F263" s="1105"/>
      <c r="G263" s="1105"/>
      <c r="H263" s="1105"/>
      <c r="I263" s="1106"/>
      <c r="J263" s="1107"/>
      <c r="K263" s="1108"/>
      <c r="L263" s="1108"/>
      <c r="M263" s="1109"/>
      <c r="N263" s="1276"/>
      <c r="O263" s="1104"/>
      <c r="Z263" s="1057"/>
      <c r="AA263" s="1111"/>
      <c r="AC263" s="1057"/>
      <c r="AD263" s="1111"/>
      <c r="AI263" s="1020"/>
      <c r="AJ263" s="1020"/>
      <c r="AK263" s="1020"/>
      <c r="AL263" s="1020"/>
      <c r="AM263" s="1020"/>
      <c r="AN263" s="1020"/>
      <c r="AO263" s="1020"/>
      <c r="AP263" s="1020"/>
      <c r="AQ263" s="1020"/>
      <c r="AR263" s="1020"/>
      <c r="AS263" s="1020"/>
      <c r="AT263" s="1020"/>
      <c r="AU263" s="1020"/>
      <c r="AV263" s="1020"/>
      <c r="AW263" s="1020"/>
      <c r="AX263" s="1020"/>
      <c r="AY263" s="1020"/>
    </row>
    <row r="264" spans="1:51">
      <c r="A264" s="1112"/>
      <c r="B264" s="1112"/>
      <c r="C264" s="1112"/>
      <c r="D264" s="1112"/>
      <c r="E264" s="1112"/>
      <c r="F264" s="1112"/>
      <c r="G264" s="1112"/>
      <c r="H264" s="1112"/>
      <c r="I264" s="1113"/>
      <c r="J264" s="1114"/>
      <c r="K264" s="1108"/>
      <c r="L264" s="1108"/>
      <c r="M264" s="1115"/>
      <c r="N264" s="1277"/>
      <c r="O264" s="1102"/>
      <c r="Z264" s="1116"/>
      <c r="AA264" s="1117"/>
      <c r="AC264" s="1116"/>
      <c r="AD264" s="1117"/>
      <c r="AG264" s="1420"/>
      <c r="AH264" s="1420"/>
      <c r="AI264" s="1020"/>
      <c r="AJ264" s="1020"/>
      <c r="AK264" s="1020"/>
      <c r="AL264" s="1020"/>
      <c r="AM264" s="1020"/>
      <c r="AN264" s="1020"/>
      <c r="AO264" s="1020"/>
      <c r="AP264" s="1020"/>
      <c r="AQ264" s="1020"/>
      <c r="AR264" s="1020"/>
      <c r="AS264" s="1020"/>
      <c r="AT264" s="1020"/>
      <c r="AU264" s="1020"/>
      <c r="AV264" s="1020"/>
      <c r="AW264" s="1020"/>
      <c r="AX264" s="1020"/>
      <c r="AY264" s="1020"/>
    </row>
    <row r="265" spans="1:51">
      <c r="A265" s="1112"/>
      <c r="B265" s="1112"/>
      <c r="C265" s="1112"/>
      <c r="D265" s="1112"/>
      <c r="E265" s="1112"/>
      <c r="F265" s="1112"/>
      <c r="G265" s="1112"/>
      <c r="H265" s="1112"/>
      <c r="I265" s="1113"/>
      <c r="J265" s="1118"/>
      <c r="K265" s="1108"/>
      <c r="L265" s="1108"/>
      <c r="M265" s="1119"/>
      <c r="N265" s="1276"/>
      <c r="O265" s="1104"/>
      <c r="Z265" s="1068"/>
      <c r="AA265" s="1120"/>
      <c r="AC265" s="1068"/>
      <c r="AD265" s="1120"/>
      <c r="AI265" s="1020"/>
      <c r="AJ265" s="1020"/>
      <c r="AK265" s="1020"/>
      <c r="AL265" s="1020"/>
      <c r="AM265" s="1020"/>
      <c r="AN265" s="1020"/>
      <c r="AO265" s="1020"/>
      <c r="AP265" s="1020"/>
      <c r="AQ265" s="1020"/>
      <c r="AR265" s="1020"/>
      <c r="AS265" s="1020"/>
      <c r="AT265" s="1020"/>
      <c r="AU265" s="1020"/>
      <c r="AV265" s="1020"/>
      <c r="AW265" s="1020"/>
      <c r="AX265" s="1020"/>
      <c r="AY265" s="1020"/>
    </row>
    <row r="266" spans="1:51">
      <c r="A266" s="1121"/>
      <c r="B266" s="1121"/>
      <c r="C266" s="1121"/>
      <c r="D266" s="1121"/>
      <c r="E266" s="1121"/>
      <c r="F266" s="1121"/>
      <c r="G266" s="1121"/>
      <c r="H266" s="1121"/>
      <c r="I266" s="1113"/>
      <c r="J266" s="1114"/>
      <c r="K266" s="1108"/>
      <c r="L266" s="1108"/>
      <c r="M266" s="1109"/>
      <c r="N266" s="1276"/>
      <c r="O266" s="1104"/>
      <c r="Z266" s="1068"/>
      <c r="AA266" s="1120"/>
      <c r="AC266" s="1068"/>
      <c r="AD266" s="1120"/>
      <c r="AF266" s="1029"/>
      <c r="AI266" s="1020"/>
      <c r="AJ266" s="1020"/>
      <c r="AK266" s="1020"/>
      <c r="AL266" s="1020"/>
      <c r="AM266" s="1020"/>
      <c r="AN266" s="1020"/>
      <c r="AO266" s="1020"/>
      <c r="AP266" s="1020"/>
      <c r="AQ266" s="1020"/>
      <c r="AR266" s="1020"/>
      <c r="AS266" s="1020"/>
      <c r="AT266" s="1020"/>
      <c r="AU266" s="1020"/>
      <c r="AV266" s="1020"/>
      <c r="AW266" s="1020"/>
      <c r="AX266" s="1020"/>
      <c r="AY266" s="1020"/>
    </row>
    <row r="267" spans="1:51">
      <c r="A267" s="1121"/>
      <c r="B267" s="1121"/>
      <c r="C267" s="1121"/>
      <c r="D267" s="1121"/>
      <c r="E267" s="1121"/>
      <c r="F267" s="1121"/>
      <c r="G267" s="1121"/>
      <c r="H267" s="1121"/>
      <c r="I267" s="1113"/>
      <c r="J267" s="1114"/>
      <c r="K267" s="1108"/>
      <c r="L267" s="1108"/>
      <c r="M267" s="1109"/>
      <c r="N267" s="1276"/>
      <c r="O267" s="1104"/>
      <c r="Z267" s="1068"/>
      <c r="AA267" s="1120"/>
      <c r="AC267" s="1068"/>
      <c r="AD267" s="1120"/>
      <c r="AF267" s="1029"/>
      <c r="AG267" s="1015"/>
      <c r="AH267" s="1015"/>
      <c r="AI267" s="1020"/>
      <c r="AJ267" s="1020"/>
      <c r="AK267" s="1020"/>
      <c r="AL267" s="1020"/>
      <c r="AM267" s="1020"/>
      <c r="AN267" s="1020"/>
      <c r="AO267" s="1020"/>
      <c r="AP267" s="1020"/>
      <c r="AQ267" s="1020"/>
      <c r="AR267" s="1020"/>
      <c r="AS267" s="1020"/>
      <c r="AT267" s="1020"/>
      <c r="AU267" s="1020"/>
      <c r="AV267" s="1020"/>
      <c r="AW267" s="1020"/>
      <c r="AX267" s="1020"/>
      <c r="AY267" s="1020"/>
    </row>
    <row r="268" spans="1:51">
      <c r="A268" s="1112"/>
      <c r="B268" s="1112"/>
      <c r="C268" s="1112"/>
      <c r="D268" s="1112"/>
      <c r="E268" s="1112"/>
      <c r="F268" s="1112"/>
      <c r="G268" s="1112"/>
      <c r="H268" s="1112"/>
      <c r="I268" s="1113"/>
      <c r="J268" s="1114"/>
      <c r="K268" s="1108"/>
      <c r="L268" s="1108"/>
      <c r="M268" s="1109"/>
      <c r="N268" s="1276"/>
      <c r="O268" s="1104"/>
      <c r="Z268" s="1068"/>
      <c r="AA268" s="1120"/>
      <c r="AC268" s="1068"/>
      <c r="AD268" s="1120"/>
      <c r="AF268" s="1029"/>
      <c r="AG268" s="1421"/>
      <c r="AH268" s="1421"/>
      <c r="AI268" s="1020"/>
      <c r="AJ268" s="1020"/>
      <c r="AK268" s="1020"/>
      <c r="AL268" s="1020"/>
      <c r="AM268" s="1020"/>
      <c r="AN268" s="1020"/>
      <c r="AO268" s="1020"/>
      <c r="AP268" s="1020"/>
      <c r="AQ268" s="1020"/>
      <c r="AR268" s="1020"/>
      <c r="AS268" s="1020"/>
      <c r="AT268" s="1020"/>
      <c r="AU268" s="1020"/>
      <c r="AV268" s="1020"/>
      <c r="AW268" s="1020"/>
      <c r="AX268" s="1020"/>
      <c r="AY268" s="1020"/>
    </row>
    <row r="269" spans="1:51">
      <c r="A269" s="1112"/>
      <c r="B269" s="1112"/>
      <c r="C269" s="1112"/>
      <c r="D269" s="1112"/>
      <c r="E269" s="1112"/>
      <c r="F269" s="1112"/>
      <c r="G269" s="1112"/>
      <c r="H269" s="1112"/>
      <c r="I269" s="1113"/>
      <c r="J269" s="1118"/>
      <c r="K269" s="1108"/>
      <c r="L269" s="1108"/>
      <c r="M269" s="1109"/>
      <c r="N269" s="1276"/>
      <c r="O269" s="1102"/>
      <c r="Z269" s="1068"/>
      <c r="AA269" s="1120"/>
      <c r="AC269" s="1068"/>
      <c r="AD269" s="1120"/>
      <c r="AF269" s="1029"/>
      <c r="AI269" s="1020"/>
      <c r="AJ269" s="1020"/>
      <c r="AK269" s="1020"/>
      <c r="AL269" s="1020"/>
      <c r="AM269" s="1020"/>
      <c r="AN269" s="1020"/>
      <c r="AO269" s="1020"/>
      <c r="AP269" s="1020"/>
      <c r="AQ269" s="1020"/>
      <c r="AR269" s="1020"/>
      <c r="AS269" s="1020"/>
      <c r="AT269" s="1020"/>
      <c r="AU269" s="1020"/>
      <c r="AV269" s="1020"/>
      <c r="AW269" s="1020"/>
      <c r="AX269" s="1020"/>
      <c r="AY269" s="1020"/>
    </row>
    <row r="270" spans="1:51">
      <c r="A270" s="1112"/>
      <c r="B270" s="1112"/>
      <c r="C270" s="1112"/>
      <c r="D270" s="1112"/>
      <c r="E270" s="1112"/>
      <c r="F270" s="1112"/>
      <c r="G270" s="1112"/>
      <c r="H270" s="1112"/>
      <c r="I270" s="1113"/>
      <c r="J270" s="1114"/>
      <c r="K270" s="1108"/>
      <c r="L270" s="1108"/>
      <c r="M270" s="1109"/>
      <c r="N270" s="1276"/>
      <c r="O270" s="1104"/>
      <c r="Z270" s="1068"/>
      <c r="AA270" s="1120"/>
      <c r="AC270" s="1068"/>
      <c r="AD270" s="1120"/>
      <c r="AF270" s="1029"/>
      <c r="AI270" s="1020"/>
      <c r="AJ270" s="1020"/>
      <c r="AK270" s="1020"/>
      <c r="AL270" s="1020"/>
      <c r="AM270" s="1020"/>
      <c r="AN270" s="1020"/>
      <c r="AO270" s="1020"/>
      <c r="AP270" s="1020"/>
      <c r="AQ270" s="1020"/>
      <c r="AR270" s="1020"/>
      <c r="AS270" s="1020"/>
      <c r="AT270" s="1020"/>
      <c r="AU270" s="1020"/>
      <c r="AV270" s="1020"/>
      <c r="AW270" s="1020"/>
      <c r="AX270" s="1020"/>
      <c r="AY270" s="1020"/>
    </row>
    <row r="271" spans="1:51">
      <c r="A271" s="1112"/>
      <c r="B271" s="1112"/>
      <c r="C271" s="1112"/>
      <c r="D271" s="1112"/>
      <c r="E271" s="1112"/>
      <c r="F271" s="1112"/>
      <c r="G271" s="1112"/>
      <c r="H271" s="1112"/>
      <c r="I271" s="1113"/>
      <c r="J271" s="1114"/>
      <c r="K271" s="1108"/>
      <c r="L271" s="1108"/>
      <c r="M271" s="1109"/>
      <c r="N271" s="1276"/>
      <c r="O271" s="1104"/>
      <c r="Z271" s="1068"/>
      <c r="AA271" s="1120"/>
      <c r="AC271" s="1068"/>
      <c r="AD271" s="1120"/>
      <c r="AF271" s="1029"/>
      <c r="AI271" s="1020"/>
      <c r="AJ271" s="1020"/>
      <c r="AK271" s="1020"/>
      <c r="AL271" s="1020"/>
      <c r="AM271" s="1020"/>
      <c r="AN271" s="1020"/>
      <c r="AO271" s="1020"/>
      <c r="AP271" s="1020"/>
      <c r="AQ271" s="1020"/>
      <c r="AR271" s="1020"/>
      <c r="AS271" s="1020"/>
      <c r="AT271" s="1020"/>
      <c r="AU271" s="1020"/>
      <c r="AV271" s="1020"/>
      <c r="AW271" s="1020"/>
      <c r="AX271" s="1020"/>
      <c r="AY271" s="1020"/>
    </row>
    <row r="272" spans="1:51">
      <c r="A272" s="1112"/>
      <c r="B272" s="1112"/>
      <c r="C272" s="1112"/>
      <c r="D272" s="1112"/>
      <c r="E272" s="1112"/>
      <c r="F272" s="1112"/>
      <c r="G272" s="1112"/>
      <c r="H272" s="1112"/>
      <c r="I272" s="1113"/>
      <c r="J272" s="1114"/>
      <c r="K272" s="1108"/>
      <c r="L272" s="1108"/>
      <c r="M272" s="1109"/>
      <c r="N272" s="1276"/>
      <c r="O272" s="1102"/>
      <c r="Z272" s="1068"/>
      <c r="AA272" s="1120"/>
      <c r="AC272" s="1068"/>
      <c r="AD272" s="1120"/>
      <c r="AF272" s="1029"/>
      <c r="AI272" s="1020"/>
      <c r="AJ272" s="1020"/>
      <c r="AK272" s="1020"/>
      <c r="AL272" s="1020"/>
      <c r="AM272" s="1020"/>
      <c r="AN272" s="1020"/>
      <c r="AO272" s="1020"/>
      <c r="AP272" s="1020"/>
      <c r="AQ272" s="1020"/>
      <c r="AR272" s="1020"/>
      <c r="AS272" s="1020"/>
      <c r="AT272" s="1020"/>
      <c r="AU272" s="1020"/>
      <c r="AV272" s="1020"/>
      <c r="AW272" s="1020"/>
      <c r="AX272" s="1020"/>
      <c r="AY272" s="1020"/>
    </row>
    <row r="273" spans="1:51">
      <c r="A273" s="1112"/>
      <c r="B273" s="1112"/>
      <c r="C273" s="1112"/>
      <c r="D273" s="1112"/>
      <c r="E273" s="1112"/>
      <c r="F273" s="1112"/>
      <c r="G273" s="1112"/>
      <c r="H273" s="1112"/>
      <c r="I273" s="1113"/>
      <c r="J273" s="1118"/>
      <c r="K273" s="1108"/>
      <c r="L273" s="1108"/>
      <c r="M273" s="1122"/>
      <c r="N273" s="1276"/>
      <c r="O273" s="1123"/>
      <c r="X273" s="1124"/>
      <c r="Z273" s="1068"/>
      <c r="AA273" s="1120"/>
      <c r="AC273" s="1068"/>
      <c r="AD273" s="1120"/>
      <c r="AF273" s="1029"/>
      <c r="AI273" s="1020"/>
      <c r="AJ273" s="1020"/>
      <c r="AK273" s="1020"/>
      <c r="AL273" s="1020"/>
      <c r="AM273" s="1020"/>
      <c r="AN273" s="1020"/>
      <c r="AO273" s="1020"/>
      <c r="AP273" s="1020"/>
      <c r="AQ273" s="1020"/>
      <c r="AR273" s="1020"/>
      <c r="AS273" s="1020"/>
      <c r="AT273" s="1020"/>
      <c r="AU273" s="1020"/>
      <c r="AV273" s="1020"/>
      <c r="AW273" s="1020"/>
      <c r="AX273" s="1020"/>
      <c r="AY273" s="1020"/>
    </row>
    <row r="274" spans="1:51">
      <c r="A274" s="1121"/>
      <c r="B274" s="1121"/>
      <c r="C274" s="1121"/>
      <c r="D274" s="1121"/>
      <c r="E274" s="1121"/>
      <c r="F274" s="1121"/>
      <c r="G274" s="1121"/>
      <c r="H274" s="1121"/>
      <c r="I274" s="1113"/>
      <c r="J274" s="1125"/>
      <c r="K274" s="1108"/>
      <c r="L274" s="1108"/>
      <c r="M274" s="1109"/>
      <c r="N274" s="1276"/>
      <c r="O274" s="1104"/>
      <c r="X274" s="1126"/>
      <c r="Z274" s="1068"/>
      <c r="AA274" s="1120"/>
      <c r="AC274" s="1068"/>
      <c r="AD274" s="1120"/>
      <c r="AF274" s="1029"/>
      <c r="AI274" s="1020"/>
      <c r="AJ274" s="1020"/>
      <c r="AK274" s="1020"/>
      <c r="AL274" s="1020"/>
      <c r="AM274" s="1020"/>
      <c r="AN274" s="1020"/>
      <c r="AO274" s="1020"/>
      <c r="AP274" s="1020"/>
      <c r="AQ274" s="1020"/>
      <c r="AR274" s="1020"/>
      <c r="AS274" s="1020"/>
      <c r="AT274" s="1020"/>
      <c r="AU274" s="1020"/>
      <c r="AV274" s="1020"/>
      <c r="AW274" s="1020"/>
      <c r="AX274" s="1020"/>
      <c r="AY274" s="1020"/>
    </row>
    <row r="275" spans="1:51">
      <c r="A275" s="1121"/>
      <c r="B275" s="1121"/>
      <c r="C275" s="1121"/>
      <c r="D275" s="1121"/>
      <c r="E275" s="1121"/>
      <c r="F275" s="1121"/>
      <c r="G275" s="1121"/>
      <c r="H275" s="1121"/>
      <c r="I275" s="1113"/>
      <c r="J275" s="1127"/>
      <c r="K275" s="1108"/>
      <c r="L275" s="1108"/>
      <c r="M275" s="1122"/>
      <c r="N275" s="1276"/>
      <c r="O275" s="1104"/>
      <c r="X275" s="1126"/>
      <c r="Z275" s="1068"/>
      <c r="AA275" s="1120"/>
      <c r="AC275" s="1068"/>
      <c r="AD275" s="1120"/>
      <c r="AF275" s="1029"/>
      <c r="AI275" s="1020"/>
      <c r="AJ275" s="1020"/>
      <c r="AK275" s="1020"/>
      <c r="AL275" s="1020"/>
      <c r="AM275" s="1020"/>
      <c r="AN275" s="1020"/>
      <c r="AO275" s="1020"/>
      <c r="AP275" s="1020"/>
      <c r="AQ275" s="1020"/>
      <c r="AR275" s="1020"/>
      <c r="AS275" s="1020"/>
      <c r="AT275" s="1020"/>
      <c r="AU275" s="1020"/>
      <c r="AV275" s="1020"/>
      <c r="AW275" s="1020"/>
      <c r="AX275" s="1020"/>
      <c r="AY275" s="1020"/>
    </row>
    <row r="276" spans="1:51">
      <c r="A276" s="1121"/>
      <c r="B276" s="1121"/>
      <c r="C276" s="1121"/>
      <c r="D276" s="1121"/>
      <c r="E276" s="1121"/>
      <c r="F276" s="1121"/>
      <c r="G276" s="1121"/>
      <c r="H276" s="1121"/>
      <c r="I276" s="1113"/>
      <c r="J276" s="1127"/>
      <c r="K276" s="1108"/>
      <c r="L276" s="1108"/>
      <c r="M276" s="1122"/>
      <c r="N276" s="1276"/>
      <c r="O276" s="1104"/>
      <c r="X276" s="1126"/>
      <c r="Z276" s="1068"/>
      <c r="AA276" s="1120"/>
      <c r="AC276" s="1068"/>
      <c r="AD276" s="1120"/>
      <c r="AF276" s="1029"/>
      <c r="AI276" s="1020"/>
      <c r="AJ276" s="1020"/>
      <c r="AK276" s="1020"/>
      <c r="AL276" s="1020"/>
      <c r="AM276" s="1020"/>
      <c r="AN276" s="1020"/>
      <c r="AO276" s="1020"/>
      <c r="AP276" s="1020"/>
      <c r="AQ276" s="1020"/>
      <c r="AR276" s="1020"/>
      <c r="AS276" s="1020"/>
      <c r="AT276" s="1020"/>
      <c r="AU276" s="1020"/>
      <c r="AV276" s="1020"/>
      <c r="AW276" s="1020"/>
      <c r="AX276" s="1020"/>
      <c r="AY276" s="1020"/>
    </row>
    <row r="277" spans="1:51">
      <c r="A277" s="1105"/>
      <c r="B277" s="1105"/>
      <c r="C277" s="1105"/>
      <c r="D277" s="1105"/>
      <c r="E277" s="1105"/>
      <c r="F277" s="1105"/>
      <c r="G277" s="1105"/>
      <c r="H277" s="1105"/>
      <c r="I277" s="1106"/>
      <c r="J277" s="1128"/>
      <c r="K277" s="1108"/>
      <c r="L277" s="1108"/>
      <c r="M277" s="1109"/>
      <c r="N277" s="1276"/>
      <c r="O277" s="1104"/>
      <c r="Z277" s="1068"/>
      <c r="AA277" s="1120"/>
      <c r="AC277" s="1068"/>
      <c r="AD277" s="1120"/>
      <c r="AF277" s="1029"/>
      <c r="AG277" s="1020"/>
      <c r="AH277" s="1020"/>
      <c r="AI277" s="1020"/>
      <c r="AJ277" s="1020"/>
      <c r="AK277" s="1020"/>
      <c r="AL277" s="1020"/>
      <c r="AM277" s="1020"/>
      <c r="AN277" s="1020"/>
      <c r="AO277" s="1020"/>
      <c r="AP277" s="1020"/>
      <c r="AQ277" s="1020"/>
      <c r="AR277" s="1020"/>
      <c r="AS277" s="1020"/>
      <c r="AT277" s="1020"/>
      <c r="AU277" s="1020"/>
      <c r="AV277" s="1020"/>
      <c r="AW277" s="1020"/>
      <c r="AX277" s="1020"/>
      <c r="AY277" s="1020"/>
    </row>
    <row r="278" spans="1:51">
      <c r="A278" s="1121"/>
      <c r="B278" s="1121"/>
      <c r="C278" s="1121"/>
      <c r="D278" s="1121"/>
      <c r="E278" s="1121"/>
      <c r="F278" s="1121"/>
      <c r="G278" s="1121"/>
      <c r="H278" s="1121"/>
      <c r="I278" s="1113"/>
      <c r="J278" s="1129"/>
      <c r="K278" s="1108"/>
      <c r="L278" s="1108"/>
      <c r="M278" s="1109"/>
      <c r="N278" s="1276"/>
      <c r="O278" s="1104"/>
      <c r="Z278" s="1068"/>
      <c r="AA278" s="1120"/>
      <c r="AC278" s="1068"/>
      <c r="AD278" s="1120"/>
      <c r="AF278" s="1029"/>
      <c r="AG278" s="1020"/>
      <c r="AH278" s="1020"/>
      <c r="AI278" s="1020"/>
      <c r="AJ278" s="1020"/>
      <c r="AK278" s="1020"/>
      <c r="AL278" s="1020"/>
      <c r="AM278" s="1020"/>
      <c r="AN278" s="1020"/>
      <c r="AO278" s="1020"/>
      <c r="AP278" s="1020"/>
      <c r="AQ278" s="1020"/>
      <c r="AR278" s="1020"/>
      <c r="AS278" s="1020"/>
      <c r="AT278" s="1020"/>
      <c r="AU278" s="1020"/>
      <c r="AV278" s="1020"/>
      <c r="AW278" s="1020"/>
      <c r="AX278" s="1020"/>
      <c r="AY278" s="1020"/>
    </row>
    <row r="279" spans="1:51">
      <c r="A279" s="1112"/>
      <c r="B279" s="1112"/>
      <c r="C279" s="1112"/>
      <c r="D279" s="1112"/>
      <c r="E279" s="1112"/>
      <c r="F279" s="1112"/>
      <c r="G279" s="1112"/>
      <c r="H279" s="1112"/>
      <c r="I279" s="1113"/>
      <c r="J279" s="1114"/>
      <c r="K279" s="1108"/>
      <c r="L279" s="1108"/>
      <c r="M279" s="1109"/>
      <c r="N279" s="1276"/>
      <c r="O279" s="1104"/>
      <c r="Z279" s="1068"/>
      <c r="AA279" s="1120"/>
      <c r="AC279" s="1068"/>
      <c r="AD279" s="1120"/>
      <c r="AF279" s="1029"/>
      <c r="AG279" s="1020"/>
      <c r="AH279" s="1020"/>
      <c r="AI279" s="1020"/>
      <c r="AJ279" s="1020"/>
      <c r="AK279" s="1020"/>
      <c r="AL279" s="1020"/>
      <c r="AM279" s="1020"/>
      <c r="AN279" s="1020"/>
      <c r="AO279" s="1020"/>
      <c r="AP279" s="1020"/>
      <c r="AQ279" s="1020"/>
      <c r="AR279" s="1020"/>
      <c r="AS279" s="1020"/>
      <c r="AT279" s="1020"/>
      <c r="AU279" s="1020"/>
      <c r="AV279" s="1020"/>
      <c r="AW279" s="1020"/>
      <c r="AX279" s="1020"/>
      <c r="AY279" s="1020"/>
    </row>
    <row r="280" spans="1:51">
      <c r="A280" s="1121"/>
      <c r="B280" s="1121"/>
      <c r="C280" s="1121"/>
      <c r="D280" s="1121"/>
      <c r="E280" s="1121"/>
      <c r="F280" s="1121"/>
      <c r="G280" s="1121"/>
      <c r="H280" s="1121"/>
      <c r="I280" s="1113"/>
      <c r="J280" s="1127"/>
      <c r="K280" s="1108"/>
      <c r="L280" s="1108"/>
      <c r="M280" s="1122"/>
      <c r="N280" s="1276"/>
      <c r="O280" s="1104"/>
      <c r="Z280" s="1068"/>
      <c r="AA280" s="1120"/>
      <c r="AC280" s="1068"/>
      <c r="AD280" s="1120"/>
      <c r="AF280" s="1029"/>
      <c r="AG280" s="1020"/>
      <c r="AH280" s="1020"/>
      <c r="AI280" s="1020"/>
      <c r="AJ280" s="1020"/>
      <c r="AK280" s="1020"/>
      <c r="AL280" s="1020"/>
      <c r="AM280" s="1020"/>
      <c r="AN280" s="1020"/>
      <c r="AO280" s="1020"/>
      <c r="AP280" s="1020"/>
      <c r="AQ280" s="1020"/>
      <c r="AR280" s="1020"/>
      <c r="AS280" s="1020"/>
      <c r="AT280" s="1020"/>
      <c r="AU280" s="1020"/>
      <c r="AV280" s="1020"/>
      <c r="AW280" s="1020"/>
      <c r="AX280" s="1020"/>
      <c r="AY280" s="1020"/>
    </row>
    <row r="281" spans="1:51">
      <c r="A281" s="1105"/>
      <c r="B281" s="1105"/>
      <c r="C281" s="1105"/>
      <c r="D281" s="1105"/>
      <c r="E281" s="1105"/>
      <c r="F281" s="1105"/>
      <c r="G281" s="1105"/>
      <c r="H281" s="1105"/>
      <c r="I281" s="1106"/>
      <c r="J281" s="1107"/>
      <c r="K281" s="1108"/>
      <c r="L281" s="1108"/>
      <c r="M281" s="1109"/>
      <c r="N281" s="1276"/>
      <c r="O281" s="1104"/>
      <c r="Z281" s="1068"/>
      <c r="AA281" s="1130"/>
      <c r="AC281" s="1068"/>
      <c r="AD281" s="1130"/>
      <c r="AF281" s="1029"/>
      <c r="AG281" s="1020"/>
      <c r="AH281" s="1020"/>
      <c r="AI281" s="1020"/>
      <c r="AJ281" s="1020"/>
      <c r="AK281" s="1020"/>
      <c r="AL281" s="1020"/>
      <c r="AM281" s="1020"/>
      <c r="AN281" s="1020"/>
      <c r="AO281" s="1020"/>
      <c r="AP281" s="1020"/>
      <c r="AQ281" s="1020"/>
      <c r="AR281" s="1020"/>
      <c r="AS281" s="1020"/>
      <c r="AT281" s="1020"/>
      <c r="AU281" s="1020"/>
      <c r="AV281" s="1020"/>
      <c r="AW281" s="1020"/>
      <c r="AX281" s="1020"/>
      <c r="AY281" s="1020"/>
    </row>
    <row r="282" spans="1:51">
      <c r="A282" s="1112"/>
      <c r="B282" s="1112"/>
      <c r="C282" s="1112"/>
      <c r="D282" s="1112"/>
      <c r="E282" s="1112"/>
      <c r="F282" s="1112"/>
      <c r="G282" s="1112"/>
      <c r="H282" s="1112"/>
      <c r="I282" s="1113"/>
      <c r="J282" s="1114"/>
      <c r="K282" s="1108"/>
      <c r="L282" s="1108"/>
      <c r="M282" s="1122"/>
      <c r="N282" s="1276"/>
      <c r="O282" s="1123"/>
      <c r="Z282" s="1068"/>
      <c r="AA282" s="1130"/>
      <c r="AC282" s="1068"/>
      <c r="AD282" s="1130"/>
      <c r="AF282" s="1029"/>
      <c r="AG282" s="1020"/>
      <c r="AH282" s="1020"/>
      <c r="AI282" s="1020"/>
      <c r="AJ282" s="1020"/>
      <c r="AK282" s="1020"/>
      <c r="AL282" s="1020"/>
      <c r="AM282" s="1020"/>
      <c r="AN282" s="1020"/>
      <c r="AO282" s="1020"/>
      <c r="AP282" s="1020"/>
      <c r="AQ282" s="1020"/>
      <c r="AR282" s="1020"/>
      <c r="AS282" s="1020"/>
      <c r="AT282" s="1020"/>
      <c r="AU282" s="1020"/>
      <c r="AV282" s="1020"/>
      <c r="AW282" s="1020"/>
      <c r="AX282" s="1020"/>
      <c r="AY282" s="1020"/>
    </row>
    <row r="283" spans="1:51">
      <c r="A283" s="1112"/>
      <c r="B283" s="1112"/>
      <c r="C283" s="1112"/>
      <c r="D283" s="1112"/>
      <c r="E283" s="1112"/>
      <c r="F283" s="1112"/>
      <c r="G283" s="1112"/>
      <c r="H283" s="1112"/>
      <c r="I283" s="1113"/>
      <c r="J283" s="1114"/>
      <c r="K283" s="1121"/>
      <c r="L283" s="1108"/>
      <c r="M283" s="1122"/>
      <c r="N283" s="1276"/>
      <c r="O283" s="1104"/>
      <c r="Z283" s="1068"/>
      <c r="AA283" s="1120"/>
      <c r="AC283" s="1068"/>
      <c r="AD283" s="1120"/>
      <c r="AF283" s="1029"/>
      <c r="AG283" s="1020"/>
      <c r="AH283" s="1020"/>
      <c r="AI283" s="1020"/>
      <c r="AJ283" s="1020"/>
      <c r="AK283" s="1020"/>
      <c r="AL283" s="1020"/>
      <c r="AM283" s="1020"/>
      <c r="AN283" s="1020"/>
      <c r="AO283" s="1020"/>
      <c r="AP283" s="1020"/>
      <c r="AQ283" s="1020"/>
      <c r="AR283" s="1020"/>
      <c r="AS283" s="1020"/>
      <c r="AT283" s="1020"/>
      <c r="AU283" s="1020"/>
      <c r="AV283" s="1020"/>
      <c r="AW283" s="1020"/>
      <c r="AX283" s="1020"/>
      <c r="AY283" s="1020"/>
    </row>
    <row r="284" spans="1:51">
      <c r="A284" s="1121"/>
      <c r="B284" s="1121"/>
      <c r="C284" s="1121"/>
      <c r="D284" s="1121"/>
      <c r="E284" s="1121"/>
      <c r="F284" s="1121"/>
      <c r="G284" s="1121"/>
      <c r="H284" s="1121"/>
      <c r="I284" s="1113"/>
      <c r="J284" s="1114"/>
      <c r="K284" s="1121"/>
      <c r="L284" s="1108"/>
      <c r="M284" s="1122"/>
      <c r="N284" s="1276"/>
      <c r="O284" s="1104"/>
      <c r="Z284" s="1068"/>
      <c r="AA284" s="1120"/>
      <c r="AC284" s="1068"/>
      <c r="AD284" s="1120"/>
      <c r="AF284" s="1029"/>
      <c r="AG284" s="1020"/>
      <c r="AH284" s="1020"/>
      <c r="AI284" s="1020"/>
      <c r="AJ284" s="1020"/>
      <c r="AK284" s="1020"/>
      <c r="AL284" s="1020"/>
      <c r="AM284" s="1020"/>
      <c r="AN284" s="1020"/>
      <c r="AO284" s="1020"/>
      <c r="AP284" s="1020"/>
      <c r="AQ284" s="1020"/>
      <c r="AR284" s="1020"/>
      <c r="AS284" s="1020"/>
      <c r="AT284" s="1020"/>
      <c r="AU284" s="1020"/>
      <c r="AV284" s="1020"/>
      <c r="AW284" s="1020"/>
      <c r="AX284" s="1020"/>
      <c r="AY284" s="1020"/>
    </row>
    <row r="285" spans="1:51">
      <c r="A285" s="1121"/>
      <c r="B285" s="1121"/>
      <c r="C285" s="1121"/>
      <c r="D285" s="1121"/>
      <c r="E285" s="1121"/>
      <c r="F285" s="1121"/>
      <c r="G285" s="1121"/>
      <c r="H285" s="1121"/>
      <c r="I285" s="1113"/>
      <c r="J285" s="1114"/>
      <c r="K285" s="1121"/>
      <c r="L285" s="1108"/>
      <c r="M285" s="1122"/>
      <c r="N285" s="1276"/>
      <c r="O285" s="1104"/>
      <c r="Z285" s="1068"/>
      <c r="AA285" s="1120"/>
      <c r="AC285" s="1068"/>
      <c r="AD285" s="1120"/>
      <c r="AF285" s="1029"/>
      <c r="AG285" s="1020"/>
      <c r="AH285" s="1020"/>
      <c r="AI285" s="1020"/>
      <c r="AJ285" s="1020"/>
      <c r="AK285" s="1020"/>
      <c r="AL285" s="1020"/>
      <c r="AM285" s="1020"/>
      <c r="AN285" s="1020"/>
      <c r="AO285" s="1020"/>
      <c r="AP285" s="1020"/>
      <c r="AQ285" s="1020"/>
      <c r="AR285" s="1020"/>
      <c r="AS285" s="1020"/>
      <c r="AT285" s="1020"/>
      <c r="AU285" s="1020"/>
      <c r="AV285" s="1020"/>
      <c r="AW285" s="1020"/>
      <c r="AX285" s="1020"/>
      <c r="AY285" s="1020"/>
    </row>
    <row r="286" spans="1:51">
      <c r="A286" s="1121"/>
      <c r="B286" s="1121"/>
      <c r="C286" s="1121"/>
      <c r="D286" s="1121"/>
      <c r="E286" s="1121"/>
      <c r="F286" s="1121"/>
      <c r="G286" s="1121"/>
      <c r="H286" s="1121"/>
      <c r="I286" s="1113"/>
      <c r="J286" s="1114"/>
      <c r="K286" s="1121"/>
      <c r="L286" s="1108"/>
      <c r="M286" s="1122"/>
      <c r="N286" s="1276"/>
      <c r="O286" s="1104"/>
      <c r="Z286" s="1068"/>
      <c r="AA286" s="1120"/>
      <c r="AC286" s="1068"/>
      <c r="AD286" s="1120"/>
      <c r="AF286" s="1029"/>
      <c r="AG286" s="1020"/>
      <c r="AH286" s="1020"/>
      <c r="AI286" s="1020"/>
      <c r="AJ286" s="1020"/>
      <c r="AK286" s="1020"/>
      <c r="AL286" s="1020"/>
      <c r="AM286" s="1020"/>
      <c r="AN286" s="1020"/>
      <c r="AO286" s="1020"/>
      <c r="AP286" s="1020"/>
      <c r="AQ286" s="1020"/>
      <c r="AR286" s="1020"/>
      <c r="AS286" s="1020"/>
      <c r="AT286" s="1020"/>
      <c r="AU286" s="1020"/>
      <c r="AV286" s="1020"/>
      <c r="AW286" s="1020"/>
      <c r="AX286" s="1020"/>
      <c r="AY286" s="1020"/>
    </row>
    <row r="287" spans="1:51">
      <c r="A287" s="1121"/>
      <c r="B287" s="1121"/>
      <c r="C287" s="1121"/>
      <c r="D287" s="1121"/>
      <c r="E287" s="1121"/>
      <c r="F287" s="1121"/>
      <c r="G287" s="1121"/>
      <c r="H287" s="1121"/>
      <c r="I287" s="1113"/>
      <c r="J287" s="1114"/>
      <c r="K287" s="1121"/>
      <c r="L287" s="1108"/>
      <c r="M287" s="1122"/>
      <c r="N287" s="1276"/>
      <c r="O287" s="1104"/>
      <c r="Z287" s="1068"/>
      <c r="AA287" s="1120"/>
      <c r="AC287" s="1068"/>
      <c r="AD287" s="1120"/>
      <c r="AF287" s="1029"/>
      <c r="AG287" s="1020"/>
      <c r="AH287" s="1020"/>
      <c r="AI287" s="1020"/>
      <c r="AJ287" s="1020"/>
      <c r="AK287" s="1020"/>
      <c r="AL287" s="1020"/>
      <c r="AM287" s="1020"/>
      <c r="AN287" s="1020"/>
      <c r="AO287" s="1020"/>
      <c r="AP287" s="1020"/>
      <c r="AQ287" s="1020"/>
      <c r="AR287" s="1020"/>
      <c r="AS287" s="1020"/>
      <c r="AT287" s="1020"/>
      <c r="AU287" s="1020"/>
      <c r="AV287" s="1020"/>
      <c r="AW287" s="1020"/>
      <c r="AX287" s="1020"/>
      <c r="AY287" s="1020"/>
    </row>
    <row r="288" spans="1:51">
      <c r="A288" s="1121"/>
      <c r="B288" s="1121"/>
      <c r="C288" s="1121"/>
      <c r="D288" s="1121"/>
      <c r="E288" s="1121"/>
      <c r="F288" s="1121"/>
      <c r="G288" s="1121"/>
      <c r="H288" s="1121"/>
      <c r="I288" s="1113"/>
      <c r="J288" s="1114"/>
      <c r="K288" s="1121"/>
      <c r="L288" s="1108"/>
      <c r="M288" s="1122"/>
      <c r="N288" s="1276"/>
      <c r="O288" s="1104"/>
      <c r="Z288" s="1068"/>
      <c r="AA288" s="1120"/>
      <c r="AC288" s="1068"/>
      <c r="AD288" s="1120"/>
      <c r="AF288" s="1029"/>
      <c r="AG288" s="1020"/>
      <c r="AH288" s="1020"/>
      <c r="AI288" s="1020"/>
      <c r="AJ288" s="1020"/>
      <c r="AK288" s="1020"/>
      <c r="AL288" s="1020"/>
      <c r="AM288" s="1020"/>
      <c r="AN288" s="1020"/>
      <c r="AO288" s="1020"/>
      <c r="AP288" s="1020"/>
      <c r="AQ288" s="1020"/>
      <c r="AR288" s="1020"/>
      <c r="AS288" s="1020"/>
      <c r="AT288" s="1020"/>
      <c r="AU288" s="1020"/>
      <c r="AV288" s="1020"/>
      <c r="AW288" s="1020"/>
      <c r="AX288" s="1020"/>
      <c r="AY288" s="1020"/>
    </row>
    <row r="289" spans="1:51">
      <c r="A289" s="1121"/>
      <c r="B289" s="1121"/>
      <c r="C289" s="1121"/>
      <c r="D289" s="1121"/>
      <c r="E289" s="1121"/>
      <c r="F289" s="1121"/>
      <c r="G289" s="1121"/>
      <c r="H289" s="1121"/>
      <c r="I289" s="1113"/>
      <c r="J289" s="1114"/>
      <c r="K289" s="1121"/>
      <c r="L289" s="1108"/>
      <c r="M289" s="1122"/>
      <c r="N289" s="1276"/>
      <c r="O289" s="1104"/>
      <c r="Z289" s="1068"/>
      <c r="AA289" s="1120"/>
      <c r="AC289" s="1068"/>
      <c r="AD289" s="1120"/>
      <c r="AF289" s="1029"/>
      <c r="AG289" s="1020"/>
      <c r="AH289" s="1020"/>
      <c r="AI289" s="1020"/>
      <c r="AJ289" s="1020"/>
      <c r="AK289" s="1020"/>
      <c r="AL289" s="1020"/>
      <c r="AM289" s="1020"/>
      <c r="AN289" s="1020"/>
      <c r="AO289" s="1020"/>
      <c r="AP289" s="1020"/>
      <c r="AQ289" s="1020"/>
      <c r="AR289" s="1020"/>
      <c r="AS289" s="1020"/>
      <c r="AT289" s="1020"/>
      <c r="AU289" s="1020"/>
      <c r="AV289" s="1020"/>
      <c r="AW289" s="1020"/>
      <c r="AX289" s="1020"/>
      <c r="AY289" s="1020"/>
    </row>
    <row r="290" spans="1:51">
      <c r="A290" s="1105"/>
      <c r="B290" s="1105"/>
      <c r="C290" s="1105"/>
      <c r="D290" s="1105"/>
      <c r="E290" s="1105"/>
      <c r="F290" s="1105"/>
      <c r="G290" s="1105"/>
      <c r="H290" s="1105"/>
      <c r="I290" s="1106"/>
      <c r="J290" s="1107"/>
      <c r="K290" s="1108"/>
      <c r="L290" s="1108"/>
      <c r="M290" s="1109"/>
      <c r="N290" s="1276"/>
      <c r="O290" s="1104"/>
      <c r="Z290" s="1068"/>
      <c r="AA290" s="1130"/>
      <c r="AC290" s="1068"/>
      <c r="AD290" s="1130"/>
      <c r="AF290" s="1029"/>
      <c r="AG290" s="1020"/>
      <c r="AH290" s="1020"/>
      <c r="AI290" s="1020"/>
      <c r="AJ290" s="1020"/>
      <c r="AK290" s="1020"/>
      <c r="AL290" s="1020"/>
      <c r="AM290" s="1020"/>
      <c r="AN290" s="1020"/>
      <c r="AO290" s="1020"/>
      <c r="AP290" s="1020"/>
      <c r="AQ290" s="1020"/>
      <c r="AR290" s="1020"/>
      <c r="AS290" s="1020"/>
      <c r="AT290" s="1020"/>
      <c r="AU290" s="1020"/>
      <c r="AV290" s="1020"/>
      <c r="AW290" s="1020"/>
      <c r="AX290" s="1020"/>
      <c r="AY290" s="1020"/>
    </row>
    <row r="291" spans="1:51">
      <c r="A291" s="1112"/>
      <c r="B291" s="1112"/>
      <c r="C291" s="1112"/>
      <c r="D291" s="1112"/>
      <c r="E291" s="1112"/>
      <c r="F291" s="1112"/>
      <c r="G291" s="1112"/>
      <c r="H291" s="1112"/>
      <c r="I291" s="1113"/>
      <c r="J291" s="1131"/>
      <c r="K291" s="1108"/>
      <c r="L291" s="1108"/>
      <c r="M291" s="1122"/>
      <c r="N291" s="1276"/>
      <c r="O291" s="1123"/>
      <c r="Z291" s="1068"/>
      <c r="AA291" s="1130"/>
      <c r="AC291" s="1068"/>
      <c r="AD291" s="1130"/>
      <c r="AF291" s="1029"/>
      <c r="AG291" s="1020"/>
      <c r="AH291" s="1020"/>
      <c r="AI291" s="1020"/>
      <c r="AJ291" s="1020"/>
      <c r="AK291" s="1020"/>
      <c r="AL291" s="1020"/>
      <c r="AM291" s="1020"/>
      <c r="AN291" s="1020"/>
      <c r="AO291" s="1020"/>
      <c r="AP291" s="1020"/>
      <c r="AQ291" s="1020"/>
      <c r="AR291" s="1020"/>
      <c r="AS291" s="1020"/>
      <c r="AT291" s="1020"/>
      <c r="AU291" s="1020"/>
      <c r="AV291" s="1020"/>
      <c r="AW291" s="1020"/>
      <c r="AX291" s="1020"/>
      <c r="AY291" s="1020"/>
    </row>
    <row r="292" spans="1:51">
      <c r="A292" s="1112"/>
      <c r="B292" s="1112"/>
      <c r="C292" s="1112"/>
      <c r="D292" s="1112"/>
      <c r="E292" s="1112"/>
      <c r="F292" s="1112"/>
      <c r="G292" s="1112"/>
      <c r="H292" s="1112"/>
      <c r="I292" s="1113"/>
      <c r="J292" s="1114"/>
      <c r="K292" s="1121"/>
      <c r="L292" s="1108"/>
      <c r="M292" s="1122"/>
      <c r="N292" s="1276"/>
      <c r="O292" s="1104"/>
      <c r="Z292" s="1068"/>
      <c r="AA292" s="1120"/>
      <c r="AC292" s="1068"/>
      <c r="AD292" s="1120"/>
      <c r="AF292" s="1029"/>
      <c r="AG292" s="1020"/>
      <c r="AH292" s="1020"/>
      <c r="AI292" s="1020"/>
      <c r="AJ292" s="1020"/>
      <c r="AK292" s="1020"/>
      <c r="AL292" s="1020"/>
      <c r="AM292" s="1020"/>
      <c r="AN292" s="1020"/>
      <c r="AO292" s="1020"/>
      <c r="AP292" s="1020"/>
      <c r="AQ292" s="1020"/>
      <c r="AR292" s="1020"/>
      <c r="AS292" s="1020"/>
      <c r="AT292" s="1020"/>
      <c r="AU292" s="1020"/>
      <c r="AV292" s="1020"/>
      <c r="AW292" s="1020"/>
      <c r="AX292" s="1020"/>
      <c r="AY292" s="1020"/>
    </row>
    <row r="293" spans="1:51">
      <c r="A293" s="1112"/>
      <c r="B293" s="1112"/>
      <c r="C293" s="1112"/>
      <c r="D293" s="1112"/>
      <c r="E293" s="1112"/>
      <c r="F293" s="1112"/>
      <c r="G293" s="1112"/>
      <c r="H293" s="1112"/>
      <c r="I293" s="1113"/>
      <c r="J293" s="1107"/>
      <c r="K293" s="1108"/>
      <c r="L293" s="1108"/>
      <c r="M293" s="1109"/>
      <c r="N293" s="1276"/>
      <c r="O293" s="1104"/>
      <c r="Z293" s="1068"/>
      <c r="AA293" s="1120"/>
      <c r="AC293" s="1068"/>
      <c r="AD293" s="1120"/>
      <c r="AF293" s="1029"/>
      <c r="AG293" s="1020"/>
      <c r="AH293" s="1020"/>
      <c r="AI293" s="1020"/>
      <c r="AJ293" s="1020"/>
      <c r="AK293" s="1020"/>
      <c r="AL293" s="1020"/>
      <c r="AM293" s="1020"/>
      <c r="AN293" s="1020"/>
      <c r="AO293" s="1020"/>
      <c r="AP293" s="1020"/>
      <c r="AQ293" s="1020"/>
      <c r="AR293" s="1020"/>
      <c r="AS293" s="1020"/>
      <c r="AT293" s="1020"/>
      <c r="AU293" s="1020"/>
      <c r="AV293" s="1020"/>
      <c r="AW293" s="1020"/>
      <c r="AX293" s="1020"/>
      <c r="AY293" s="1020"/>
    </row>
    <row r="294" spans="1:51">
      <c r="A294" s="1105"/>
      <c r="B294" s="1105"/>
      <c r="C294" s="1105"/>
      <c r="D294" s="1105"/>
      <c r="E294" s="1105"/>
      <c r="F294" s="1105"/>
      <c r="G294" s="1105"/>
      <c r="H294" s="1105"/>
      <c r="I294" s="1106"/>
      <c r="J294" s="1132"/>
      <c r="K294" s="1121"/>
      <c r="L294" s="1108"/>
      <c r="M294" s="1110"/>
      <c r="N294" s="1276"/>
      <c r="O294" s="1104"/>
      <c r="Z294" s="1068"/>
      <c r="AA294" s="1120"/>
      <c r="AC294" s="1068"/>
      <c r="AD294" s="1120"/>
      <c r="AF294" s="1029"/>
      <c r="AG294" s="1020"/>
      <c r="AH294" s="1020"/>
      <c r="AI294" s="1020"/>
      <c r="AJ294" s="1020"/>
      <c r="AK294" s="1020"/>
      <c r="AL294" s="1020"/>
      <c r="AM294" s="1020"/>
      <c r="AN294" s="1020"/>
      <c r="AO294" s="1020"/>
      <c r="AP294" s="1020"/>
      <c r="AQ294" s="1020"/>
      <c r="AR294" s="1020"/>
      <c r="AS294" s="1020"/>
      <c r="AT294" s="1020"/>
      <c r="AU294" s="1020"/>
      <c r="AV294" s="1020"/>
      <c r="AW294" s="1020"/>
      <c r="AX294" s="1020"/>
      <c r="AY294" s="1020"/>
    </row>
    <row r="295" spans="1:51">
      <c r="A295" s="1105"/>
      <c r="B295" s="1105"/>
      <c r="C295" s="1105"/>
      <c r="D295" s="1105"/>
      <c r="E295" s="1105"/>
      <c r="F295" s="1105"/>
      <c r="G295" s="1105"/>
      <c r="H295" s="1105"/>
      <c r="I295" s="1106"/>
      <c r="J295" s="1132"/>
      <c r="K295" s="1121"/>
      <c r="L295" s="1108"/>
      <c r="M295" s="1109"/>
      <c r="N295" s="1276"/>
      <c r="O295" s="1104"/>
      <c r="Z295" s="1068"/>
      <c r="AA295" s="1120"/>
      <c r="AC295" s="1068"/>
      <c r="AD295" s="1120"/>
      <c r="AF295" s="1029"/>
      <c r="AG295" s="1020"/>
      <c r="AH295" s="1020"/>
      <c r="AI295" s="1020"/>
      <c r="AJ295" s="1020"/>
      <c r="AK295" s="1020"/>
      <c r="AL295" s="1020"/>
      <c r="AM295" s="1020"/>
      <c r="AN295" s="1020"/>
      <c r="AO295" s="1020"/>
      <c r="AP295" s="1020"/>
      <c r="AQ295" s="1020"/>
      <c r="AR295" s="1020"/>
      <c r="AS295" s="1020"/>
      <c r="AT295" s="1020"/>
      <c r="AU295" s="1020"/>
      <c r="AV295" s="1020"/>
      <c r="AW295" s="1020"/>
      <c r="AX295" s="1020"/>
      <c r="AY295" s="1020"/>
    </row>
    <row r="296" spans="1:51">
      <c r="A296" s="1105"/>
      <c r="B296" s="1105"/>
      <c r="C296" s="1105"/>
      <c r="D296" s="1105"/>
      <c r="E296" s="1105"/>
      <c r="F296" s="1105"/>
      <c r="G296" s="1105"/>
      <c r="H296" s="1105"/>
      <c r="I296" s="1106"/>
      <c r="J296" s="1132"/>
      <c r="K296" s="1121"/>
      <c r="L296" s="1108"/>
      <c r="M296" s="1110"/>
      <c r="N296" s="1276"/>
      <c r="O296" s="1104"/>
      <c r="Z296" s="1068"/>
      <c r="AA296" s="1120"/>
      <c r="AC296" s="1068"/>
      <c r="AD296" s="1120"/>
      <c r="AF296" s="1029"/>
      <c r="AG296" s="1020"/>
      <c r="AH296" s="1020"/>
      <c r="AI296" s="1020"/>
      <c r="AJ296" s="1020"/>
      <c r="AK296" s="1020"/>
      <c r="AL296" s="1020"/>
      <c r="AM296" s="1020"/>
      <c r="AN296" s="1020"/>
      <c r="AO296" s="1020"/>
      <c r="AP296" s="1020"/>
      <c r="AQ296" s="1020"/>
      <c r="AR296" s="1020"/>
      <c r="AS296" s="1020"/>
      <c r="AT296" s="1020"/>
      <c r="AU296" s="1020"/>
      <c r="AV296" s="1020"/>
      <c r="AW296" s="1020"/>
      <c r="AX296" s="1020"/>
      <c r="AY296" s="1020"/>
    </row>
    <row r="297" spans="1:51">
      <c r="A297" s="1105"/>
      <c r="B297" s="1105"/>
      <c r="C297" s="1105"/>
      <c r="D297" s="1105"/>
      <c r="E297" s="1105"/>
      <c r="F297" s="1105"/>
      <c r="G297" s="1105"/>
      <c r="H297" s="1105"/>
      <c r="I297" s="1106"/>
      <c r="J297" s="1132"/>
      <c r="K297" s="1121"/>
      <c r="L297" s="1108"/>
      <c r="M297" s="1110"/>
      <c r="N297" s="1276"/>
      <c r="O297" s="1104"/>
      <c r="Z297" s="1068"/>
      <c r="AA297" s="1120"/>
      <c r="AC297" s="1068"/>
      <c r="AD297" s="1120"/>
      <c r="AF297" s="1029"/>
      <c r="AG297" s="1020"/>
      <c r="AH297" s="1020"/>
      <c r="AI297" s="1020"/>
      <c r="AJ297" s="1020"/>
      <c r="AK297" s="1020"/>
      <c r="AL297" s="1020"/>
      <c r="AM297" s="1020"/>
      <c r="AN297" s="1020"/>
      <c r="AO297" s="1020"/>
      <c r="AP297" s="1020"/>
      <c r="AQ297" s="1020"/>
      <c r="AR297" s="1020"/>
      <c r="AS297" s="1020"/>
      <c r="AT297" s="1020"/>
      <c r="AU297" s="1020"/>
      <c r="AV297" s="1020"/>
      <c r="AW297" s="1020"/>
      <c r="AX297" s="1020"/>
      <c r="AY297" s="1020"/>
    </row>
    <row r="298" spans="1:51">
      <c r="A298" s="1105"/>
      <c r="B298" s="1105"/>
      <c r="C298" s="1105"/>
      <c r="D298" s="1105"/>
      <c r="E298" s="1105"/>
      <c r="F298" s="1105"/>
      <c r="G298" s="1105"/>
      <c r="H298" s="1105"/>
      <c r="I298" s="1106"/>
      <c r="J298" s="1114"/>
      <c r="K298" s="1121"/>
      <c r="L298" s="1108"/>
      <c r="M298" s="1110"/>
      <c r="N298" s="1276"/>
      <c r="O298" s="1104"/>
      <c r="Z298" s="1068"/>
      <c r="AA298" s="1120"/>
      <c r="AC298" s="1068"/>
      <c r="AD298" s="1120"/>
      <c r="AF298" s="1029"/>
      <c r="AG298" s="1020"/>
      <c r="AH298" s="1020"/>
      <c r="AI298" s="1020"/>
      <c r="AJ298" s="1020"/>
      <c r="AK298" s="1020"/>
      <c r="AL298" s="1020"/>
      <c r="AM298" s="1020"/>
      <c r="AN298" s="1020"/>
      <c r="AO298" s="1020"/>
      <c r="AP298" s="1020"/>
      <c r="AQ298" s="1020"/>
      <c r="AR298" s="1020"/>
      <c r="AS298" s="1020"/>
      <c r="AT298" s="1020"/>
      <c r="AU298" s="1020"/>
      <c r="AV298" s="1020"/>
      <c r="AW298" s="1020"/>
      <c r="AX298" s="1020"/>
      <c r="AY298" s="1020"/>
    </row>
    <row r="299" spans="1:51">
      <c r="A299" s="1105"/>
      <c r="B299" s="1105"/>
      <c r="C299" s="1105"/>
      <c r="D299" s="1105"/>
      <c r="E299" s="1105"/>
      <c r="F299" s="1105"/>
      <c r="G299" s="1105"/>
      <c r="H299" s="1105"/>
      <c r="I299" s="1106"/>
      <c r="J299" s="1114"/>
      <c r="K299" s="1121"/>
      <c r="L299" s="1108"/>
      <c r="M299" s="1110"/>
      <c r="N299" s="1276"/>
      <c r="O299" s="1104"/>
      <c r="Z299" s="1068"/>
      <c r="AA299" s="1120"/>
      <c r="AC299" s="1068"/>
      <c r="AD299" s="1120"/>
      <c r="AF299" s="1029"/>
      <c r="AG299" s="1020"/>
      <c r="AH299" s="1020"/>
      <c r="AI299" s="1020"/>
      <c r="AJ299" s="1020"/>
      <c r="AK299" s="1020"/>
      <c r="AL299" s="1020"/>
      <c r="AM299" s="1020"/>
      <c r="AN299" s="1020"/>
      <c r="AO299" s="1020"/>
      <c r="AP299" s="1020"/>
      <c r="AQ299" s="1020"/>
      <c r="AR299" s="1020"/>
      <c r="AS299" s="1020"/>
      <c r="AT299" s="1020"/>
      <c r="AU299" s="1020"/>
      <c r="AV299" s="1020"/>
      <c r="AW299" s="1020"/>
      <c r="AX299" s="1020"/>
      <c r="AY299" s="1020"/>
    </row>
    <row r="300" spans="1:51">
      <c r="A300" s="1105"/>
      <c r="B300" s="1105"/>
      <c r="C300" s="1105"/>
      <c r="D300" s="1105"/>
      <c r="E300" s="1105"/>
      <c r="F300" s="1105"/>
      <c r="G300" s="1105"/>
      <c r="H300" s="1105"/>
      <c r="I300" s="1106"/>
      <c r="J300" s="1107"/>
      <c r="K300" s="1108"/>
      <c r="L300" s="1108"/>
      <c r="M300" s="1109"/>
      <c r="N300" s="1276"/>
      <c r="O300" s="1104"/>
      <c r="Z300" s="1068"/>
      <c r="AA300" s="1120"/>
      <c r="AC300" s="1068"/>
      <c r="AD300" s="1120"/>
      <c r="AF300" s="1029"/>
      <c r="AG300" s="1020"/>
      <c r="AH300" s="1020"/>
      <c r="AI300" s="1020"/>
      <c r="AJ300" s="1020"/>
      <c r="AK300" s="1020"/>
      <c r="AL300" s="1020"/>
      <c r="AM300" s="1020"/>
      <c r="AN300" s="1020"/>
      <c r="AO300" s="1020"/>
      <c r="AP300" s="1020"/>
      <c r="AQ300" s="1020"/>
      <c r="AR300" s="1020"/>
      <c r="AS300" s="1020"/>
      <c r="AT300" s="1020"/>
      <c r="AU300" s="1020"/>
      <c r="AV300" s="1020"/>
      <c r="AW300" s="1020"/>
      <c r="AX300" s="1020"/>
      <c r="AY300" s="1020"/>
    </row>
    <row r="301" spans="1:51">
      <c r="A301" s="1112"/>
      <c r="B301" s="1112"/>
      <c r="C301" s="1112"/>
      <c r="D301" s="1112"/>
      <c r="E301" s="1112"/>
      <c r="F301" s="1112"/>
      <c r="G301" s="1112"/>
      <c r="H301" s="1112"/>
      <c r="I301" s="1113"/>
      <c r="J301" s="1132"/>
      <c r="K301" s="1121"/>
      <c r="L301" s="1121"/>
      <c r="M301" s="1110"/>
      <c r="N301" s="1276"/>
      <c r="O301" s="1104"/>
      <c r="Z301" s="1068"/>
      <c r="AA301" s="1120"/>
      <c r="AC301" s="1068"/>
      <c r="AD301" s="1120"/>
      <c r="AF301" s="1029"/>
      <c r="AG301" s="1020"/>
      <c r="AH301" s="1020"/>
      <c r="AI301" s="1020"/>
      <c r="AJ301" s="1020"/>
      <c r="AK301" s="1020"/>
      <c r="AL301" s="1020"/>
      <c r="AM301" s="1020"/>
      <c r="AN301" s="1020"/>
      <c r="AO301" s="1020"/>
      <c r="AP301" s="1020"/>
      <c r="AQ301" s="1020"/>
      <c r="AR301" s="1020"/>
      <c r="AS301" s="1020"/>
      <c r="AT301" s="1020"/>
      <c r="AU301" s="1020"/>
      <c r="AV301" s="1020"/>
      <c r="AW301" s="1020"/>
      <c r="AX301" s="1020"/>
      <c r="AY301" s="1020"/>
    </row>
    <row r="302" spans="1:51">
      <c r="A302" s="1112"/>
      <c r="B302" s="1112"/>
      <c r="C302" s="1112"/>
      <c r="D302" s="1112"/>
      <c r="E302" s="1112"/>
      <c r="F302" s="1112"/>
      <c r="G302" s="1112"/>
      <c r="H302" s="1112"/>
      <c r="I302" s="1113"/>
      <c r="J302" s="1132"/>
      <c r="K302" s="1121"/>
      <c r="L302" s="1121"/>
      <c r="M302" s="1110"/>
      <c r="N302" s="1276"/>
      <c r="O302" s="1104"/>
      <c r="Z302" s="1068"/>
      <c r="AA302" s="1120"/>
      <c r="AC302" s="1068"/>
      <c r="AD302" s="1120"/>
      <c r="AF302" s="1029"/>
      <c r="AG302" s="1020"/>
      <c r="AH302" s="1020"/>
      <c r="AI302" s="1020"/>
      <c r="AJ302" s="1020"/>
      <c r="AK302" s="1020"/>
      <c r="AL302" s="1020"/>
      <c r="AM302" s="1020"/>
      <c r="AN302" s="1020"/>
      <c r="AO302" s="1020"/>
      <c r="AP302" s="1020"/>
      <c r="AQ302" s="1020"/>
      <c r="AR302" s="1020"/>
      <c r="AS302" s="1020"/>
      <c r="AT302" s="1020"/>
      <c r="AU302" s="1020"/>
      <c r="AV302" s="1020"/>
      <c r="AW302" s="1020"/>
      <c r="AX302" s="1020"/>
      <c r="AY302" s="1020"/>
    </row>
    <row r="303" spans="1:51">
      <c r="A303" s="1112"/>
      <c r="B303" s="1112"/>
      <c r="C303" s="1112"/>
      <c r="D303" s="1112"/>
      <c r="E303" s="1112"/>
      <c r="F303" s="1112"/>
      <c r="G303" s="1112"/>
      <c r="H303" s="1112"/>
      <c r="I303" s="1113"/>
      <c r="J303" s="1132"/>
      <c r="K303" s="1121"/>
      <c r="L303" s="1121"/>
      <c r="M303" s="1110"/>
      <c r="N303" s="1276"/>
      <c r="O303" s="1104"/>
      <c r="Z303" s="1068"/>
      <c r="AA303" s="1120"/>
      <c r="AC303" s="1068"/>
      <c r="AD303" s="1120"/>
      <c r="AF303" s="1029"/>
      <c r="AG303" s="1020"/>
      <c r="AH303" s="1020"/>
      <c r="AI303" s="1020"/>
      <c r="AJ303" s="1020"/>
      <c r="AK303" s="1020"/>
      <c r="AL303" s="1020"/>
      <c r="AM303" s="1020"/>
      <c r="AN303" s="1020"/>
      <c r="AO303" s="1020"/>
      <c r="AP303" s="1020"/>
      <c r="AQ303" s="1020"/>
      <c r="AR303" s="1020"/>
      <c r="AS303" s="1020"/>
      <c r="AT303" s="1020"/>
      <c r="AU303" s="1020"/>
      <c r="AV303" s="1020"/>
      <c r="AW303" s="1020"/>
      <c r="AX303" s="1020"/>
      <c r="AY303" s="1020"/>
    </row>
    <row r="304" spans="1:51">
      <c r="A304" s="1112"/>
      <c r="B304" s="1112"/>
      <c r="C304" s="1112"/>
      <c r="D304" s="1112"/>
      <c r="E304" s="1112"/>
      <c r="F304" s="1112"/>
      <c r="G304" s="1112"/>
      <c r="H304" s="1112"/>
      <c r="I304" s="1113"/>
      <c r="J304" s="1132"/>
      <c r="K304" s="1121"/>
      <c r="L304" s="1121"/>
      <c r="M304" s="1110"/>
      <c r="N304" s="1276"/>
      <c r="O304" s="1104"/>
      <c r="Z304" s="1068"/>
      <c r="AA304" s="1120"/>
      <c r="AC304" s="1068"/>
      <c r="AD304" s="1120"/>
      <c r="AF304" s="1029"/>
      <c r="AG304" s="1020"/>
      <c r="AH304" s="1020"/>
      <c r="AI304" s="1020"/>
      <c r="AJ304" s="1020"/>
      <c r="AK304" s="1020"/>
      <c r="AL304" s="1020"/>
      <c r="AM304" s="1020"/>
      <c r="AN304" s="1020"/>
      <c r="AO304" s="1020"/>
      <c r="AP304" s="1020"/>
      <c r="AQ304" s="1020"/>
      <c r="AR304" s="1020"/>
      <c r="AS304" s="1020"/>
      <c r="AT304" s="1020"/>
      <c r="AU304" s="1020"/>
      <c r="AV304" s="1020"/>
      <c r="AW304" s="1020"/>
      <c r="AX304" s="1020"/>
      <c r="AY304" s="1020"/>
    </row>
    <row r="305" spans="1:51">
      <c r="A305" s="1133"/>
      <c r="B305" s="1133"/>
      <c r="C305" s="1133"/>
      <c r="D305" s="1133"/>
      <c r="E305" s="1133"/>
      <c r="F305" s="1133"/>
      <c r="G305" s="1133"/>
      <c r="H305" s="1133"/>
      <c r="I305" s="1106"/>
      <c r="J305" s="1107"/>
      <c r="K305" s="1108"/>
      <c r="L305" s="1108"/>
      <c r="M305" s="1109"/>
      <c r="N305" s="1276"/>
      <c r="O305" s="1104"/>
      <c r="Z305" s="1068"/>
      <c r="AA305" s="1120"/>
      <c r="AC305" s="1068"/>
      <c r="AD305" s="1120"/>
      <c r="AF305" s="1029"/>
      <c r="AG305" s="1020"/>
      <c r="AH305" s="1020"/>
      <c r="AI305" s="1020"/>
      <c r="AJ305" s="1020"/>
      <c r="AK305" s="1020"/>
      <c r="AL305" s="1020"/>
      <c r="AM305" s="1020"/>
      <c r="AN305" s="1020"/>
      <c r="AO305" s="1020"/>
      <c r="AP305" s="1020"/>
      <c r="AQ305" s="1020"/>
      <c r="AR305" s="1020"/>
      <c r="AS305" s="1020"/>
      <c r="AT305" s="1020"/>
      <c r="AU305" s="1020"/>
      <c r="AV305" s="1020"/>
      <c r="AW305" s="1020"/>
      <c r="AX305" s="1020"/>
      <c r="AY305" s="1020"/>
    </row>
    <row r="306" spans="1:51">
      <c r="A306" s="1134"/>
      <c r="B306" s="1134"/>
      <c r="C306" s="1134"/>
      <c r="D306" s="1134"/>
      <c r="E306" s="1134"/>
      <c r="F306" s="1134"/>
      <c r="G306" s="1134"/>
      <c r="H306" s="1134"/>
      <c r="I306" s="1135"/>
      <c r="J306" s="1132"/>
      <c r="K306" s="1134"/>
      <c r="L306" s="1134"/>
      <c r="M306" s="1110"/>
      <c r="N306" s="1276"/>
      <c r="O306" s="1104"/>
      <c r="Z306" s="1068"/>
      <c r="AA306" s="1120"/>
      <c r="AC306" s="1068"/>
      <c r="AD306" s="1120"/>
      <c r="AF306" s="1029"/>
      <c r="AG306" s="1020"/>
      <c r="AH306" s="1020"/>
      <c r="AI306" s="1020"/>
      <c r="AJ306" s="1020"/>
      <c r="AK306" s="1020"/>
      <c r="AL306" s="1020"/>
      <c r="AM306" s="1020"/>
      <c r="AN306" s="1020"/>
      <c r="AO306" s="1020"/>
      <c r="AP306" s="1020"/>
      <c r="AQ306" s="1020"/>
      <c r="AR306" s="1020"/>
      <c r="AS306" s="1020"/>
      <c r="AT306" s="1020"/>
      <c r="AU306" s="1020"/>
      <c r="AV306" s="1020"/>
      <c r="AW306" s="1020"/>
      <c r="AX306" s="1020"/>
      <c r="AY306" s="1020"/>
    </row>
    <row r="307" spans="1:51">
      <c r="A307" s="1134"/>
      <c r="B307" s="1134"/>
      <c r="C307" s="1134"/>
      <c r="D307" s="1134"/>
      <c r="E307" s="1134"/>
      <c r="F307" s="1134"/>
      <c r="G307" s="1134"/>
      <c r="H307" s="1134"/>
      <c r="I307" s="1135"/>
      <c r="J307" s="1132"/>
      <c r="K307" s="1134"/>
      <c r="L307" s="1134"/>
      <c r="M307" s="1110"/>
      <c r="N307" s="1276"/>
      <c r="O307" s="1104"/>
      <c r="Z307" s="1068"/>
      <c r="AA307" s="1120"/>
      <c r="AC307" s="1068"/>
      <c r="AD307" s="1120"/>
      <c r="AF307" s="1029"/>
      <c r="AG307" s="1020"/>
      <c r="AH307" s="1020"/>
      <c r="AI307" s="1020"/>
      <c r="AJ307" s="1020"/>
      <c r="AK307" s="1020"/>
      <c r="AL307" s="1020"/>
      <c r="AM307" s="1020"/>
      <c r="AN307" s="1020"/>
      <c r="AO307" s="1020"/>
      <c r="AP307" s="1020"/>
      <c r="AQ307" s="1020"/>
      <c r="AR307" s="1020"/>
      <c r="AS307" s="1020"/>
      <c r="AT307" s="1020"/>
      <c r="AU307" s="1020"/>
      <c r="AV307" s="1020"/>
      <c r="AW307" s="1020"/>
      <c r="AX307" s="1020"/>
      <c r="AY307" s="1020"/>
    </row>
    <row r="308" spans="1:51">
      <c r="A308" s="1134"/>
      <c r="B308" s="1134"/>
      <c r="C308" s="1134"/>
      <c r="D308" s="1134"/>
      <c r="E308" s="1134"/>
      <c r="F308" s="1134"/>
      <c r="G308" s="1134"/>
      <c r="H308" s="1134"/>
      <c r="I308" s="1135"/>
      <c r="J308" s="1132"/>
      <c r="K308" s="1134"/>
      <c r="L308" s="1134"/>
      <c r="M308" s="1110"/>
      <c r="N308" s="1276"/>
      <c r="O308" s="1104"/>
      <c r="Z308" s="1068"/>
      <c r="AA308" s="1120"/>
      <c r="AC308" s="1068"/>
      <c r="AD308" s="1120"/>
      <c r="AF308" s="1029"/>
      <c r="AG308" s="1020"/>
      <c r="AH308" s="1020"/>
      <c r="AI308" s="1020"/>
      <c r="AJ308" s="1020"/>
      <c r="AK308" s="1020"/>
      <c r="AL308" s="1020"/>
      <c r="AM308" s="1020"/>
      <c r="AN308" s="1020"/>
      <c r="AO308" s="1020"/>
      <c r="AP308" s="1020"/>
      <c r="AQ308" s="1020"/>
      <c r="AR308" s="1020"/>
      <c r="AS308" s="1020"/>
      <c r="AT308" s="1020"/>
      <c r="AU308" s="1020"/>
      <c r="AV308" s="1020"/>
      <c r="AW308" s="1020"/>
      <c r="AX308" s="1020"/>
      <c r="AY308" s="1020"/>
    </row>
    <row r="309" spans="1:51">
      <c r="A309" s="1134"/>
      <c r="B309" s="1134"/>
      <c r="C309" s="1134"/>
      <c r="D309" s="1134"/>
      <c r="E309" s="1134"/>
      <c r="F309" s="1134"/>
      <c r="G309" s="1134"/>
      <c r="H309" s="1134"/>
      <c r="I309" s="1135"/>
      <c r="J309" s="1132"/>
      <c r="K309" s="1134"/>
      <c r="L309" s="1134"/>
      <c r="M309" s="1110"/>
      <c r="N309" s="1276"/>
      <c r="O309" s="1104"/>
      <c r="Z309" s="1068"/>
      <c r="AA309" s="1120"/>
      <c r="AC309" s="1068"/>
      <c r="AD309" s="1120"/>
      <c r="AF309" s="1029"/>
      <c r="AG309" s="1020"/>
      <c r="AH309" s="1020"/>
      <c r="AI309" s="1020"/>
      <c r="AJ309" s="1020"/>
      <c r="AK309" s="1020"/>
      <c r="AL309" s="1020"/>
      <c r="AM309" s="1020"/>
      <c r="AN309" s="1020"/>
      <c r="AO309" s="1020"/>
      <c r="AP309" s="1020"/>
      <c r="AQ309" s="1020"/>
      <c r="AR309" s="1020"/>
      <c r="AS309" s="1020"/>
      <c r="AT309" s="1020"/>
      <c r="AU309" s="1020"/>
      <c r="AV309" s="1020"/>
      <c r="AW309" s="1020"/>
      <c r="AX309" s="1020"/>
      <c r="AY309" s="1020"/>
    </row>
    <row r="310" spans="1:51">
      <c r="A310" s="1134"/>
      <c r="B310" s="1134"/>
      <c r="C310" s="1134"/>
      <c r="D310" s="1134"/>
      <c r="E310" s="1134"/>
      <c r="F310" s="1134"/>
      <c r="G310" s="1134"/>
      <c r="H310" s="1134"/>
      <c r="I310" s="1135"/>
      <c r="J310" s="1132"/>
      <c r="K310" s="1134"/>
      <c r="L310" s="1134"/>
      <c r="M310" s="1110"/>
      <c r="N310" s="1276"/>
      <c r="O310" s="1104"/>
      <c r="Z310" s="1068"/>
      <c r="AA310" s="1120"/>
      <c r="AC310" s="1068"/>
      <c r="AD310" s="1120"/>
      <c r="AF310" s="1029"/>
      <c r="AG310" s="1020"/>
      <c r="AH310" s="1020"/>
      <c r="AI310" s="1020"/>
      <c r="AJ310" s="1020"/>
      <c r="AK310" s="1020"/>
      <c r="AL310" s="1020"/>
      <c r="AM310" s="1020"/>
      <c r="AN310" s="1020"/>
      <c r="AO310" s="1020"/>
      <c r="AP310" s="1020"/>
      <c r="AQ310" s="1020"/>
      <c r="AR310" s="1020"/>
      <c r="AS310" s="1020"/>
      <c r="AT310" s="1020"/>
      <c r="AU310" s="1020"/>
      <c r="AV310" s="1020"/>
      <c r="AW310" s="1020"/>
      <c r="AX310" s="1020"/>
      <c r="AY310" s="1020"/>
    </row>
    <row r="311" spans="1:51">
      <c r="A311" s="1121"/>
      <c r="B311" s="1121"/>
      <c r="C311" s="1121"/>
      <c r="D311" s="1121"/>
      <c r="E311" s="1121"/>
      <c r="F311" s="1121"/>
      <c r="G311" s="1121"/>
      <c r="H311" s="1121"/>
      <c r="I311" s="1113"/>
      <c r="J311" s="1443"/>
      <c r="K311" s="1443"/>
      <c r="L311" s="1443"/>
      <c r="M311" s="1110"/>
      <c r="N311" s="1276"/>
      <c r="O311" s="1104"/>
      <c r="Z311" s="1104"/>
      <c r="AA311" s="1120"/>
      <c r="AC311" s="1104"/>
      <c r="AD311" s="1120"/>
      <c r="AF311" s="1029"/>
      <c r="AG311" s="1020"/>
      <c r="AH311" s="1020"/>
      <c r="AI311" s="1020"/>
      <c r="AJ311" s="1020"/>
      <c r="AK311" s="1020"/>
      <c r="AL311" s="1020"/>
      <c r="AM311" s="1020"/>
      <c r="AN311" s="1020"/>
      <c r="AO311" s="1020"/>
      <c r="AP311" s="1020"/>
      <c r="AQ311" s="1020"/>
      <c r="AR311" s="1020"/>
      <c r="AS311" s="1020"/>
      <c r="AT311" s="1020"/>
      <c r="AU311" s="1020"/>
      <c r="AV311" s="1020"/>
      <c r="AW311" s="1020"/>
      <c r="AX311" s="1020"/>
      <c r="AY311" s="1020"/>
    </row>
    <row r="312" spans="1:51">
      <c r="A312" s="1134"/>
      <c r="B312" s="1134"/>
      <c r="C312" s="1134"/>
      <c r="D312" s="1134"/>
      <c r="E312" s="1134"/>
      <c r="F312" s="1134"/>
      <c r="G312" s="1134"/>
      <c r="H312" s="1134"/>
      <c r="I312" s="1135"/>
      <c r="J312" s="1438"/>
      <c r="K312" s="1438"/>
      <c r="L312" s="1438"/>
      <c r="M312" s="1110"/>
      <c r="N312" s="1276"/>
      <c r="O312" s="1104"/>
      <c r="Z312" s="1104"/>
      <c r="AA312" s="1120"/>
      <c r="AC312" s="1104"/>
      <c r="AD312" s="1120"/>
      <c r="AG312" s="1020"/>
      <c r="AH312" s="1020"/>
      <c r="AI312" s="1020"/>
      <c r="AJ312" s="1020"/>
      <c r="AK312" s="1020"/>
      <c r="AL312" s="1020"/>
      <c r="AM312" s="1020"/>
      <c r="AN312" s="1020"/>
      <c r="AO312" s="1020"/>
      <c r="AP312" s="1020"/>
      <c r="AQ312" s="1020"/>
      <c r="AR312" s="1020"/>
      <c r="AS312" s="1020"/>
      <c r="AT312" s="1020"/>
      <c r="AU312" s="1020"/>
      <c r="AV312" s="1020"/>
      <c r="AW312" s="1020"/>
      <c r="AX312" s="1020"/>
      <c r="AY312" s="1020"/>
    </row>
    <row r="313" spans="1:51">
      <c r="A313" s="1134"/>
      <c r="B313" s="1134"/>
      <c r="C313" s="1134"/>
      <c r="D313" s="1134"/>
      <c r="E313" s="1134"/>
      <c r="F313" s="1134"/>
      <c r="G313" s="1134"/>
      <c r="H313" s="1134"/>
      <c r="I313" s="1135"/>
      <c r="J313" s="1441"/>
      <c r="K313" s="1441"/>
      <c r="L313" s="1441"/>
      <c r="M313" s="1110"/>
      <c r="N313" s="1276"/>
      <c r="O313" s="1104"/>
      <c r="Z313" s="1104"/>
      <c r="AA313" s="1120"/>
      <c r="AC313" s="1104"/>
      <c r="AD313" s="1120"/>
      <c r="AF313" s="1074"/>
      <c r="AG313" s="1020"/>
      <c r="AH313" s="1020"/>
      <c r="AI313" s="1020"/>
      <c r="AJ313" s="1020"/>
      <c r="AK313" s="1020"/>
      <c r="AL313" s="1020"/>
      <c r="AM313" s="1020"/>
      <c r="AN313" s="1020"/>
      <c r="AO313" s="1020"/>
      <c r="AP313" s="1020"/>
      <c r="AQ313" s="1020"/>
      <c r="AR313" s="1020"/>
      <c r="AS313" s="1020"/>
      <c r="AT313" s="1020"/>
      <c r="AU313" s="1020"/>
      <c r="AV313" s="1020"/>
      <c r="AW313" s="1020"/>
      <c r="AX313" s="1020"/>
      <c r="AY313" s="1020"/>
    </row>
    <row r="314" spans="1:51">
      <c r="A314" s="1085"/>
      <c r="B314" s="1085"/>
      <c r="C314" s="1085"/>
      <c r="D314" s="1085"/>
      <c r="E314" s="1085"/>
      <c r="F314" s="1085"/>
      <c r="G314" s="1085"/>
      <c r="H314" s="1085"/>
      <c r="I314" s="1086"/>
      <c r="J314" s="1087"/>
      <c r="K314" s="1085"/>
      <c r="L314" s="1085"/>
      <c r="M314" s="1087"/>
      <c r="N314" s="1085"/>
      <c r="O314" s="1104"/>
      <c r="AG314" s="1020"/>
      <c r="AH314" s="1020"/>
      <c r="AI314" s="1020"/>
      <c r="AJ314" s="1020"/>
      <c r="AK314" s="1020"/>
      <c r="AL314" s="1020"/>
      <c r="AM314" s="1020"/>
      <c r="AN314" s="1020"/>
      <c r="AO314" s="1020"/>
      <c r="AP314" s="1020"/>
      <c r="AQ314" s="1020"/>
      <c r="AR314" s="1020"/>
      <c r="AS314" s="1020"/>
      <c r="AT314" s="1020"/>
      <c r="AU314" s="1020"/>
      <c r="AV314" s="1020"/>
      <c r="AW314" s="1020"/>
      <c r="AX314" s="1020"/>
      <c r="AY314" s="1020"/>
    </row>
    <row r="315" spans="1:51">
      <c r="A315" s="1085"/>
      <c r="B315" s="1085"/>
      <c r="C315" s="1085"/>
      <c r="D315" s="1085"/>
      <c r="E315" s="1085"/>
      <c r="F315" s="1085"/>
      <c r="G315" s="1085"/>
      <c r="H315" s="1085"/>
      <c r="I315" s="1086"/>
      <c r="J315" s="1087"/>
      <c r="K315" s="1085"/>
      <c r="L315" s="1085"/>
      <c r="M315" s="1087"/>
      <c r="N315" s="1085"/>
      <c r="O315" s="1104"/>
      <c r="AG315" s="1020"/>
      <c r="AH315" s="1020"/>
      <c r="AI315" s="1020"/>
      <c r="AJ315" s="1020"/>
      <c r="AK315" s="1020"/>
      <c r="AL315" s="1020"/>
      <c r="AM315" s="1020"/>
      <c r="AN315" s="1020"/>
      <c r="AO315" s="1020"/>
      <c r="AP315" s="1020"/>
      <c r="AQ315" s="1020"/>
      <c r="AR315" s="1020"/>
      <c r="AS315" s="1020"/>
      <c r="AT315" s="1020"/>
      <c r="AU315" s="1020"/>
      <c r="AV315" s="1020"/>
      <c r="AW315" s="1020"/>
      <c r="AX315" s="1020"/>
      <c r="AY315" s="1020"/>
    </row>
    <row r="316" spans="1:51">
      <c r="A316" s="1085"/>
      <c r="B316" s="1085"/>
      <c r="C316" s="1085"/>
      <c r="D316" s="1085"/>
      <c r="E316" s="1085"/>
      <c r="F316" s="1085"/>
      <c r="G316" s="1085"/>
      <c r="H316" s="1085"/>
      <c r="I316" s="1086"/>
      <c r="J316" s="1087"/>
      <c r="K316" s="1085"/>
      <c r="L316" s="1085"/>
      <c r="M316" s="1087"/>
      <c r="N316" s="1085"/>
      <c r="O316" s="1104"/>
      <c r="AG316" s="1020"/>
      <c r="AH316" s="1020"/>
      <c r="AI316" s="1020"/>
      <c r="AJ316" s="1020"/>
      <c r="AK316" s="1020"/>
      <c r="AL316" s="1020"/>
      <c r="AM316" s="1020"/>
      <c r="AN316" s="1020"/>
      <c r="AO316" s="1020"/>
      <c r="AP316" s="1020"/>
      <c r="AQ316" s="1020"/>
      <c r="AR316" s="1020"/>
      <c r="AS316" s="1020"/>
      <c r="AT316" s="1020"/>
      <c r="AU316" s="1020"/>
      <c r="AV316" s="1020"/>
      <c r="AW316" s="1020"/>
      <c r="AX316" s="1020"/>
      <c r="AY316" s="1020"/>
    </row>
    <row r="317" spans="1:51">
      <c r="A317" s="1085"/>
      <c r="B317" s="1085"/>
      <c r="C317" s="1085"/>
      <c r="D317" s="1085"/>
      <c r="E317" s="1085"/>
      <c r="F317" s="1085"/>
      <c r="G317" s="1085"/>
      <c r="H317" s="1085"/>
      <c r="I317" s="1086"/>
      <c r="J317" s="1087"/>
      <c r="K317" s="1085"/>
      <c r="L317" s="1085"/>
      <c r="M317" s="1087"/>
      <c r="N317" s="1085"/>
      <c r="O317" s="1104"/>
      <c r="AG317" s="1020"/>
      <c r="AH317" s="1020"/>
      <c r="AI317" s="1020"/>
      <c r="AJ317" s="1020"/>
      <c r="AK317" s="1020"/>
      <c r="AL317" s="1020"/>
      <c r="AM317" s="1020"/>
      <c r="AN317" s="1020"/>
      <c r="AO317" s="1020"/>
      <c r="AP317" s="1020"/>
      <c r="AQ317" s="1020"/>
      <c r="AR317" s="1020"/>
      <c r="AS317" s="1020"/>
      <c r="AT317" s="1020"/>
      <c r="AU317" s="1020"/>
      <c r="AV317" s="1020"/>
      <c r="AW317" s="1020"/>
      <c r="AX317" s="1020"/>
      <c r="AY317" s="1020"/>
    </row>
    <row r="318" spans="1:51">
      <c r="A318" s="1085"/>
      <c r="B318" s="1085"/>
      <c r="C318" s="1085"/>
      <c r="D318" s="1085"/>
      <c r="E318" s="1085"/>
      <c r="F318" s="1085"/>
      <c r="G318" s="1085"/>
      <c r="H318" s="1085"/>
      <c r="I318" s="1086"/>
      <c r="J318" s="1087"/>
      <c r="K318" s="1085"/>
      <c r="L318" s="1085"/>
      <c r="M318" s="1087"/>
      <c r="N318" s="1085"/>
      <c r="O318" s="1104"/>
      <c r="AG318" s="1020"/>
      <c r="AH318" s="1020"/>
      <c r="AI318" s="1020"/>
      <c r="AJ318" s="1020"/>
      <c r="AK318" s="1020"/>
      <c r="AL318" s="1020"/>
      <c r="AM318" s="1020"/>
      <c r="AN318" s="1020"/>
      <c r="AO318" s="1020"/>
      <c r="AP318" s="1020"/>
      <c r="AQ318" s="1020"/>
      <c r="AR318" s="1020"/>
      <c r="AS318" s="1020"/>
      <c r="AT318" s="1020"/>
      <c r="AU318" s="1020"/>
      <c r="AV318" s="1020"/>
      <c r="AW318" s="1020"/>
      <c r="AX318" s="1020"/>
      <c r="AY318" s="1020"/>
    </row>
    <row r="319" spans="1:51">
      <c r="A319" s="1085"/>
      <c r="B319" s="1085"/>
      <c r="C319" s="1085"/>
      <c r="D319" s="1085"/>
      <c r="E319" s="1085"/>
      <c r="F319" s="1085"/>
      <c r="G319" s="1085"/>
      <c r="H319" s="1085"/>
      <c r="I319" s="1086"/>
      <c r="J319" s="1087"/>
      <c r="K319" s="1085"/>
      <c r="L319" s="1085"/>
      <c r="M319" s="1087"/>
      <c r="N319" s="1085"/>
      <c r="O319" s="1104"/>
      <c r="AG319" s="1020"/>
      <c r="AH319" s="1020"/>
      <c r="AI319" s="1020"/>
      <c r="AJ319" s="1020"/>
      <c r="AK319" s="1020"/>
      <c r="AL319" s="1020"/>
      <c r="AM319" s="1020"/>
      <c r="AN319" s="1020"/>
      <c r="AO319" s="1020"/>
      <c r="AP319" s="1020"/>
      <c r="AQ319" s="1020"/>
      <c r="AR319" s="1020"/>
      <c r="AS319" s="1020"/>
      <c r="AT319" s="1020"/>
      <c r="AU319" s="1020"/>
      <c r="AV319" s="1020"/>
      <c r="AW319" s="1020"/>
      <c r="AX319" s="1020"/>
      <c r="AY319" s="1020"/>
    </row>
    <row r="320" spans="1:51">
      <c r="A320" s="1085"/>
      <c r="B320" s="1085"/>
      <c r="C320" s="1085"/>
      <c r="D320" s="1085"/>
      <c r="E320" s="1085"/>
      <c r="F320" s="1085"/>
      <c r="G320" s="1085"/>
      <c r="H320" s="1085"/>
      <c r="I320" s="1086"/>
      <c r="J320" s="1087"/>
      <c r="K320" s="1085"/>
      <c r="L320" s="1085"/>
      <c r="M320" s="1087"/>
      <c r="N320" s="1085"/>
      <c r="O320" s="1104"/>
      <c r="AG320" s="1020"/>
      <c r="AH320" s="1020"/>
      <c r="AI320" s="1020"/>
      <c r="AJ320" s="1020"/>
      <c r="AK320" s="1020"/>
      <c r="AL320" s="1020"/>
      <c r="AM320" s="1020"/>
      <c r="AN320" s="1020"/>
      <c r="AO320" s="1020"/>
      <c r="AP320" s="1020"/>
      <c r="AQ320" s="1020"/>
      <c r="AR320" s="1020"/>
      <c r="AS320" s="1020"/>
      <c r="AT320" s="1020"/>
      <c r="AU320" s="1020"/>
      <c r="AV320" s="1020"/>
      <c r="AW320" s="1020"/>
      <c r="AX320" s="1020"/>
      <c r="AY320" s="1020"/>
    </row>
    <row r="321" spans="1:51">
      <c r="A321" s="1085"/>
      <c r="B321" s="1085"/>
      <c r="C321" s="1085"/>
      <c r="D321" s="1085"/>
      <c r="E321" s="1085"/>
      <c r="F321" s="1085"/>
      <c r="G321" s="1085"/>
      <c r="H321" s="1085"/>
      <c r="I321" s="1086"/>
      <c r="J321" s="1087"/>
      <c r="K321" s="1085"/>
      <c r="L321" s="1085"/>
      <c r="M321" s="1087"/>
      <c r="N321" s="1085"/>
      <c r="O321" s="1104"/>
      <c r="AG321" s="1020"/>
      <c r="AH321" s="1020"/>
      <c r="AI321" s="1020"/>
      <c r="AJ321" s="1020"/>
      <c r="AK321" s="1020"/>
      <c r="AL321" s="1020"/>
      <c r="AM321" s="1020"/>
      <c r="AN321" s="1020"/>
      <c r="AO321" s="1020"/>
      <c r="AP321" s="1020"/>
      <c r="AQ321" s="1020"/>
      <c r="AR321" s="1020"/>
      <c r="AS321" s="1020"/>
      <c r="AT321" s="1020"/>
      <c r="AU321" s="1020"/>
      <c r="AV321" s="1020"/>
      <c r="AW321" s="1020"/>
      <c r="AX321" s="1020"/>
      <c r="AY321" s="1020"/>
    </row>
  </sheetData>
  <sheetProtection password="CC1F"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312:L312"/>
    <mergeCell ref="B216:O216"/>
    <mergeCell ref="B217:O217"/>
    <mergeCell ref="A250:O250"/>
    <mergeCell ref="J313:L313"/>
    <mergeCell ref="J254:L254"/>
    <mergeCell ref="J255:L255"/>
    <mergeCell ref="J256:L256"/>
    <mergeCell ref="J257:L257"/>
    <mergeCell ref="J311:L311"/>
    <mergeCell ref="A259:O259"/>
    <mergeCell ref="AG249:AH249"/>
    <mergeCell ref="AG253:AH253"/>
    <mergeCell ref="AG257:AH257"/>
    <mergeCell ref="B20:J20"/>
    <mergeCell ref="H212:M212"/>
    <mergeCell ref="H213:M213"/>
    <mergeCell ref="A253:L253"/>
    <mergeCell ref="A249:O249"/>
    <mergeCell ref="H211:M211"/>
    <mergeCell ref="A215:O215"/>
    <mergeCell ref="H214:M214"/>
    <mergeCell ref="F218:O218"/>
    <mergeCell ref="Z260:AA260"/>
    <mergeCell ref="AC260:AD260"/>
    <mergeCell ref="AG260:AH260"/>
    <mergeCell ref="AG264:AH264"/>
    <mergeCell ref="AG268:AH268"/>
  </mergeCells>
  <phoneticPr fontId="2" type="noConversion"/>
  <conditionalFormatting sqref="O279:O280 O306:O310 O270:O271 O274:O276 O266:O267 O283:O289 O292 O294:O299 O301:O304 O18:O19">
    <cfRule type="expression" dxfId="620" priority="7089" stopIfTrue="1">
      <formula>M18=""</formula>
    </cfRule>
  </conditionalFormatting>
  <conditionalFormatting sqref="AA290:AA291 AA281:AA282 AD281:AD282 AD290:AD291 O273 O282 M273 M291:M292 M280 M282:M289 O291">
    <cfRule type="cellIs" dxfId="619" priority="7090" stopIfTrue="1" operator="equal">
      <formula>"a"</formula>
    </cfRule>
  </conditionalFormatting>
  <conditionalFormatting sqref="AD306:AD310 AA306:AA310 AA265:AA276 AA294:AA304 AA292 AA279:AA280 AA283:AA289 AD294:AD304 AD279:AD280 AD292 AD283:AD289 AD265:AD276 AD18:AD21 AA18:AA21 AD23:AD40 AA23:AA40 AA211 AD211">
    <cfRule type="cellIs" dxfId="618" priority="7091" stopIfTrue="1" operator="equal">
      <formula>#REF!</formula>
    </cfRule>
  </conditionalFormatting>
  <conditionalFormatting sqref="M18:M20 I27:I39">
    <cfRule type="cellIs" dxfId="617" priority="7088" stopIfTrue="1" operator="equal">
      <formula>"a"</formula>
    </cfRule>
  </conditionalFormatting>
  <conditionalFormatting sqref="M18:M20 G23:G39 I23:I99 M149:M189 G149:G189 I149:I189 I191:I210 M191:M210 G191:G210">
    <cfRule type="expression" dxfId="616" priority="7087" stopIfTrue="1">
      <formula>F18&gt;0</formula>
    </cfRule>
  </conditionalFormatting>
  <conditionalFormatting sqref="AA22 AD22">
    <cfRule type="cellIs" dxfId="615" priority="5484" stopIfTrue="1" operator="equal">
      <formula>#REF!</formula>
    </cfRule>
  </conditionalFormatting>
  <conditionalFormatting sqref="M22:M99 M149:M189">
    <cfRule type="cellIs" dxfId="614" priority="5304" stopIfTrue="1" operator="equal">
      <formula>"a"</formula>
    </cfRule>
  </conditionalFormatting>
  <conditionalFormatting sqref="M22:M99">
    <cfRule type="expression" dxfId="613" priority="5286" stopIfTrue="1">
      <formula>L22&gt;0</formula>
    </cfRule>
  </conditionalFormatting>
  <conditionalFormatting sqref="G22:G99">
    <cfRule type="expression" dxfId="612" priority="4872" stopIfTrue="1">
      <formula>F22&gt;0</formula>
    </cfRule>
  </conditionalFormatting>
  <conditionalFormatting sqref="I23:I99 I149:I189 I191:I210">
    <cfRule type="expression" dxfId="611" priority="4325" stopIfTrue="1">
      <formula>F23&gt;0</formula>
    </cfRule>
  </conditionalFormatting>
  <conditionalFormatting sqref="I23:I99 I149:I189">
    <cfRule type="cellIs" dxfId="610" priority="3997" stopIfTrue="1" operator="equal">
      <formula>"a"</formula>
    </cfRule>
  </conditionalFormatting>
  <conditionalFormatting sqref="G40">
    <cfRule type="expression" dxfId="609" priority="3642" stopIfTrue="1">
      <formula>F40&gt;0</formula>
    </cfRule>
  </conditionalFormatting>
  <conditionalFormatting sqref="I40">
    <cfRule type="expression" dxfId="608" priority="3640" stopIfTrue="1">
      <formula>F40&gt;0</formula>
    </cfRule>
  </conditionalFormatting>
  <conditionalFormatting sqref="I40">
    <cfRule type="cellIs" dxfId="607" priority="3639" stopIfTrue="1" operator="equal">
      <formula>"a"</formula>
    </cfRule>
  </conditionalFormatting>
  <conditionalFormatting sqref="I40">
    <cfRule type="expression" dxfId="606" priority="3638" stopIfTrue="1">
      <formula>H40&gt;0</formula>
    </cfRule>
  </conditionalFormatting>
  <conditionalFormatting sqref="AA42 AD42">
    <cfRule type="cellIs" dxfId="605" priority="3635" stopIfTrue="1" operator="equal">
      <formula>#REF!</formula>
    </cfRule>
  </conditionalFormatting>
  <conditionalFormatting sqref="G42 I42">
    <cfRule type="expression" dxfId="604" priority="3633" stopIfTrue="1">
      <formula>F42&gt;0</formula>
    </cfRule>
  </conditionalFormatting>
  <conditionalFormatting sqref="AA41 AD41">
    <cfRule type="cellIs" dxfId="603" priority="3632" stopIfTrue="1" operator="equal">
      <formula>#REF!</formula>
    </cfRule>
  </conditionalFormatting>
  <conditionalFormatting sqref="G41">
    <cfRule type="expression" dxfId="602" priority="3629" stopIfTrue="1">
      <formula>F41&gt;0</formula>
    </cfRule>
  </conditionalFormatting>
  <conditionalFormatting sqref="I42">
    <cfRule type="expression" dxfId="601" priority="3627" stopIfTrue="1">
      <formula>F42&gt;0</formula>
    </cfRule>
  </conditionalFormatting>
  <conditionalFormatting sqref="I42">
    <cfRule type="cellIs" dxfId="600" priority="3626" stopIfTrue="1" operator="equal">
      <formula>"a"</formula>
    </cfRule>
  </conditionalFormatting>
  <conditionalFormatting sqref="I41">
    <cfRule type="cellIs" dxfId="599" priority="1189" stopIfTrue="1" operator="equal">
      <formula>"a"</formula>
    </cfRule>
  </conditionalFormatting>
  <conditionalFormatting sqref="I41">
    <cfRule type="expression" dxfId="598" priority="1188" stopIfTrue="1">
      <formula>H41&gt;0</formula>
    </cfRule>
  </conditionalFormatting>
  <conditionalFormatting sqref="I41">
    <cfRule type="expression" dxfId="597" priority="1187" stopIfTrue="1">
      <formula>F41&gt;0</formula>
    </cfRule>
  </conditionalFormatting>
  <conditionalFormatting sqref="I22:I99 I149:I189">
    <cfRule type="cellIs" dxfId="596" priority="1186" stopIfTrue="1" operator="equal">
      <formula>"a"</formula>
    </cfRule>
  </conditionalFormatting>
  <conditionalFormatting sqref="I22:I99">
    <cfRule type="expression" dxfId="595" priority="1185" stopIfTrue="1">
      <formula>H22&gt;0</formula>
    </cfRule>
  </conditionalFormatting>
  <conditionalFormatting sqref="I22:I99">
    <cfRule type="expression" dxfId="594" priority="1184" stopIfTrue="1">
      <formula>F22&gt;0</formula>
    </cfRule>
  </conditionalFormatting>
  <conditionalFormatting sqref="AD191:AD192 AA191:AA192 AA210 AD210 AA195:AA200 AD195:AD200">
    <cfRule type="cellIs" dxfId="593" priority="1075" stopIfTrue="1" operator="equal">
      <formula>#REF!</formula>
    </cfRule>
  </conditionalFormatting>
  <conditionalFormatting sqref="M191:M210">
    <cfRule type="cellIs" dxfId="592" priority="1072" stopIfTrue="1" operator="equal">
      <formula>"a"</formula>
    </cfRule>
  </conditionalFormatting>
  <conditionalFormatting sqref="I191:I210">
    <cfRule type="cellIs" dxfId="591" priority="1069" stopIfTrue="1" operator="equal">
      <formula>"a"</formula>
    </cfRule>
  </conditionalFormatting>
  <conditionalFormatting sqref="AA190 AD190">
    <cfRule type="cellIs" dxfId="590" priority="914" stopIfTrue="1" operator="equal">
      <formula>#REF!</formula>
    </cfRule>
  </conditionalFormatting>
  <conditionalFormatting sqref="G44 I44 I53 G53">
    <cfRule type="expression" dxfId="589" priority="904" stopIfTrue="1">
      <formula>F44&gt;0</formula>
    </cfRule>
  </conditionalFormatting>
  <conditionalFormatting sqref="I44 I53">
    <cfRule type="expression" dxfId="588" priority="901" stopIfTrue="1">
      <formula>F44&gt;0</formula>
    </cfRule>
  </conditionalFormatting>
  <conditionalFormatting sqref="AD43 AA43">
    <cfRule type="cellIs" dxfId="587" priority="900" stopIfTrue="1" operator="equal">
      <formula>#REF!</formula>
    </cfRule>
  </conditionalFormatting>
  <conditionalFormatting sqref="I43 G43">
    <cfRule type="expression" dxfId="586" priority="899" stopIfTrue="1">
      <formula>F43&gt;0</formula>
    </cfRule>
  </conditionalFormatting>
  <conditionalFormatting sqref="I43">
    <cfRule type="expression" dxfId="585" priority="898" stopIfTrue="1">
      <formula>F43&gt;0</formula>
    </cfRule>
  </conditionalFormatting>
  <conditionalFormatting sqref="I43">
    <cfRule type="cellIs" dxfId="584" priority="897" stopIfTrue="1" operator="equal">
      <formula>"a"</formula>
    </cfRule>
  </conditionalFormatting>
  <conditionalFormatting sqref="AA44 AD44 AD53 AA53">
    <cfRule type="cellIs" dxfId="583" priority="896" stopIfTrue="1" operator="equal">
      <formula>#REF!</formula>
    </cfRule>
  </conditionalFormatting>
  <conditionalFormatting sqref="I44 I53">
    <cfRule type="cellIs" dxfId="582" priority="895" stopIfTrue="1" operator="equal">
      <formula>"a"</formula>
    </cfRule>
  </conditionalFormatting>
  <conditionalFormatting sqref="AA171 AD171">
    <cfRule type="cellIs" dxfId="581" priority="894" stopIfTrue="1" operator="equal">
      <formula>#REF!</formula>
    </cfRule>
  </conditionalFormatting>
  <conditionalFormatting sqref="G171 I171">
    <cfRule type="expression" dxfId="580" priority="893" stopIfTrue="1">
      <formula>F171&gt;0</formula>
    </cfRule>
  </conditionalFormatting>
  <conditionalFormatting sqref="I171">
    <cfRule type="expression" dxfId="579" priority="890" stopIfTrue="1">
      <formula>F171&gt;0</formula>
    </cfRule>
  </conditionalFormatting>
  <conditionalFormatting sqref="I171">
    <cfRule type="cellIs" dxfId="578" priority="889" stopIfTrue="1" operator="equal">
      <formula>"a"</formula>
    </cfRule>
  </conditionalFormatting>
  <conditionalFormatting sqref="AA170 AD170">
    <cfRule type="cellIs" dxfId="577" priority="888" stopIfTrue="1" operator="equal">
      <formula>#REF!</formula>
    </cfRule>
  </conditionalFormatting>
  <conditionalFormatting sqref="G170 I170">
    <cfRule type="expression" dxfId="576" priority="887" stopIfTrue="1">
      <formula>F170&gt;0</formula>
    </cfRule>
  </conditionalFormatting>
  <conditionalFormatting sqref="I170">
    <cfRule type="expression" dxfId="575" priority="884" stopIfTrue="1">
      <formula>F170&gt;0</formula>
    </cfRule>
  </conditionalFormatting>
  <conditionalFormatting sqref="I170">
    <cfRule type="cellIs" dxfId="574" priority="883" stopIfTrue="1" operator="equal">
      <formula>"a"</formula>
    </cfRule>
  </conditionalFormatting>
  <conditionalFormatting sqref="G49:G50 I49:I50">
    <cfRule type="expression" dxfId="573" priority="882" stopIfTrue="1">
      <formula>F49&gt;0</formula>
    </cfRule>
  </conditionalFormatting>
  <conditionalFormatting sqref="I49:I50">
    <cfRule type="expression" dxfId="572" priority="879" stopIfTrue="1">
      <formula>F49&gt;0</formula>
    </cfRule>
  </conditionalFormatting>
  <conditionalFormatting sqref="AD48 AA48">
    <cfRule type="cellIs" dxfId="571" priority="878" stopIfTrue="1" operator="equal">
      <formula>#REF!</formula>
    </cfRule>
  </conditionalFormatting>
  <conditionalFormatting sqref="I48 G48">
    <cfRule type="expression" dxfId="570" priority="877" stopIfTrue="1">
      <formula>F48&gt;0</formula>
    </cfRule>
  </conditionalFormatting>
  <conditionalFormatting sqref="I48">
    <cfRule type="expression" dxfId="569" priority="876" stopIfTrue="1">
      <formula>F48&gt;0</formula>
    </cfRule>
  </conditionalFormatting>
  <conditionalFormatting sqref="I48">
    <cfRule type="cellIs" dxfId="568" priority="875" stopIfTrue="1" operator="equal">
      <formula>"a"</formula>
    </cfRule>
  </conditionalFormatting>
  <conditionalFormatting sqref="AA49:AA50 AD49:AD50">
    <cfRule type="cellIs" dxfId="567" priority="874" stopIfTrue="1" operator="equal">
      <formula>#REF!</formula>
    </cfRule>
  </conditionalFormatting>
  <conditionalFormatting sqref="I49:I50">
    <cfRule type="cellIs" dxfId="566" priority="873" stopIfTrue="1" operator="equal">
      <formula>"a"</formula>
    </cfRule>
  </conditionalFormatting>
  <conditionalFormatting sqref="AA52 AD52">
    <cfRule type="cellIs" dxfId="565" priority="872" stopIfTrue="1" operator="equal">
      <formula>#REF!</formula>
    </cfRule>
  </conditionalFormatting>
  <conditionalFormatting sqref="G52 I52">
    <cfRule type="expression" dxfId="564" priority="871" stopIfTrue="1">
      <formula>F52&gt;0</formula>
    </cfRule>
  </conditionalFormatting>
  <conditionalFormatting sqref="I52">
    <cfRule type="expression" dxfId="563" priority="868" stopIfTrue="1">
      <formula>F52&gt;0</formula>
    </cfRule>
  </conditionalFormatting>
  <conditionalFormatting sqref="I52">
    <cfRule type="cellIs" dxfId="562" priority="867" stopIfTrue="1" operator="equal">
      <formula>"a"</formula>
    </cfRule>
  </conditionalFormatting>
  <conditionalFormatting sqref="AA51 AD51">
    <cfRule type="cellIs" dxfId="561" priority="866" stopIfTrue="1" operator="equal">
      <formula>#REF!</formula>
    </cfRule>
  </conditionalFormatting>
  <conditionalFormatting sqref="G51 I51">
    <cfRule type="expression" dxfId="560" priority="865" stopIfTrue="1">
      <formula>F51&gt;0</formula>
    </cfRule>
  </conditionalFormatting>
  <conditionalFormatting sqref="I51">
    <cfRule type="expression" dxfId="559" priority="862" stopIfTrue="1">
      <formula>F51&gt;0</formula>
    </cfRule>
  </conditionalFormatting>
  <conditionalFormatting sqref="I51">
    <cfRule type="cellIs" dxfId="558" priority="861" stopIfTrue="1" operator="equal">
      <formula>"a"</formula>
    </cfRule>
  </conditionalFormatting>
  <conditionalFormatting sqref="I45 G45">
    <cfRule type="expression" dxfId="557" priority="860" stopIfTrue="1">
      <formula>F45&gt;0</formula>
    </cfRule>
  </conditionalFormatting>
  <conditionalFormatting sqref="I45">
    <cfRule type="expression" dxfId="556" priority="857" stopIfTrue="1">
      <formula>F45&gt;0</formula>
    </cfRule>
  </conditionalFormatting>
  <conditionalFormatting sqref="AD45 AA45">
    <cfRule type="cellIs" dxfId="555" priority="856" stopIfTrue="1" operator="equal">
      <formula>#REF!</formula>
    </cfRule>
  </conditionalFormatting>
  <conditionalFormatting sqref="I45">
    <cfRule type="cellIs" dxfId="554" priority="855" stopIfTrue="1" operator="equal">
      <formula>"a"</formula>
    </cfRule>
  </conditionalFormatting>
  <conditionalFormatting sqref="AA47 AD47">
    <cfRule type="cellIs" dxfId="553" priority="854" stopIfTrue="1" operator="equal">
      <formula>#REF!</formula>
    </cfRule>
  </conditionalFormatting>
  <conditionalFormatting sqref="G47 I47">
    <cfRule type="expression" dxfId="552" priority="853" stopIfTrue="1">
      <formula>F47&gt;0</formula>
    </cfRule>
  </conditionalFormatting>
  <conditionalFormatting sqref="I47">
    <cfRule type="expression" dxfId="551" priority="850" stopIfTrue="1">
      <formula>F47&gt;0</formula>
    </cfRule>
  </conditionalFormatting>
  <conditionalFormatting sqref="I47">
    <cfRule type="cellIs" dxfId="550" priority="849" stopIfTrue="1" operator="equal">
      <formula>"a"</formula>
    </cfRule>
  </conditionalFormatting>
  <conditionalFormatting sqref="AA46 AD46">
    <cfRule type="cellIs" dxfId="549" priority="848" stopIfTrue="1" operator="equal">
      <formula>#REF!</formula>
    </cfRule>
  </conditionalFormatting>
  <conditionalFormatting sqref="G46 I46">
    <cfRule type="expression" dxfId="548" priority="847" stopIfTrue="1">
      <formula>F46&gt;0</formula>
    </cfRule>
  </conditionalFormatting>
  <conditionalFormatting sqref="I46">
    <cfRule type="expression" dxfId="547" priority="844" stopIfTrue="1">
      <formula>F46&gt;0</formula>
    </cfRule>
  </conditionalFormatting>
  <conditionalFormatting sqref="I46">
    <cfRule type="cellIs" dxfId="546" priority="843" stopIfTrue="1" operator="equal">
      <formula>"a"</formula>
    </cfRule>
  </conditionalFormatting>
  <conditionalFormatting sqref="G89 I89 I167 G167">
    <cfRule type="expression" dxfId="545" priority="842" stopIfTrue="1">
      <formula>F89&gt;0</formula>
    </cfRule>
  </conditionalFormatting>
  <conditionalFormatting sqref="I89 I167">
    <cfRule type="expression" dxfId="544" priority="839" stopIfTrue="1">
      <formula>F89&gt;0</formula>
    </cfRule>
  </conditionalFormatting>
  <conditionalFormatting sqref="AD88 AA88">
    <cfRule type="cellIs" dxfId="543" priority="838" stopIfTrue="1" operator="equal">
      <formula>#REF!</formula>
    </cfRule>
  </conditionalFormatting>
  <conditionalFormatting sqref="I88 G88">
    <cfRule type="expression" dxfId="542" priority="837" stopIfTrue="1">
      <formula>F88&gt;0</formula>
    </cfRule>
  </conditionalFormatting>
  <conditionalFormatting sqref="I88">
    <cfRule type="expression" dxfId="541" priority="836" stopIfTrue="1">
      <formula>F88&gt;0</formula>
    </cfRule>
  </conditionalFormatting>
  <conditionalFormatting sqref="I88">
    <cfRule type="cellIs" dxfId="540" priority="835" stopIfTrue="1" operator="equal">
      <formula>"a"</formula>
    </cfRule>
  </conditionalFormatting>
  <conditionalFormatting sqref="AA89 AD89 AD167 AA167">
    <cfRule type="cellIs" dxfId="539" priority="834" stopIfTrue="1" operator="equal">
      <formula>#REF!</formula>
    </cfRule>
  </conditionalFormatting>
  <conditionalFormatting sqref="I89 I167">
    <cfRule type="cellIs" dxfId="538" priority="833" stopIfTrue="1" operator="equal">
      <formula>"a"</formula>
    </cfRule>
  </conditionalFormatting>
  <conditionalFormatting sqref="AA169 AD169">
    <cfRule type="cellIs" dxfId="537" priority="832" stopIfTrue="1" operator="equal">
      <formula>#REF!</formula>
    </cfRule>
  </conditionalFormatting>
  <conditionalFormatting sqref="G169 I169">
    <cfRule type="expression" dxfId="536" priority="831" stopIfTrue="1">
      <formula>F169&gt;0</formula>
    </cfRule>
  </conditionalFormatting>
  <conditionalFormatting sqref="I169">
    <cfRule type="expression" dxfId="535" priority="828" stopIfTrue="1">
      <formula>F169&gt;0</formula>
    </cfRule>
  </conditionalFormatting>
  <conditionalFormatting sqref="I169">
    <cfRule type="cellIs" dxfId="534" priority="827" stopIfTrue="1" operator="equal">
      <formula>"a"</formula>
    </cfRule>
  </conditionalFormatting>
  <conditionalFormatting sqref="AA168 AD168">
    <cfRule type="cellIs" dxfId="533" priority="826" stopIfTrue="1" operator="equal">
      <formula>#REF!</formula>
    </cfRule>
  </conditionalFormatting>
  <conditionalFormatting sqref="G168 I168">
    <cfRule type="expression" dxfId="532" priority="825" stopIfTrue="1">
      <formula>F168&gt;0</formula>
    </cfRule>
  </conditionalFormatting>
  <conditionalFormatting sqref="I168">
    <cfRule type="expression" dxfId="531" priority="822" stopIfTrue="1">
      <formula>F168&gt;0</formula>
    </cfRule>
  </conditionalFormatting>
  <conditionalFormatting sqref="I168">
    <cfRule type="cellIs" dxfId="530" priority="821" stopIfTrue="1" operator="equal">
      <formula>"a"</formula>
    </cfRule>
  </conditionalFormatting>
  <conditionalFormatting sqref="AA87 AD87">
    <cfRule type="cellIs" dxfId="529" priority="820" stopIfTrue="1" operator="equal">
      <formula>#REF!</formula>
    </cfRule>
  </conditionalFormatting>
  <conditionalFormatting sqref="G87 I87">
    <cfRule type="expression" dxfId="528" priority="819" stopIfTrue="1">
      <formula>F87&gt;0</formula>
    </cfRule>
  </conditionalFormatting>
  <conditionalFormatting sqref="I87">
    <cfRule type="expression" dxfId="527" priority="816" stopIfTrue="1">
      <formula>F87&gt;0</formula>
    </cfRule>
  </conditionalFormatting>
  <conditionalFormatting sqref="I87">
    <cfRule type="cellIs" dxfId="526" priority="815" stopIfTrue="1" operator="equal">
      <formula>"a"</formula>
    </cfRule>
  </conditionalFormatting>
  <conditionalFormatting sqref="AA54 AD54">
    <cfRule type="cellIs" dxfId="525" priority="814" stopIfTrue="1" operator="equal">
      <formula>#REF!</formula>
    </cfRule>
  </conditionalFormatting>
  <conditionalFormatting sqref="G54 I54">
    <cfRule type="expression" dxfId="524" priority="813" stopIfTrue="1">
      <formula>F54&gt;0</formula>
    </cfRule>
  </conditionalFormatting>
  <conditionalFormatting sqref="I54">
    <cfRule type="expression" dxfId="523" priority="810" stopIfTrue="1">
      <formula>F54&gt;0</formula>
    </cfRule>
  </conditionalFormatting>
  <conditionalFormatting sqref="I54">
    <cfRule type="cellIs" dxfId="522" priority="809" stopIfTrue="1" operator="equal">
      <formula>"a"</formula>
    </cfRule>
  </conditionalFormatting>
  <conditionalFormatting sqref="G83:G84 I83:I84">
    <cfRule type="expression" dxfId="521" priority="808" stopIfTrue="1">
      <formula>F83&gt;0</formula>
    </cfRule>
  </conditionalFormatting>
  <conditionalFormatting sqref="I83:I84">
    <cfRule type="expression" dxfId="520" priority="805" stopIfTrue="1">
      <formula>F83&gt;0</formula>
    </cfRule>
  </conditionalFormatting>
  <conditionalFormatting sqref="AD82 AA82">
    <cfRule type="cellIs" dxfId="519" priority="804" stopIfTrue="1" operator="equal">
      <formula>#REF!</formula>
    </cfRule>
  </conditionalFormatting>
  <conditionalFormatting sqref="I82 G82">
    <cfRule type="expression" dxfId="518" priority="803" stopIfTrue="1">
      <formula>F82&gt;0</formula>
    </cfRule>
  </conditionalFormatting>
  <conditionalFormatting sqref="I82">
    <cfRule type="expression" dxfId="517" priority="802" stopIfTrue="1">
      <formula>F82&gt;0</formula>
    </cfRule>
  </conditionalFormatting>
  <conditionalFormatting sqref="I82">
    <cfRule type="cellIs" dxfId="516" priority="801" stopIfTrue="1" operator="equal">
      <formula>"a"</formula>
    </cfRule>
  </conditionalFormatting>
  <conditionalFormatting sqref="AA83:AA84 AD83:AD84">
    <cfRule type="cellIs" dxfId="515" priority="800" stopIfTrue="1" operator="equal">
      <formula>#REF!</formula>
    </cfRule>
  </conditionalFormatting>
  <conditionalFormatting sqref="I83:I84">
    <cfRule type="cellIs" dxfId="514" priority="799" stopIfTrue="1" operator="equal">
      <formula>"a"</formula>
    </cfRule>
  </conditionalFormatting>
  <conditionalFormatting sqref="AA86 AD86">
    <cfRule type="cellIs" dxfId="513" priority="798" stopIfTrue="1" operator="equal">
      <formula>#REF!</formula>
    </cfRule>
  </conditionalFormatting>
  <conditionalFormatting sqref="G86 I86">
    <cfRule type="expression" dxfId="512" priority="797" stopIfTrue="1">
      <formula>F86&gt;0</formula>
    </cfRule>
  </conditionalFormatting>
  <conditionalFormatting sqref="I86">
    <cfRule type="expression" dxfId="511" priority="794" stopIfTrue="1">
      <formula>F86&gt;0</formula>
    </cfRule>
  </conditionalFormatting>
  <conditionalFormatting sqref="I86">
    <cfRule type="cellIs" dxfId="510" priority="793" stopIfTrue="1" operator="equal">
      <formula>"a"</formula>
    </cfRule>
  </conditionalFormatting>
  <conditionalFormatting sqref="AA85 AD85">
    <cfRule type="cellIs" dxfId="509" priority="792" stopIfTrue="1" operator="equal">
      <formula>#REF!</formula>
    </cfRule>
  </conditionalFormatting>
  <conditionalFormatting sqref="G85 I85">
    <cfRule type="expression" dxfId="508" priority="791" stopIfTrue="1">
      <formula>F85&gt;0</formula>
    </cfRule>
  </conditionalFormatting>
  <conditionalFormatting sqref="I85">
    <cfRule type="expression" dxfId="507" priority="788" stopIfTrue="1">
      <formula>F85&gt;0</formula>
    </cfRule>
  </conditionalFormatting>
  <conditionalFormatting sqref="I85">
    <cfRule type="cellIs" dxfId="506" priority="787" stopIfTrue="1" operator="equal">
      <formula>"a"</formula>
    </cfRule>
  </conditionalFormatting>
  <conditionalFormatting sqref="AA62:AA63 AD62:AD63">
    <cfRule type="cellIs" dxfId="505" priority="786" stopIfTrue="1" operator="equal">
      <formula>#REF!</formula>
    </cfRule>
  </conditionalFormatting>
  <conditionalFormatting sqref="I62:I63 G62:G63">
    <cfRule type="expression" dxfId="504" priority="785" stopIfTrue="1">
      <formula>F62&gt;0</formula>
    </cfRule>
  </conditionalFormatting>
  <conditionalFormatting sqref="I62:I63">
    <cfRule type="expression" dxfId="503" priority="782" stopIfTrue="1">
      <formula>F62&gt;0</formula>
    </cfRule>
  </conditionalFormatting>
  <conditionalFormatting sqref="I62:I63">
    <cfRule type="cellIs" dxfId="502" priority="781" stopIfTrue="1" operator="equal">
      <formula>"a"</formula>
    </cfRule>
  </conditionalFormatting>
  <conditionalFormatting sqref="AA61 AD61">
    <cfRule type="cellIs" dxfId="501" priority="780" stopIfTrue="1" operator="equal">
      <formula>#REF!</formula>
    </cfRule>
  </conditionalFormatting>
  <conditionalFormatting sqref="G61 I61">
    <cfRule type="expression" dxfId="500" priority="779" stopIfTrue="1">
      <formula>F61&gt;0</formula>
    </cfRule>
  </conditionalFormatting>
  <conditionalFormatting sqref="I61">
    <cfRule type="expression" dxfId="499" priority="776" stopIfTrue="1">
      <formula>F61&gt;0</formula>
    </cfRule>
  </conditionalFormatting>
  <conditionalFormatting sqref="I61">
    <cfRule type="cellIs" dxfId="498" priority="775" stopIfTrue="1" operator="equal">
      <formula>"a"</formula>
    </cfRule>
  </conditionalFormatting>
  <conditionalFormatting sqref="G57:G58 I57:I58">
    <cfRule type="expression" dxfId="497" priority="774" stopIfTrue="1">
      <formula>F57&gt;0</formula>
    </cfRule>
  </conditionalFormatting>
  <conditionalFormatting sqref="I57:I58">
    <cfRule type="expression" dxfId="496" priority="771" stopIfTrue="1">
      <formula>F57&gt;0</formula>
    </cfRule>
  </conditionalFormatting>
  <conditionalFormatting sqref="AD56 AA56">
    <cfRule type="cellIs" dxfId="495" priority="770" stopIfTrue="1" operator="equal">
      <formula>#REF!</formula>
    </cfRule>
  </conditionalFormatting>
  <conditionalFormatting sqref="I56 G56">
    <cfRule type="expression" dxfId="494" priority="769" stopIfTrue="1">
      <formula>F56&gt;0</formula>
    </cfRule>
  </conditionalFormatting>
  <conditionalFormatting sqref="I56">
    <cfRule type="expression" dxfId="493" priority="768" stopIfTrue="1">
      <formula>F56&gt;0</formula>
    </cfRule>
  </conditionalFormatting>
  <conditionalFormatting sqref="I56">
    <cfRule type="cellIs" dxfId="492" priority="767" stopIfTrue="1" operator="equal">
      <formula>"a"</formula>
    </cfRule>
  </conditionalFormatting>
  <conditionalFormatting sqref="AA57:AA58 AD57:AD58">
    <cfRule type="cellIs" dxfId="491" priority="766" stopIfTrue="1" operator="equal">
      <formula>#REF!</formula>
    </cfRule>
  </conditionalFormatting>
  <conditionalFormatting sqref="I57:I58">
    <cfRule type="cellIs" dxfId="490" priority="765" stopIfTrue="1" operator="equal">
      <formula>"a"</formula>
    </cfRule>
  </conditionalFormatting>
  <conditionalFormatting sqref="AA60 AD60">
    <cfRule type="cellIs" dxfId="489" priority="764" stopIfTrue="1" operator="equal">
      <formula>#REF!</formula>
    </cfRule>
  </conditionalFormatting>
  <conditionalFormatting sqref="G60 I60">
    <cfRule type="expression" dxfId="488" priority="763" stopIfTrue="1">
      <formula>F60&gt;0</formula>
    </cfRule>
  </conditionalFormatting>
  <conditionalFormatting sqref="I60">
    <cfRule type="expression" dxfId="487" priority="760" stopIfTrue="1">
      <formula>F60&gt;0</formula>
    </cfRule>
  </conditionalFormatting>
  <conditionalFormatting sqref="I60">
    <cfRule type="cellIs" dxfId="486" priority="759" stopIfTrue="1" operator="equal">
      <formula>"a"</formula>
    </cfRule>
  </conditionalFormatting>
  <conditionalFormatting sqref="AA59 AD59">
    <cfRule type="cellIs" dxfId="485" priority="758" stopIfTrue="1" operator="equal">
      <formula>#REF!</formula>
    </cfRule>
  </conditionalFormatting>
  <conditionalFormatting sqref="G59 I59">
    <cfRule type="expression" dxfId="484" priority="757" stopIfTrue="1">
      <formula>F59&gt;0</formula>
    </cfRule>
  </conditionalFormatting>
  <conditionalFormatting sqref="I59">
    <cfRule type="expression" dxfId="483" priority="754" stopIfTrue="1">
      <formula>F59&gt;0</formula>
    </cfRule>
  </conditionalFormatting>
  <conditionalFormatting sqref="I59">
    <cfRule type="cellIs" dxfId="482" priority="753" stopIfTrue="1" operator="equal">
      <formula>"a"</formula>
    </cfRule>
  </conditionalFormatting>
  <conditionalFormatting sqref="AA55 AD55">
    <cfRule type="cellIs" dxfId="481" priority="752" stopIfTrue="1" operator="equal">
      <formula>#REF!</formula>
    </cfRule>
  </conditionalFormatting>
  <conditionalFormatting sqref="G55 I55">
    <cfRule type="expression" dxfId="480" priority="751" stopIfTrue="1">
      <formula>F55&gt;0</formula>
    </cfRule>
  </conditionalFormatting>
  <conditionalFormatting sqref="I55">
    <cfRule type="expression" dxfId="479" priority="748" stopIfTrue="1">
      <formula>F55&gt;0</formula>
    </cfRule>
  </conditionalFormatting>
  <conditionalFormatting sqref="I55">
    <cfRule type="cellIs" dxfId="478" priority="747" stopIfTrue="1" operator="equal">
      <formula>"a"</formula>
    </cfRule>
  </conditionalFormatting>
  <conditionalFormatting sqref="G78:G79 I78:I79">
    <cfRule type="expression" dxfId="477" priority="746" stopIfTrue="1">
      <formula>F78&gt;0</formula>
    </cfRule>
  </conditionalFormatting>
  <conditionalFormatting sqref="I78:I79">
    <cfRule type="expression" dxfId="476" priority="743" stopIfTrue="1">
      <formula>F78&gt;0</formula>
    </cfRule>
  </conditionalFormatting>
  <conditionalFormatting sqref="AD77 AA77">
    <cfRule type="cellIs" dxfId="475" priority="742" stopIfTrue="1" operator="equal">
      <formula>#REF!</formula>
    </cfRule>
  </conditionalFormatting>
  <conditionalFormatting sqref="I77 G77">
    <cfRule type="expression" dxfId="474" priority="741" stopIfTrue="1">
      <formula>F77&gt;0</formula>
    </cfRule>
  </conditionalFormatting>
  <conditionalFormatting sqref="I77">
    <cfRule type="expression" dxfId="473" priority="740" stopIfTrue="1">
      <formula>F77&gt;0</formula>
    </cfRule>
  </conditionalFormatting>
  <conditionalFormatting sqref="I77">
    <cfRule type="cellIs" dxfId="472" priority="739" stopIfTrue="1" operator="equal">
      <formula>"a"</formula>
    </cfRule>
  </conditionalFormatting>
  <conditionalFormatting sqref="AA78:AA79 AD78:AD79">
    <cfRule type="cellIs" dxfId="471" priority="738" stopIfTrue="1" operator="equal">
      <formula>#REF!</formula>
    </cfRule>
  </conditionalFormatting>
  <conditionalFormatting sqref="I78:I79">
    <cfRule type="cellIs" dxfId="470" priority="737" stopIfTrue="1" operator="equal">
      <formula>"a"</formula>
    </cfRule>
  </conditionalFormatting>
  <conditionalFormatting sqref="AA81 AD81">
    <cfRule type="cellIs" dxfId="469" priority="736" stopIfTrue="1" operator="equal">
      <formula>#REF!</formula>
    </cfRule>
  </conditionalFormatting>
  <conditionalFormatting sqref="G81 I81">
    <cfRule type="expression" dxfId="468" priority="735" stopIfTrue="1">
      <formula>F81&gt;0</formula>
    </cfRule>
  </conditionalFormatting>
  <conditionalFormatting sqref="I81">
    <cfRule type="expression" dxfId="467" priority="732" stopIfTrue="1">
      <formula>F81&gt;0</formula>
    </cfRule>
  </conditionalFormatting>
  <conditionalFormatting sqref="I81">
    <cfRule type="cellIs" dxfId="466" priority="731" stopIfTrue="1" operator="equal">
      <formula>"a"</formula>
    </cfRule>
  </conditionalFormatting>
  <conditionalFormatting sqref="AA80 AD80">
    <cfRule type="cellIs" dxfId="465" priority="730" stopIfTrue="1" operator="equal">
      <formula>#REF!</formula>
    </cfRule>
  </conditionalFormatting>
  <conditionalFormatting sqref="G80 I80">
    <cfRule type="expression" dxfId="464" priority="729" stopIfTrue="1">
      <formula>F80&gt;0</formula>
    </cfRule>
  </conditionalFormatting>
  <conditionalFormatting sqref="I80">
    <cfRule type="expression" dxfId="463" priority="726" stopIfTrue="1">
      <formula>F80&gt;0</formula>
    </cfRule>
  </conditionalFormatting>
  <conditionalFormatting sqref="I80">
    <cfRule type="cellIs" dxfId="462" priority="725" stopIfTrue="1" operator="equal">
      <formula>"a"</formula>
    </cfRule>
  </conditionalFormatting>
  <conditionalFormatting sqref="AA76 AD76">
    <cfRule type="cellIs" dxfId="461" priority="724" stopIfTrue="1" operator="equal">
      <formula>#REF!</formula>
    </cfRule>
  </conditionalFormatting>
  <conditionalFormatting sqref="G76 I76">
    <cfRule type="expression" dxfId="460" priority="723" stopIfTrue="1">
      <formula>F76&gt;0</formula>
    </cfRule>
  </conditionalFormatting>
  <conditionalFormatting sqref="I76">
    <cfRule type="expression" dxfId="459" priority="720" stopIfTrue="1">
      <formula>F76&gt;0</formula>
    </cfRule>
  </conditionalFormatting>
  <conditionalFormatting sqref="I76">
    <cfRule type="cellIs" dxfId="458" priority="719" stopIfTrue="1" operator="equal">
      <formula>"a"</formula>
    </cfRule>
  </conditionalFormatting>
  <conditionalFormatting sqref="AA75 AD75">
    <cfRule type="cellIs" dxfId="457" priority="718" stopIfTrue="1" operator="equal">
      <formula>#REF!</formula>
    </cfRule>
  </conditionalFormatting>
  <conditionalFormatting sqref="G75 I75">
    <cfRule type="expression" dxfId="456" priority="717" stopIfTrue="1">
      <formula>F75&gt;0</formula>
    </cfRule>
  </conditionalFormatting>
  <conditionalFormatting sqref="I75">
    <cfRule type="expression" dxfId="455" priority="714" stopIfTrue="1">
      <formula>F75&gt;0</formula>
    </cfRule>
  </conditionalFormatting>
  <conditionalFormatting sqref="I75">
    <cfRule type="cellIs" dxfId="454" priority="713" stopIfTrue="1" operator="equal">
      <formula>"a"</formula>
    </cfRule>
  </conditionalFormatting>
  <conditionalFormatting sqref="G71:G72 I71:I72">
    <cfRule type="expression" dxfId="453" priority="712" stopIfTrue="1">
      <formula>F71&gt;0</formula>
    </cfRule>
  </conditionalFormatting>
  <conditionalFormatting sqref="I71:I72">
    <cfRule type="expression" dxfId="452" priority="709" stopIfTrue="1">
      <formula>F71&gt;0</formula>
    </cfRule>
  </conditionalFormatting>
  <conditionalFormatting sqref="AD70 AA70">
    <cfRule type="cellIs" dxfId="451" priority="708" stopIfTrue="1" operator="equal">
      <formula>#REF!</formula>
    </cfRule>
  </conditionalFormatting>
  <conditionalFormatting sqref="I70 G70">
    <cfRule type="expression" dxfId="450" priority="707" stopIfTrue="1">
      <formula>F70&gt;0</formula>
    </cfRule>
  </conditionalFormatting>
  <conditionalFormatting sqref="I70">
    <cfRule type="expression" dxfId="449" priority="706" stopIfTrue="1">
      <formula>F70&gt;0</formula>
    </cfRule>
  </conditionalFormatting>
  <conditionalFormatting sqref="I70">
    <cfRule type="cellIs" dxfId="448" priority="705" stopIfTrue="1" operator="equal">
      <formula>"a"</formula>
    </cfRule>
  </conditionalFormatting>
  <conditionalFormatting sqref="AA71:AA72 AD71:AD72">
    <cfRule type="cellIs" dxfId="447" priority="704" stopIfTrue="1" operator="equal">
      <formula>#REF!</formula>
    </cfRule>
  </conditionalFormatting>
  <conditionalFormatting sqref="I71:I72">
    <cfRule type="cellIs" dxfId="446" priority="703" stopIfTrue="1" operator="equal">
      <formula>"a"</formula>
    </cfRule>
  </conditionalFormatting>
  <conditionalFormatting sqref="AA74 AD74">
    <cfRule type="cellIs" dxfId="445" priority="702" stopIfTrue="1" operator="equal">
      <formula>#REF!</formula>
    </cfRule>
  </conditionalFormatting>
  <conditionalFormatting sqref="G74 I74">
    <cfRule type="expression" dxfId="444" priority="701" stopIfTrue="1">
      <formula>F74&gt;0</formula>
    </cfRule>
  </conditionalFormatting>
  <conditionalFormatting sqref="I74">
    <cfRule type="expression" dxfId="443" priority="698" stopIfTrue="1">
      <formula>F74&gt;0</formula>
    </cfRule>
  </conditionalFormatting>
  <conditionalFormatting sqref="I74">
    <cfRule type="cellIs" dxfId="442" priority="697" stopIfTrue="1" operator="equal">
      <formula>"a"</formula>
    </cfRule>
  </conditionalFormatting>
  <conditionalFormatting sqref="AA73 AD73">
    <cfRule type="cellIs" dxfId="441" priority="696" stopIfTrue="1" operator="equal">
      <formula>#REF!</formula>
    </cfRule>
  </conditionalFormatting>
  <conditionalFormatting sqref="G73 I73">
    <cfRule type="expression" dxfId="440" priority="695" stopIfTrue="1">
      <formula>F73&gt;0</formula>
    </cfRule>
  </conditionalFormatting>
  <conditionalFormatting sqref="I73">
    <cfRule type="expression" dxfId="439" priority="692" stopIfTrue="1">
      <formula>F73&gt;0</formula>
    </cfRule>
  </conditionalFormatting>
  <conditionalFormatting sqref="I73">
    <cfRule type="cellIs" dxfId="438" priority="691" stopIfTrue="1" operator="equal">
      <formula>"a"</formula>
    </cfRule>
  </conditionalFormatting>
  <conditionalFormatting sqref="AA69 AD69">
    <cfRule type="cellIs" dxfId="437" priority="690" stopIfTrue="1" operator="equal">
      <formula>#REF!</formula>
    </cfRule>
  </conditionalFormatting>
  <conditionalFormatting sqref="G69 I69">
    <cfRule type="expression" dxfId="436" priority="689" stopIfTrue="1">
      <formula>F69&gt;0</formula>
    </cfRule>
  </conditionalFormatting>
  <conditionalFormatting sqref="I69">
    <cfRule type="expression" dxfId="435" priority="686" stopIfTrue="1">
      <formula>F69&gt;0</formula>
    </cfRule>
  </conditionalFormatting>
  <conditionalFormatting sqref="I69">
    <cfRule type="cellIs" dxfId="434" priority="685" stopIfTrue="1" operator="equal">
      <formula>"a"</formula>
    </cfRule>
  </conditionalFormatting>
  <conditionalFormatting sqref="G65:G66 I65:I66">
    <cfRule type="expression" dxfId="433" priority="684" stopIfTrue="1">
      <formula>F65&gt;0</formula>
    </cfRule>
  </conditionalFormatting>
  <conditionalFormatting sqref="I65:I66">
    <cfRule type="expression" dxfId="432" priority="681" stopIfTrue="1">
      <formula>F65&gt;0</formula>
    </cfRule>
  </conditionalFormatting>
  <conditionalFormatting sqref="AD64 AA64">
    <cfRule type="cellIs" dxfId="431" priority="680" stopIfTrue="1" operator="equal">
      <formula>#REF!</formula>
    </cfRule>
  </conditionalFormatting>
  <conditionalFormatting sqref="I64 G64">
    <cfRule type="expression" dxfId="430" priority="679" stopIfTrue="1">
      <formula>F64&gt;0</formula>
    </cfRule>
  </conditionalFormatting>
  <conditionalFormatting sqref="I64">
    <cfRule type="expression" dxfId="429" priority="678" stopIfTrue="1">
      <formula>F64&gt;0</formula>
    </cfRule>
  </conditionalFormatting>
  <conditionalFormatting sqref="I64">
    <cfRule type="cellIs" dxfId="428" priority="677" stopIfTrue="1" operator="equal">
      <formula>"a"</formula>
    </cfRule>
  </conditionalFormatting>
  <conditionalFormatting sqref="AA65:AA66 AD65:AD66">
    <cfRule type="cellIs" dxfId="427" priority="676" stopIfTrue="1" operator="equal">
      <formula>#REF!</formula>
    </cfRule>
  </conditionalFormatting>
  <conditionalFormatting sqref="I65:I66">
    <cfRule type="cellIs" dxfId="426" priority="675" stopIfTrue="1" operator="equal">
      <formula>"a"</formula>
    </cfRule>
  </conditionalFormatting>
  <conditionalFormatting sqref="AA68 AD68">
    <cfRule type="cellIs" dxfId="425" priority="674" stopIfTrue="1" operator="equal">
      <formula>#REF!</formula>
    </cfRule>
  </conditionalFormatting>
  <conditionalFormatting sqref="G68 I68">
    <cfRule type="expression" dxfId="424" priority="673" stopIfTrue="1">
      <formula>F68&gt;0</formula>
    </cfRule>
  </conditionalFormatting>
  <conditionalFormatting sqref="I68">
    <cfRule type="expression" dxfId="423" priority="670" stopIfTrue="1">
      <formula>F68&gt;0</formula>
    </cfRule>
  </conditionalFormatting>
  <conditionalFormatting sqref="I68">
    <cfRule type="cellIs" dxfId="422" priority="669" stopIfTrue="1" operator="equal">
      <formula>"a"</formula>
    </cfRule>
  </conditionalFormatting>
  <conditionalFormatting sqref="AA67 AD67">
    <cfRule type="cellIs" dxfId="421" priority="668" stopIfTrue="1" operator="equal">
      <formula>#REF!</formula>
    </cfRule>
  </conditionalFormatting>
  <conditionalFormatting sqref="G67 I67">
    <cfRule type="expression" dxfId="420" priority="667" stopIfTrue="1">
      <formula>F67&gt;0</formula>
    </cfRule>
  </conditionalFormatting>
  <conditionalFormatting sqref="I67">
    <cfRule type="expression" dxfId="419" priority="664" stopIfTrue="1">
      <formula>F67&gt;0</formula>
    </cfRule>
  </conditionalFormatting>
  <conditionalFormatting sqref="I67">
    <cfRule type="cellIs" dxfId="418" priority="663" stopIfTrue="1" operator="equal">
      <formula>"a"</formula>
    </cfRule>
  </conditionalFormatting>
  <conditionalFormatting sqref="G96 I96 I164 G164">
    <cfRule type="expression" dxfId="417" priority="662" stopIfTrue="1">
      <formula>F96&gt;0</formula>
    </cfRule>
  </conditionalFormatting>
  <conditionalFormatting sqref="I96 I164">
    <cfRule type="expression" dxfId="416" priority="659" stopIfTrue="1">
      <formula>F96&gt;0</formula>
    </cfRule>
  </conditionalFormatting>
  <conditionalFormatting sqref="AD95 AA95">
    <cfRule type="cellIs" dxfId="415" priority="658" stopIfTrue="1" operator="equal">
      <formula>#REF!</formula>
    </cfRule>
  </conditionalFormatting>
  <conditionalFormatting sqref="I95 G95">
    <cfRule type="expression" dxfId="414" priority="657" stopIfTrue="1">
      <formula>F95&gt;0</formula>
    </cfRule>
  </conditionalFormatting>
  <conditionalFormatting sqref="I95">
    <cfRule type="expression" dxfId="413" priority="656" stopIfTrue="1">
      <formula>F95&gt;0</formula>
    </cfRule>
  </conditionalFormatting>
  <conditionalFormatting sqref="I95">
    <cfRule type="cellIs" dxfId="412" priority="655" stopIfTrue="1" operator="equal">
      <formula>"a"</formula>
    </cfRule>
  </conditionalFormatting>
  <conditionalFormatting sqref="AA96 AD96 AD164 AA164">
    <cfRule type="cellIs" dxfId="411" priority="654" stopIfTrue="1" operator="equal">
      <formula>#REF!</formula>
    </cfRule>
  </conditionalFormatting>
  <conditionalFormatting sqref="I96 I164">
    <cfRule type="cellIs" dxfId="410" priority="653" stopIfTrue="1" operator="equal">
      <formula>"a"</formula>
    </cfRule>
  </conditionalFormatting>
  <conditionalFormatting sqref="AA166 AD166">
    <cfRule type="cellIs" dxfId="409" priority="652" stopIfTrue="1" operator="equal">
      <formula>#REF!</formula>
    </cfRule>
  </conditionalFormatting>
  <conditionalFormatting sqref="G166 I166">
    <cfRule type="expression" dxfId="408" priority="651" stopIfTrue="1">
      <formula>F166&gt;0</formula>
    </cfRule>
  </conditionalFormatting>
  <conditionalFormatting sqref="I166">
    <cfRule type="expression" dxfId="407" priority="648" stopIfTrue="1">
      <formula>F166&gt;0</formula>
    </cfRule>
  </conditionalFormatting>
  <conditionalFormatting sqref="I166">
    <cfRule type="cellIs" dxfId="406" priority="647" stopIfTrue="1" operator="equal">
      <formula>"a"</formula>
    </cfRule>
  </conditionalFormatting>
  <conditionalFormatting sqref="AA165 AD165">
    <cfRule type="cellIs" dxfId="405" priority="646" stopIfTrue="1" operator="equal">
      <formula>#REF!</formula>
    </cfRule>
  </conditionalFormatting>
  <conditionalFormatting sqref="G165 I165">
    <cfRule type="expression" dxfId="404" priority="645" stopIfTrue="1">
      <formula>F165&gt;0</formula>
    </cfRule>
  </conditionalFormatting>
  <conditionalFormatting sqref="I165">
    <cfRule type="expression" dxfId="403" priority="642" stopIfTrue="1">
      <formula>F165&gt;0</formula>
    </cfRule>
  </conditionalFormatting>
  <conditionalFormatting sqref="I165">
    <cfRule type="cellIs" dxfId="402" priority="641" stopIfTrue="1" operator="equal">
      <formula>"a"</formula>
    </cfRule>
  </conditionalFormatting>
  <conditionalFormatting sqref="AA94 AD94">
    <cfRule type="cellIs" dxfId="401" priority="640" stopIfTrue="1" operator="equal">
      <formula>#REF!</formula>
    </cfRule>
  </conditionalFormatting>
  <conditionalFormatting sqref="G94 I94">
    <cfRule type="expression" dxfId="400" priority="639" stopIfTrue="1">
      <formula>F94&gt;0</formula>
    </cfRule>
  </conditionalFormatting>
  <conditionalFormatting sqref="I94">
    <cfRule type="expression" dxfId="399" priority="636" stopIfTrue="1">
      <formula>F94&gt;0</formula>
    </cfRule>
  </conditionalFormatting>
  <conditionalFormatting sqref="I94">
    <cfRule type="cellIs" dxfId="398" priority="635" stopIfTrue="1" operator="equal">
      <formula>"a"</formula>
    </cfRule>
  </conditionalFormatting>
  <conditionalFormatting sqref="AA93 AD93">
    <cfRule type="cellIs" dxfId="397" priority="634" stopIfTrue="1" operator="equal">
      <formula>#REF!</formula>
    </cfRule>
  </conditionalFormatting>
  <conditionalFormatting sqref="G93 I93">
    <cfRule type="expression" dxfId="396" priority="633" stopIfTrue="1">
      <formula>F93&gt;0</formula>
    </cfRule>
  </conditionalFormatting>
  <conditionalFormatting sqref="I93">
    <cfRule type="expression" dxfId="395" priority="630" stopIfTrue="1">
      <formula>F93&gt;0</formula>
    </cfRule>
  </conditionalFormatting>
  <conditionalFormatting sqref="I93">
    <cfRule type="cellIs" dxfId="394" priority="629" stopIfTrue="1" operator="equal">
      <formula>"a"</formula>
    </cfRule>
  </conditionalFormatting>
  <conditionalFormatting sqref="I90 G90">
    <cfRule type="expression" dxfId="393" priority="628" stopIfTrue="1">
      <formula>F90&gt;0</formula>
    </cfRule>
  </conditionalFormatting>
  <conditionalFormatting sqref="I90">
    <cfRule type="expression" dxfId="392" priority="625" stopIfTrue="1">
      <formula>F90&gt;0</formula>
    </cfRule>
  </conditionalFormatting>
  <conditionalFormatting sqref="AD90 AA90">
    <cfRule type="cellIs" dxfId="391" priority="624" stopIfTrue="1" operator="equal">
      <formula>#REF!</formula>
    </cfRule>
  </conditionalFormatting>
  <conditionalFormatting sqref="I90">
    <cfRule type="cellIs" dxfId="390" priority="623" stopIfTrue="1" operator="equal">
      <formula>"a"</formula>
    </cfRule>
  </conditionalFormatting>
  <conditionalFormatting sqref="AA92 AD92">
    <cfRule type="cellIs" dxfId="389" priority="622" stopIfTrue="1" operator="equal">
      <formula>#REF!</formula>
    </cfRule>
  </conditionalFormatting>
  <conditionalFormatting sqref="G92 I92">
    <cfRule type="expression" dxfId="388" priority="621" stopIfTrue="1">
      <formula>F92&gt;0</formula>
    </cfRule>
  </conditionalFormatting>
  <conditionalFormatting sqref="I92">
    <cfRule type="expression" dxfId="387" priority="618" stopIfTrue="1">
      <formula>F92&gt;0</formula>
    </cfRule>
  </conditionalFormatting>
  <conditionalFormatting sqref="I92">
    <cfRule type="cellIs" dxfId="386" priority="617" stopIfTrue="1" operator="equal">
      <formula>"a"</formula>
    </cfRule>
  </conditionalFormatting>
  <conditionalFormatting sqref="AA91 AD91">
    <cfRule type="cellIs" dxfId="385" priority="616" stopIfTrue="1" operator="equal">
      <formula>#REF!</formula>
    </cfRule>
  </conditionalFormatting>
  <conditionalFormatting sqref="G91 I91">
    <cfRule type="expression" dxfId="384" priority="615" stopIfTrue="1">
      <formula>F91&gt;0</formula>
    </cfRule>
  </conditionalFormatting>
  <conditionalFormatting sqref="I91">
    <cfRule type="expression" dxfId="383" priority="612" stopIfTrue="1">
      <formula>F91&gt;0</formula>
    </cfRule>
  </conditionalFormatting>
  <conditionalFormatting sqref="I91">
    <cfRule type="cellIs" dxfId="382" priority="611" stopIfTrue="1" operator="equal">
      <formula>"a"</formula>
    </cfRule>
  </conditionalFormatting>
  <conditionalFormatting sqref="G160:G161 I160:I161">
    <cfRule type="expression" dxfId="381" priority="588" stopIfTrue="1">
      <formula>F160&gt;0</formula>
    </cfRule>
  </conditionalFormatting>
  <conditionalFormatting sqref="I160:I161">
    <cfRule type="expression" dxfId="380" priority="585" stopIfTrue="1">
      <formula>F160&gt;0</formula>
    </cfRule>
  </conditionalFormatting>
  <conditionalFormatting sqref="AD159 AA159">
    <cfRule type="cellIs" dxfId="379" priority="584" stopIfTrue="1" operator="equal">
      <formula>#REF!</formula>
    </cfRule>
  </conditionalFormatting>
  <conditionalFormatting sqref="I159 G159">
    <cfRule type="expression" dxfId="378" priority="583" stopIfTrue="1">
      <formula>F159&gt;0</formula>
    </cfRule>
  </conditionalFormatting>
  <conditionalFormatting sqref="I159">
    <cfRule type="expression" dxfId="377" priority="582" stopIfTrue="1">
      <formula>F159&gt;0</formula>
    </cfRule>
  </conditionalFormatting>
  <conditionalFormatting sqref="I159">
    <cfRule type="cellIs" dxfId="376" priority="581" stopIfTrue="1" operator="equal">
      <formula>"a"</formula>
    </cfRule>
  </conditionalFormatting>
  <conditionalFormatting sqref="AA160:AA161 AD160:AD161">
    <cfRule type="cellIs" dxfId="375" priority="580" stopIfTrue="1" operator="equal">
      <formula>#REF!</formula>
    </cfRule>
  </conditionalFormatting>
  <conditionalFormatting sqref="I160:I161">
    <cfRule type="cellIs" dxfId="374" priority="579" stopIfTrue="1" operator="equal">
      <formula>"a"</formula>
    </cfRule>
  </conditionalFormatting>
  <conditionalFormatting sqref="AA163 AD163">
    <cfRule type="cellIs" dxfId="373" priority="578" stopIfTrue="1" operator="equal">
      <formula>#REF!</formula>
    </cfRule>
  </conditionalFormatting>
  <conditionalFormatting sqref="G163 I163">
    <cfRule type="expression" dxfId="372" priority="577" stopIfTrue="1">
      <formula>F163&gt;0</formula>
    </cfRule>
  </conditionalFormatting>
  <conditionalFormatting sqref="I163">
    <cfRule type="expression" dxfId="371" priority="574" stopIfTrue="1">
      <formula>F163&gt;0</formula>
    </cfRule>
  </conditionalFormatting>
  <conditionalFormatting sqref="I163">
    <cfRule type="cellIs" dxfId="370" priority="573" stopIfTrue="1" operator="equal">
      <formula>"a"</formula>
    </cfRule>
  </conditionalFormatting>
  <conditionalFormatting sqref="AA162 AD162">
    <cfRule type="cellIs" dxfId="369" priority="572" stopIfTrue="1" operator="equal">
      <formula>#REF!</formula>
    </cfRule>
  </conditionalFormatting>
  <conditionalFormatting sqref="G162 I162">
    <cfRule type="expression" dxfId="368" priority="571" stopIfTrue="1">
      <formula>F162&gt;0</formula>
    </cfRule>
  </conditionalFormatting>
  <conditionalFormatting sqref="I162">
    <cfRule type="expression" dxfId="367" priority="568" stopIfTrue="1">
      <formula>F162&gt;0</formula>
    </cfRule>
  </conditionalFormatting>
  <conditionalFormatting sqref="I162">
    <cfRule type="cellIs" dxfId="366" priority="567" stopIfTrue="1" operator="equal">
      <formula>"a"</formula>
    </cfRule>
  </conditionalFormatting>
  <conditionalFormatting sqref="AA153 AD153">
    <cfRule type="cellIs" dxfId="365" priority="566" stopIfTrue="1" operator="equal">
      <formula>#REF!</formula>
    </cfRule>
  </conditionalFormatting>
  <conditionalFormatting sqref="G153 I153">
    <cfRule type="expression" dxfId="364" priority="565" stopIfTrue="1">
      <formula>F153&gt;0</formula>
    </cfRule>
  </conditionalFormatting>
  <conditionalFormatting sqref="I153">
    <cfRule type="expression" dxfId="363" priority="562" stopIfTrue="1">
      <formula>F153&gt;0</formula>
    </cfRule>
  </conditionalFormatting>
  <conditionalFormatting sqref="I153">
    <cfRule type="cellIs" dxfId="362" priority="561" stopIfTrue="1" operator="equal">
      <formula>"a"</formula>
    </cfRule>
  </conditionalFormatting>
  <conditionalFormatting sqref="AA152 AD152">
    <cfRule type="cellIs" dxfId="361" priority="560" stopIfTrue="1" operator="equal">
      <formula>#REF!</formula>
    </cfRule>
  </conditionalFormatting>
  <conditionalFormatting sqref="G152 I152">
    <cfRule type="expression" dxfId="360" priority="559" stopIfTrue="1">
      <formula>F152&gt;0</formula>
    </cfRule>
  </conditionalFormatting>
  <conditionalFormatting sqref="I152">
    <cfRule type="expression" dxfId="359" priority="556" stopIfTrue="1">
      <formula>F152&gt;0</formula>
    </cfRule>
  </conditionalFormatting>
  <conditionalFormatting sqref="I152">
    <cfRule type="cellIs" dxfId="358" priority="555" stopIfTrue="1" operator="equal">
      <formula>"a"</formula>
    </cfRule>
  </conditionalFormatting>
  <conditionalFormatting sqref="I149 G149">
    <cfRule type="expression" dxfId="357" priority="554" stopIfTrue="1">
      <formula>F149&gt;0</formula>
    </cfRule>
  </conditionalFormatting>
  <conditionalFormatting sqref="I149">
    <cfRule type="expression" dxfId="356" priority="551" stopIfTrue="1">
      <formula>F149&gt;0</formula>
    </cfRule>
  </conditionalFormatting>
  <conditionalFormatting sqref="AD149 AA149">
    <cfRule type="cellIs" dxfId="355" priority="550" stopIfTrue="1" operator="equal">
      <formula>#REF!</formula>
    </cfRule>
  </conditionalFormatting>
  <conditionalFormatting sqref="I149">
    <cfRule type="cellIs" dxfId="354" priority="549" stopIfTrue="1" operator="equal">
      <formula>"a"</formula>
    </cfRule>
  </conditionalFormatting>
  <conditionalFormatting sqref="AA151 AD151">
    <cfRule type="cellIs" dxfId="353" priority="548" stopIfTrue="1" operator="equal">
      <formula>#REF!</formula>
    </cfRule>
  </conditionalFormatting>
  <conditionalFormatting sqref="G151 I151">
    <cfRule type="expression" dxfId="352" priority="547" stopIfTrue="1">
      <formula>F151&gt;0</formula>
    </cfRule>
  </conditionalFormatting>
  <conditionalFormatting sqref="I151">
    <cfRule type="expression" dxfId="351" priority="544" stopIfTrue="1">
      <formula>F151&gt;0</formula>
    </cfRule>
  </conditionalFormatting>
  <conditionalFormatting sqref="I151">
    <cfRule type="cellIs" dxfId="350" priority="543" stopIfTrue="1" operator="equal">
      <formula>"a"</formula>
    </cfRule>
  </conditionalFormatting>
  <conditionalFormatting sqref="AA150 AD150">
    <cfRule type="cellIs" dxfId="349" priority="542" stopIfTrue="1" operator="equal">
      <formula>#REF!</formula>
    </cfRule>
  </conditionalFormatting>
  <conditionalFormatting sqref="G150 I150">
    <cfRule type="expression" dxfId="348" priority="541" stopIfTrue="1">
      <formula>F150&gt;0</formula>
    </cfRule>
  </conditionalFormatting>
  <conditionalFormatting sqref="I150">
    <cfRule type="expression" dxfId="347" priority="538" stopIfTrue="1">
      <formula>F150&gt;0</formula>
    </cfRule>
  </conditionalFormatting>
  <conditionalFormatting sqref="I150">
    <cfRule type="cellIs" dxfId="346" priority="537" stopIfTrue="1" operator="equal">
      <formula>"a"</formula>
    </cfRule>
  </conditionalFormatting>
  <conditionalFormatting sqref="I97 G97">
    <cfRule type="expression" dxfId="345" priority="536" stopIfTrue="1">
      <formula>F97&gt;0</formula>
    </cfRule>
  </conditionalFormatting>
  <conditionalFormatting sqref="I97">
    <cfRule type="expression" dxfId="344" priority="533" stopIfTrue="1">
      <formula>F97&gt;0</formula>
    </cfRule>
  </conditionalFormatting>
  <conditionalFormatting sqref="AD97 AA97">
    <cfRule type="cellIs" dxfId="343" priority="532" stopIfTrue="1" operator="equal">
      <formula>#REF!</formula>
    </cfRule>
  </conditionalFormatting>
  <conditionalFormatting sqref="I97">
    <cfRule type="cellIs" dxfId="342" priority="531" stopIfTrue="1" operator="equal">
      <formula>"a"</formula>
    </cfRule>
  </conditionalFormatting>
  <conditionalFormatting sqref="AA99 AD99">
    <cfRule type="cellIs" dxfId="341" priority="530" stopIfTrue="1" operator="equal">
      <formula>#REF!</formula>
    </cfRule>
  </conditionalFormatting>
  <conditionalFormatting sqref="G99 I99">
    <cfRule type="expression" dxfId="340" priority="529" stopIfTrue="1">
      <formula>F99&gt;0</formula>
    </cfRule>
  </conditionalFormatting>
  <conditionalFormatting sqref="I99">
    <cfRule type="expression" dxfId="339" priority="526" stopIfTrue="1">
      <formula>F99&gt;0</formula>
    </cfRule>
  </conditionalFormatting>
  <conditionalFormatting sqref="I99">
    <cfRule type="cellIs" dxfId="338" priority="525" stopIfTrue="1" operator="equal">
      <formula>"a"</formula>
    </cfRule>
  </conditionalFormatting>
  <conditionalFormatting sqref="AA98 AD98">
    <cfRule type="cellIs" dxfId="337" priority="524" stopIfTrue="1" operator="equal">
      <formula>#REF!</formula>
    </cfRule>
  </conditionalFormatting>
  <conditionalFormatting sqref="G98 I98">
    <cfRule type="expression" dxfId="336" priority="523" stopIfTrue="1">
      <formula>F98&gt;0</formula>
    </cfRule>
  </conditionalFormatting>
  <conditionalFormatting sqref="I98">
    <cfRule type="expression" dxfId="335" priority="520" stopIfTrue="1">
      <formula>F98&gt;0</formula>
    </cfRule>
  </conditionalFormatting>
  <conditionalFormatting sqref="I98">
    <cfRule type="cellIs" dxfId="334" priority="519" stopIfTrue="1" operator="equal">
      <formula>"a"</formula>
    </cfRule>
  </conditionalFormatting>
  <conditionalFormatting sqref="G155:G156 I155:I156">
    <cfRule type="expression" dxfId="333" priority="518" stopIfTrue="1">
      <formula>F155&gt;0</formula>
    </cfRule>
  </conditionalFormatting>
  <conditionalFormatting sqref="I155:I156">
    <cfRule type="expression" dxfId="332" priority="515" stopIfTrue="1">
      <formula>F155&gt;0</formula>
    </cfRule>
  </conditionalFormatting>
  <conditionalFormatting sqref="AD154 AA154">
    <cfRule type="cellIs" dxfId="331" priority="514" stopIfTrue="1" operator="equal">
      <formula>#REF!</formula>
    </cfRule>
  </conditionalFormatting>
  <conditionalFormatting sqref="I154 G154">
    <cfRule type="expression" dxfId="330" priority="513" stopIfTrue="1">
      <formula>F154&gt;0</formula>
    </cfRule>
  </conditionalFormatting>
  <conditionalFormatting sqref="I154">
    <cfRule type="expression" dxfId="329" priority="512" stopIfTrue="1">
      <formula>F154&gt;0</formula>
    </cfRule>
  </conditionalFormatting>
  <conditionalFormatting sqref="I154">
    <cfRule type="cellIs" dxfId="328" priority="511" stopIfTrue="1" operator="equal">
      <formula>"a"</formula>
    </cfRule>
  </conditionalFormatting>
  <conditionalFormatting sqref="AA155:AA156 AD155:AD156">
    <cfRule type="cellIs" dxfId="327" priority="510" stopIfTrue="1" operator="equal">
      <formula>#REF!</formula>
    </cfRule>
  </conditionalFormatting>
  <conditionalFormatting sqref="I155:I156">
    <cfRule type="cellIs" dxfId="326" priority="509" stopIfTrue="1" operator="equal">
      <formula>"a"</formula>
    </cfRule>
  </conditionalFormatting>
  <conditionalFormatting sqref="AA158 AD158">
    <cfRule type="cellIs" dxfId="325" priority="508" stopIfTrue="1" operator="equal">
      <formula>#REF!</formula>
    </cfRule>
  </conditionalFormatting>
  <conditionalFormatting sqref="G158 I158">
    <cfRule type="expression" dxfId="324" priority="507" stopIfTrue="1">
      <formula>F158&gt;0</formula>
    </cfRule>
  </conditionalFormatting>
  <conditionalFormatting sqref="I158">
    <cfRule type="expression" dxfId="323" priority="504" stopIfTrue="1">
      <formula>F158&gt;0</formula>
    </cfRule>
  </conditionalFormatting>
  <conditionalFormatting sqref="I158">
    <cfRule type="cellIs" dxfId="322" priority="503" stopIfTrue="1" operator="equal">
      <formula>"a"</formula>
    </cfRule>
  </conditionalFormatting>
  <conditionalFormatting sqref="AA157 AD157">
    <cfRule type="cellIs" dxfId="321" priority="502" stopIfTrue="1" operator="equal">
      <formula>#REF!</formula>
    </cfRule>
  </conditionalFormatting>
  <conditionalFormatting sqref="G157 I157">
    <cfRule type="expression" dxfId="320" priority="501" stopIfTrue="1">
      <formula>F157&gt;0</formula>
    </cfRule>
  </conditionalFormatting>
  <conditionalFormatting sqref="I157">
    <cfRule type="expression" dxfId="319" priority="498" stopIfTrue="1">
      <formula>F157&gt;0</formula>
    </cfRule>
  </conditionalFormatting>
  <conditionalFormatting sqref="I157">
    <cfRule type="cellIs" dxfId="318" priority="497" stopIfTrue="1" operator="equal">
      <formula>"a"</formula>
    </cfRule>
  </conditionalFormatting>
  <conditionalFormatting sqref="G63">
    <cfRule type="expression" dxfId="317" priority="434" stopIfTrue="1">
      <formula>D63&gt;0</formula>
    </cfRule>
  </conditionalFormatting>
  <conditionalFormatting sqref="G63">
    <cfRule type="cellIs" dxfId="316" priority="433" stopIfTrue="1" operator="equal">
      <formula>"a"</formula>
    </cfRule>
  </conditionalFormatting>
  <conditionalFormatting sqref="AD174 AA174">
    <cfRule type="cellIs" dxfId="315" priority="398" stopIfTrue="1" operator="equal">
      <formula>#REF!</formula>
    </cfRule>
  </conditionalFormatting>
  <conditionalFormatting sqref="I174 G174">
    <cfRule type="expression" dxfId="314" priority="397" stopIfTrue="1">
      <formula>F174&gt;0</formula>
    </cfRule>
  </conditionalFormatting>
  <conditionalFormatting sqref="I174">
    <cfRule type="expression" dxfId="313" priority="396" stopIfTrue="1">
      <formula>F174&gt;0</formula>
    </cfRule>
  </conditionalFormatting>
  <conditionalFormatting sqref="I174">
    <cfRule type="cellIs" dxfId="312" priority="395" stopIfTrue="1" operator="equal">
      <formula>"a"</formula>
    </cfRule>
  </conditionalFormatting>
  <conditionalFormatting sqref="G173 I173">
    <cfRule type="expression" dxfId="311" priority="392" stopIfTrue="1">
      <formula>F173&gt;0</formula>
    </cfRule>
  </conditionalFormatting>
  <conditionalFormatting sqref="I173">
    <cfRule type="expression" dxfId="310" priority="389" stopIfTrue="1">
      <formula>F173&gt;0</formula>
    </cfRule>
  </conditionalFormatting>
  <conditionalFormatting sqref="AD172 AA172">
    <cfRule type="cellIs" dxfId="309" priority="388" stopIfTrue="1" operator="equal">
      <formula>#REF!</formula>
    </cfRule>
  </conditionalFormatting>
  <conditionalFormatting sqref="I172 G172">
    <cfRule type="expression" dxfId="308" priority="387" stopIfTrue="1">
      <formula>F172&gt;0</formula>
    </cfRule>
  </conditionalFormatting>
  <conditionalFormatting sqref="I172">
    <cfRule type="expression" dxfId="307" priority="386" stopIfTrue="1">
      <formula>F172&gt;0</formula>
    </cfRule>
  </conditionalFormatting>
  <conditionalFormatting sqref="I172">
    <cfRule type="cellIs" dxfId="306" priority="385" stopIfTrue="1" operator="equal">
      <formula>"a"</formula>
    </cfRule>
  </conditionalFormatting>
  <conditionalFormatting sqref="AA173 AD173">
    <cfRule type="cellIs" dxfId="305" priority="384" stopIfTrue="1" operator="equal">
      <formula>#REF!</formula>
    </cfRule>
  </conditionalFormatting>
  <conditionalFormatting sqref="I173">
    <cfRule type="cellIs" dxfId="304" priority="383" stopIfTrue="1" operator="equal">
      <formula>"a"</formula>
    </cfRule>
  </conditionalFormatting>
  <conditionalFormatting sqref="AA201:AA208 AD201:AD208">
    <cfRule type="cellIs" dxfId="303" priority="382" stopIfTrue="1" operator="equal">
      <formula>#REF!</formula>
    </cfRule>
  </conditionalFormatting>
  <conditionalFormatting sqref="AA209 AD209">
    <cfRule type="cellIs" dxfId="302" priority="372" stopIfTrue="1" operator="equal">
      <formula>#REF!</formula>
    </cfRule>
  </conditionalFormatting>
  <conditionalFormatting sqref="AA193:AA194 AD193:AD194">
    <cfRule type="cellIs" dxfId="301" priority="367" stopIfTrue="1" operator="equal">
      <formula>#REF!</formula>
    </cfRule>
  </conditionalFormatting>
  <conditionalFormatting sqref="I188 G188">
    <cfRule type="expression" dxfId="300" priority="292" stopIfTrue="1">
      <formula>F188&gt;0</formula>
    </cfRule>
  </conditionalFormatting>
  <conditionalFormatting sqref="I188">
    <cfRule type="expression" dxfId="299" priority="289" stopIfTrue="1">
      <formula>F188&gt;0</formula>
    </cfRule>
  </conditionalFormatting>
  <conditionalFormatting sqref="AD188 AA188">
    <cfRule type="cellIs" dxfId="298" priority="288" stopIfTrue="1" operator="equal">
      <formula>#REF!</formula>
    </cfRule>
  </conditionalFormatting>
  <conditionalFormatting sqref="I188">
    <cfRule type="cellIs" dxfId="297" priority="287" stopIfTrue="1" operator="equal">
      <formula>"a"</formula>
    </cfRule>
  </conditionalFormatting>
  <conditionalFormatting sqref="AA189 AD189">
    <cfRule type="cellIs" dxfId="296" priority="280" stopIfTrue="1" operator="equal">
      <formula>#REF!</formula>
    </cfRule>
  </conditionalFormatting>
  <conditionalFormatting sqref="G189 I189">
    <cfRule type="expression" dxfId="295" priority="279" stopIfTrue="1">
      <formula>F189&gt;0</formula>
    </cfRule>
  </conditionalFormatting>
  <conditionalFormatting sqref="I189">
    <cfRule type="expression" dxfId="294" priority="276" stopIfTrue="1">
      <formula>F189&gt;0</formula>
    </cfRule>
  </conditionalFormatting>
  <conditionalFormatting sqref="I189">
    <cfRule type="cellIs" dxfId="293" priority="275" stopIfTrue="1" operator="equal">
      <formula>"a"</formula>
    </cfRule>
  </conditionalFormatting>
  <conditionalFormatting sqref="G184:G185 I184:I185">
    <cfRule type="expression" dxfId="292" priority="274" stopIfTrue="1">
      <formula>F184&gt;0</formula>
    </cfRule>
  </conditionalFormatting>
  <conditionalFormatting sqref="I184:I185">
    <cfRule type="expression" dxfId="291" priority="271" stopIfTrue="1">
      <formula>F184&gt;0</formula>
    </cfRule>
  </conditionalFormatting>
  <conditionalFormatting sqref="AD183 AA183">
    <cfRule type="cellIs" dxfId="290" priority="270" stopIfTrue="1" operator="equal">
      <formula>#REF!</formula>
    </cfRule>
  </conditionalFormatting>
  <conditionalFormatting sqref="I183 G183">
    <cfRule type="expression" dxfId="289" priority="269" stopIfTrue="1">
      <formula>F183&gt;0</formula>
    </cfRule>
  </conditionalFormatting>
  <conditionalFormatting sqref="I183">
    <cfRule type="expression" dxfId="288" priority="268" stopIfTrue="1">
      <formula>F183&gt;0</formula>
    </cfRule>
  </conditionalFormatting>
  <conditionalFormatting sqref="I183">
    <cfRule type="cellIs" dxfId="287" priority="267" stopIfTrue="1" operator="equal">
      <formula>"a"</formula>
    </cfRule>
  </conditionalFormatting>
  <conditionalFormatting sqref="AA184:AA185 AD184:AD185">
    <cfRule type="cellIs" dxfId="286" priority="266" stopIfTrue="1" operator="equal">
      <formula>#REF!</formula>
    </cfRule>
  </conditionalFormatting>
  <conditionalFormatting sqref="I184:I185">
    <cfRule type="cellIs" dxfId="285" priority="265" stopIfTrue="1" operator="equal">
      <formula>"a"</formula>
    </cfRule>
  </conditionalFormatting>
  <conditionalFormatting sqref="AA187 AD187">
    <cfRule type="cellIs" dxfId="284" priority="264" stopIfTrue="1" operator="equal">
      <formula>#REF!</formula>
    </cfRule>
  </conditionalFormatting>
  <conditionalFormatting sqref="G187 I187">
    <cfRule type="expression" dxfId="283" priority="263" stopIfTrue="1">
      <formula>F187&gt;0</formula>
    </cfRule>
  </conditionalFormatting>
  <conditionalFormatting sqref="I187">
    <cfRule type="expression" dxfId="282" priority="260" stopIfTrue="1">
      <formula>F187&gt;0</formula>
    </cfRule>
  </conditionalFormatting>
  <conditionalFormatting sqref="I187">
    <cfRule type="cellIs" dxfId="281" priority="259" stopIfTrue="1" operator="equal">
      <formula>"a"</formula>
    </cfRule>
  </conditionalFormatting>
  <conditionalFormatting sqref="AA186 AD186">
    <cfRule type="cellIs" dxfId="280" priority="258" stopIfTrue="1" operator="equal">
      <formula>#REF!</formula>
    </cfRule>
  </conditionalFormatting>
  <conditionalFormatting sqref="G186 I186">
    <cfRule type="expression" dxfId="279" priority="257" stopIfTrue="1">
      <formula>F186&gt;0</formula>
    </cfRule>
  </conditionalFormatting>
  <conditionalFormatting sqref="I186">
    <cfRule type="expression" dxfId="278" priority="254" stopIfTrue="1">
      <formula>F186&gt;0</formula>
    </cfRule>
  </conditionalFormatting>
  <conditionalFormatting sqref="I186">
    <cfRule type="cellIs" dxfId="277" priority="253" stopIfTrue="1" operator="equal">
      <formula>"a"</formula>
    </cfRule>
  </conditionalFormatting>
  <conditionalFormatting sqref="AA177 AD177">
    <cfRule type="cellIs" dxfId="276" priority="252" stopIfTrue="1" operator="equal">
      <formula>#REF!</formula>
    </cfRule>
  </conditionalFormatting>
  <conditionalFormatting sqref="G177 I177">
    <cfRule type="expression" dxfId="275" priority="251" stopIfTrue="1">
      <formula>F177&gt;0</formula>
    </cfRule>
  </conditionalFormatting>
  <conditionalFormatting sqref="I177">
    <cfRule type="expression" dxfId="274" priority="248" stopIfTrue="1">
      <formula>F177&gt;0</formula>
    </cfRule>
  </conditionalFormatting>
  <conditionalFormatting sqref="I177">
    <cfRule type="cellIs" dxfId="273" priority="247" stopIfTrue="1" operator="equal">
      <formula>"a"</formula>
    </cfRule>
  </conditionalFormatting>
  <conditionalFormatting sqref="AA176 AD176">
    <cfRule type="cellIs" dxfId="272" priority="246" stopIfTrue="1" operator="equal">
      <formula>#REF!</formula>
    </cfRule>
  </conditionalFormatting>
  <conditionalFormatting sqref="G176 I176">
    <cfRule type="expression" dxfId="271" priority="245" stopIfTrue="1">
      <formula>F176&gt;0</formula>
    </cfRule>
  </conditionalFormatting>
  <conditionalFormatting sqref="I176">
    <cfRule type="expression" dxfId="270" priority="242" stopIfTrue="1">
      <formula>F176&gt;0</formula>
    </cfRule>
  </conditionalFormatting>
  <conditionalFormatting sqref="I176">
    <cfRule type="cellIs" dxfId="269" priority="241" stopIfTrue="1" operator="equal">
      <formula>"a"</formula>
    </cfRule>
  </conditionalFormatting>
  <conditionalFormatting sqref="AA175 AD175">
    <cfRule type="cellIs" dxfId="268" priority="240" stopIfTrue="1" operator="equal">
      <formula>#REF!</formula>
    </cfRule>
  </conditionalFormatting>
  <conditionalFormatting sqref="G175 I175">
    <cfRule type="expression" dxfId="267" priority="239" stopIfTrue="1">
      <formula>F175&gt;0</formula>
    </cfRule>
  </conditionalFormatting>
  <conditionalFormatting sqref="I175">
    <cfRule type="expression" dxfId="266" priority="236" stopIfTrue="1">
      <formula>F175&gt;0</formula>
    </cfRule>
  </conditionalFormatting>
  <conditionalFormatting sqref="I175">
    <cfRule type="cellIs" dxfId="265" priority="235" stopIfTrue="1" operator="equal">
      <formula>"a"</formula>
    </cfRule>
  </conditionalFormatting>
  <conditionalFormatting sqref="G179:G180 I179:I180">
    <cfRule type="expression" dxfId="264" priority="234" stopIfTrue="1">
      <formula>F179&gt;0</formula>
    </cfRule>
  </conditionalFormatting>
  <conditionalFormatting sqref="I179:I180">
    <cfRule type="expression" dxfId="263" priority="231" stopIfTrue="1">
      <formula>F179&gt;0</formula>
    </cfRule>
  </conditionalFormatting>
  <conditionalFormatting sqref="AD178 AA178">
    <cfRule type="cellIs" dxfId="262" priority="230" stopIfTrue="1" operator="equal">
      <formula>#REF!</formula>
    </cfRule>
  </conditionalFormatting>
  <conditionalFormatting sqref="I178 G178">
    <cfRule type="expression" dxfId="261" priority="229" stopIfTrue="1">
      <formula>F178&gt;0</formula>
    </cfRule>
  </conditionalFormatting>
  <conditionalFormatting sqref="I178">
    <cfRule type="expression" dxfId="260" priority="228" stopIfTrue="1">
      <formula>F178&gt;0</formula>
    </cfRule>
  </conditionalFormatting>
  <conditionalFormatting sqref="I178">
    <cfRule type="cellIs" dxfId="259" priority="227" stopIfTrue="1" operator="equal">
      <formula>"a"</formula>
    </cfRule>
  </conditionalFormatting>
  <conditionalFormatting sqref="AA179:AA180 AD179:AD180">
    <cfRule type="cellIs" dxfId="258" priority="226" stopIfTrue="1" operator="equal">
      <formula>#REF!</formula>
    </cfRule>
  </conditionalFormatting>
  <conditionalFormatting sqref="I179:I180">
    <cfRule type="cellIs" dxfId="257" priority="225" stopIfTrue="1" operator="equal">
      <formula>"a"</formula>
    </cfRule>
  </conditionalFormatting>
  <conditionalFormatting sqref="AA182 AD182">
    <cfRule type="cellIs" dxfId="256" priority="224" stopIfTrue="1" operator="equal">
      <formula>#REF!</formula>
    </cfRule>
  </conditionalFormatting>
  <conditionalFormatting sqref="G182 I182">
    <cfRule type="expression" dxfId="255" priority="223" stopIfTrue="1">
      <formula>F182&gt;0</formula>
    </cfRule>
  </conditionalFormatting>
  <conditionalFormatting sqref="I182">
    <cfRule type="expression" dxfId="254" priority="220" stopIfTrue="1">
      <formula>F182&gt;0</formula>
    </cfRule>
  </conditionalFormatting>
  <conditionalFormatting sqref="I182">
    <cfRule type="cellIs" dxfId="253" priority="219" stopIfTrue="1" operator="equal">
      <formula>"a"</formula>
    </cfRule>
  </conditionalFormatting>
  <conditionalFormatting sqref="AA181 AD181">
    <cfRule type="cellIs" dxfId="252" priority="218" stopIfTrue="1" operator="equal">
      <formula>#REF!</formula>
    </cfRule>
  </conditionalFormatting>
  <conditionalFormatting sqref="G181 I181">
    <cfRule type="expression" dxfId="251" priority="217" stopIfTrue="1">
      <formula>F181&gt;0</formula>
    </cfRule>
  </conditionalFormatting>
  <conditionalFormatting sqref="I181">
    <cfRule type="expression" dxfId="250" priority="214" stopIfTrue="1">
      <formula>F181&gt;0</formula>
    </cfRule>
  </conditionalFormatting>
  <conditionalFormatting sqref="I181">
    <cfRule type="cellIs" dxfId="249" priority="213" stopIfTrue="1" operator="equal">
      <formula>"a"</formula>
    </cfRule>
  </conditionalFormatting>
  <conditionalFormatting sqref="I100:I148">
    <cfRule type="expression" dxfId="248" priority="189" stopIfTrue="1">
      <formula>H100&gt;0</formula>
    </cfRule>
  </conditionalFormatting>
  <conditionalFormatting sqref="M100:M148">
    <cfRule type="cellIs" dxfId="247" priority="188" stopIfTrue="1" operator="equal">
      <formula>"a"</formula>
    </cfRule>
  </conditionalFormatting>
  <conditionalFormatting sqref="M100:M148">
    <cfRule type="expression" dxfId="246" priority="187" stopIfTrue="1">
      <formula>L100&gt;0</formula>
    </cfRule>
  </conditionalFormatting>
  <conditionalFormatting sqref="G100:G148">
    <cfRule type="expression" dxfId="245" priority="186" stopIfTrue="1">
      <formula>F100&gt;0</formula>
    </cfRule>
  </conditionalFormatting>
  <conditionalFormatting sqref="I100:I148">
    <cfRule type="expression" dxfId="244" priority="185" stopIfTrue="1">
      <formula>F100&gt;0</formula>
    </cfRule>
  </conditionalFormatting>
  <conditionalFormatting sqref="I100:I148">
    <cfRule type="cellIs" dxfId="243" priority="184" stopIfTrue="1" operator="equal">
      <formula>"a"</formula>
    </cfRule>
  </conditionalFormatting>
  <conditionalFormatting sqref="I100:I148">
    <cfRule type="cellIs" dxfId="242" priority="183" stopIfTrue="1" operator="equal">
      <formula>"a"</formula>
    </cfRule>
  </conditionalFormatting>
  <conditionalFormatting sqref="I100:I148">
    <cfRule type="expression" dxfId="241" priority="182" stopIfTrue="1">
      <formula>H100&gt;0</formula>
    </cfRule>
  </conditionalFormatting>
  <conditionalFormatting sqref="I100:I148">
    <cfRule type="expression" dxfId="240" priority="181" stopIfTrue="1">
      <formula>F100&gt;0</formula>
    </cfRule>
  </conditionalFormatting>
  <conditionalFormatting sqref="AA122 AD122">
    <cfRule type="cellIs" dxfId="239" priority="180" stopIfTrue="1" operator="equal">
      <formula>#REF!</formula>
    </cfRule>
  </conditionalFormatting>
  <conditionalFormatting sqref="G122 I122">
    <cfRule type="expression" dxfId="238" priority="179" stopIfTrue="1">
      <formula>F122&gt;0</formula>
    </cfRule>
  </conditionalFormatting>
  <conditionalFormatting sqref="I122">
    <cfRule type="expression" dxfId="237" priority="178" stopIfTrue="1">
      <formula>F122&gt;0</formula>
    </cfRule>
  </conditionalFormatting>
  <conditionalFormatting sqref="I122">
    <cfRule type="cellIs" dxfId="236" priority="177" stopIfTrue="1" operator="equal">
      <formula>"a"</formula>
    </cfRule>
  </conditionalFormatting>
  <conditionalFormatting sqref="AA121 AD121">
    <cfRule type="cellIs" dxfId="235" priority="176" stopIfTrue="1" operator="equal">
      <formula>#REF!</formula>
    </cfRule>
  </conditionalFormatting>
  <conditionalFormatting sqref="G121 I121">
    <cfRule type="expression" dxfId="234" priority="175" stopIfTrue="1">
      <formula>F121&gt;0</formula>
    </cfRule>
  </conditionalFormatting>
  <conditionalFormatting sqref="I121">
    <cfRule type="expression" dxfId="233" priority="174" stopIfTrue="1">
      <formula>F121&gt;0</formula>
    </cfRule>
  </conditionalFormatting>
  <conditionalFormatting sqref="I121">
    <cfRule type="cellIs" dxfId="232" priority="173" stopIfTrue="1" operator="equal">
      <formula>"a"</formula>
    </cfRule>
  </conditionalFormatting>
  <conditionalFormatting sqref="I118 G118">
    <cfRule type="expression" dxfId="231" priority="172" stopIfTrue="1">
      <formula>F118&gt;0</formula>
    </cfRule>
  </conditionalFormatting>
  <conditionalFormatting sqref="I118">
    <cfRule type="expression" dxfId="230" priority="171" stopIfTrue="1">
      <formula>F118&gt;0</formula>
    </cfRule>
  </conditionalFormatting>
  <conditionalFormatting sqref="AD118 AA118">
    <cfRule type="cellIs" dxfId="229" priority="170" stopIfTrue="1" operator="equal">
      <formula>#REF!</formula>
    </cfRule>
  </conditionalFormatting>
  <conditionalFormatting sqref="I118">
    <cfRule type="cellIs" dxfId="228" priority="169" stopIfTrue="1" operator="equal">
      <formula>"a"</formula>
    </cfRule>
  </conditionalFormatting>
  <conditionalFormatting sqref="AA120 AD120">
    <cfRule type="cellIs" dxfId="227" priority="168" stopIfTrue="1" operator="equal">
      <formula>#REF!</formula>
    </cfRule>
  </conditionalFormatting>
  <conditionalFormatting sqref="G120 I120">
    <cfRule type="expression" dxfId="226" priority="167" stopIfTrue="1">
      <formula>F120&gt;0</formula>
    </cfRule>
  </conditionalFormatting>
  <conditionalFormatting sqref="I120">
    <cfRule type="expression" dxfId="225" priority="166" stopIfTrue="1">
      <formula>F120&gt;0</formula>
    </cfRule>
  </conditionalFormatting>
  <conditionalFormatting sqref="I120">
    <cfRule type="cellIs" dxfId="224" priority="165" stopIfTrue="1" operator="equal">
      <formula>"a"</formula>
    </cfRule>
  </conditionalFormatting>
  <conditionalFormatting sqref="AA119 AD119">
    <cfRule type="cellIs" dxfId="223" priority="164" stopIfTrue="1" operator="equal">
      <formula>#REF!</formula>
    </cfRule>
  </conditionalFormatting>
  <conditionalFormatting sqref="G119 I119">
    <cfRule type="expression" dxfId="222" priority="163" stopIfTrue="1">
      <formula>F119&gt;0</formula>
    </cfRule>
  </conditionalFormatting>
  <conditionalFormatting sqref="I119">
    <cfRule type="expression" dxfId="221" priority="162" stopIfTrue="1">
      <formula>F119&gt;0</formula>
    </cfRule>
  </conditionalFormatting>
  <conditionalFormatting sqref="I119">
    <cfRule type="cellIs" dxfId="220" priority="161" stopIfTrue="1" operator="equal">
      <formula>"a"</formula>
    </cfRule>
  </conditionalFormatting>
  <conditionalFormatting sqref="I115 G115">
    <cfRule type="expression" dxfId="219" priority="160" stopIfTrue="1">
      <formula>F115&gt;0</formula>
    </cfRule>
  </conditionalFormatting>
  <conditionalFormatting sqref="I115">
    <cfRule type="expression" dxfId="218" priority="159" stopIfTrue="1">
      <formula>F115&gt;0</formula>
    </cfRule>
  </conditionalFormatting>
  <conditionalFormatting sqref="AD115 AA115">
    <cfRule type="cellIs" dxfId="217" priority="158" stopIfTrue="1" operator="equal">
      <formula>#REF!</formula>
    </cfRule>
  </conditionalFormatting>
  <conditionalFormatting sqref="I115">
    <cfRule type="cellIs" dxfId="216" priority="157" stopIfTrue="1" operator="equal">
      <formula>"a"</formula>
    </cfRule>
  </conditionalFormatting>
  <conditionalFormatting sqref="AA117 AD117">
    <cfRule type="cellIs" dxfId="215" priority="156" stopIfTrue="1" operator="equal">
      <formula>#REF!</formula>
    </cfRule>
  </conditionalFormatting>
  <conditionalFormatting sqref="G117 I117">
    <cfRule type="expression" dxfId="214" priority="155" stopIfTrue="1">
      <formula>F117&gt;0</formula>
    </cfRule>
  </conditionalFormatting>
  <conditionalFormatting sqref="I117">
    <cfRule type="expression" dxfId="213" priority="154" stopIfTrue="1">
      <formula>F117&gt;0</formula>
    </cfRule>
  </conditionalFormatting>
  <conditionalFormatting sqref="I117">
    <cfRule type="cellIs" dxfId="212" priority="153" stopIfTrue="1" operator="equal">
      <formula>"a"</formula>
    </cfRule>
  </conditionalFormatting>
  <conditionalFormatting sqref="AA116 AD116">
    <cfRule type="cellIs" dxfId="211" priority="152" stopIfTrue="1" operator="equal">
      <formula>#REF!</formula>
    </cfRule>
  </conditionalFormatting>
  <conditionalFormatting sqref="G116 I116">
    <cfRule type="expression" dxfId="210" priority="151" stopIfTrue="1">
      <formula>F116&gt;0</formula>
    </cfRule>
  </conditionalFormatting>
  <conditionalFormatting sqref="I116">
    <cfRule type="expression" dxfId="209" priority="150" stopIfTrue="1">
      <formula>F116&gt;0</formula>
    </cfRule>
  </conditionalFormatting>
  <conditionalFormatting sqref="I116">
    <cfRule type="cellIs" dxfId="208" priority="149" stopIfTrue="1" operator="equal">
      <formula>"a"</formula>
    </cfRule>
  </conditionalFormatting>
  <conditionalFormatting sqref="G111:G112 I111:I112">
    <cfRule type="expression" dxfId="207" priority="148" stopIfTrue="1">
      <formula>F111&gt;0</formula>
    </cfRule>
  </conditionalFormatting>
  <conditionalFormatting sqref="I111:I112">
    <cfRule type="expression" dxfId="206" priority="147" stopIfTrue="1">
      <formula>F111&gt;0</formula>
    </cfRule>
  </conditionalFormatting>
  <conditionalFormatting sqref="AD110 AA110">
    <cfRule type="cellIs" dxfId="205" priority="146" stopIfTrue="1" operator="equal">
      <formula>#REF!</formula>
    </cfRule>
  </conditionalFormatting>
  <conditionalFormatting sqref="I110 G110">
    <cfRule type="expression" dxfId="204" priority="145" stopIfTrue="1">
      <formula>F110&gt;0</formula>
    </cfRule>
  </conditionalFormatting>
  <conditionalFormatting sqref="I110">
    <cfRule type="expression" dxfId="203" priority="144" stopIfTrue="1">
      <formula>F110&gt;0</formula>
    </cfRule>
  </conditionalFormatting>
  <conditionalFormatting sqref="I110">
    <cfRule type="cellIs" dxfId="202" priority="143" stopIfTrue="1" operator="equal">
      <formula>"a"</formula>
    </cfRule>
  </conditionalFormatting>
  <conditionalFormatting sqref="AA111:AA112 AD111:AD112">
    <cfRule type="cellIs" dxfId="201" priority="142" stopIfTrue="1" operator="equal">
      <formula>#REF!</formula>
    </cfRule>
  </conditionalFormatting>
  <conditionalFormatting sqref="I111:I112">
    <cfRule type="cellIs" dxfId="200" priority="141" stopIfTrue="1" operator="equal">
      <formula>"a"</formula>
    </cfRule>
  </conditionalFormatting>
  <conditionalFormatting sqref="AA114 AD114">
    <cfRule type="cellIs" dxfId="199" priority="140" stopIfTrue="1" operator="equal">
      <formula>#REF!</formula>
    </cfRule>
  </conditionalFormatting>
  <conditionalFormatting sqref="G114 I114">
    <cfRule type="expression" dxfId="198" priority="139" stopIfTrue="1">
      <formula>F114&gt;0</formula>
    </cfRule>
  </conditionalFormatting>
  <conditionalFormatting sqref="I114">
    <cfRule type="expression" dxfId="197" priority="138" stopIfTrue="1">
      <formula>F114&gt;0</formula>
    </cfRule>
  </conditionalFormatting>
  <conditionalFormatting sqref="I114">
    <cfRule type="cellIs" dxfId="196" priority="137" stopIfTrue="1" operator="equal">
      <formula>"a"</formula>
    </cfRule>
  </conditionalFormatting>
  <conditionalFormatting sqref="AA113 AD113">
    <cfRule type="cellIs" dxfId="195" priority="136" stopIfTrue="1" operator="equal">
      <formula>#REF!</formula>
    </cfRule>
  </conditionalFormatting>
  <conditionalFormatting sqref="G113 I113">
    <cfRule type="expression" dxfId="194" priority="135" stopIfTrue="1">
      <formula>F113&gt;0</formula>
    </cfRule>
  </conditionalFormatting>
  <conditionalFormatting sqref="I113">
    <cfRule type="expression" dxfId="193" priority="134" stopIfTrue="1">
      <formula>F113&gt;0</formula>
    </cfRule>
  </conditionalFormatting>
  <conditionalFormatting sqref="I113">
    <cfRule type="cellIs" dxfId="192" priority="133" stopIfTrue="1" operator="equal">
      <formula>"a"</formula>
    </cfRule>
  </conditionalFormatting>
  <conditionalFormatting sqref="AA104 AD104">
    <cfRule type="cellIs" dxfId="191" priority="132" stopIfTrue="1" operator="equal">
      <formula>#REF!</formula>
    </cfRule>
  </conditionalFormatting>
  <conditionalFormatting sqref="G104 I104">
    <cfRule type="expression" dxfId="190" priority="131" stopIfTrue="1">
      <formula>F104&gt;0</formula>
    </cfRule>
  </conditionalFormatting>
  <conditionalFormatting sqref="I104">
    <cfRule type="expression" dxfId="189" priority="130" stopIfTrue="1">
      <formula>F104&gt;0</formula>
    </cfRule>
  </conditionalFormatting>
  <conditionalFormatting sqref="I104">
    <cfRule type="cellIs" dxfId="188" priority="129" stopIfTrue="1" operator="equal">
      <formula>"a"</formula>
    </cfRule>
  </conditionalFormatting>
  <conditionalFormatting sqref="AA103 AD103">
    <cfRule type="cellIs" dxfId="187" priority="128" stopIfTrue="1" operator="equal">
      <formula>#REF!</formula>
    </cfRule>
  </conditionalFormatting>
  <conditionalFormatting sqref="G103 I103">
    <cfRule type="expression" dxfId="186" priority="127" stopIfTrue="1">
      <formula>F103&gt;0</formula>
    </cfRule>
  </conditionalFormatting>
  <conditionalFormatting sqref="I103">
    <cfRule type="expression" dxfId="185" priority="126" stopIfTrue="1">
      <formula>F103&gt;0</formula>
    </cfRule>
  </conditionalFormatting>
  <conditionalFormatting sqref="I103">
    <cfRule type="cellIs" dxfId="184" priority="125" stopIfTrue="1" operator="equal">
      <formula>"a"</formula>
    </cfRule>
  </conditionalFormatting>
  <conditionalFormatting sqref="I100 G100">
    <cfRule type="expression" dxfId="183" priority="124" stopIfTrue="1">
      <formula>F100&gt;0</formula>
    </cfRule>
  </conditionalFormatting>
  <conditionalFormatting sqref="I100">
    <cfRule type="expression" dxfId="182" priority="123" stopIfTrue="1">
      <formula>F100&gt;0</formula>
    </cfRule>
  </conditionalFormatting>
  <conditionalFormatting sqref="AD100 AA100">
    <cfRule type="cellIs" dxfId="181" priority="122" stopIfTrue="1" operator="equal">
      <formula>#REF!</formula>
    </cfRule>
  </conditionalFormatting>
  <conditionalFormatting sqref="I100">
    <cfRule type="cellIs" dxfId="180" priority="121" stopIfTrue="1" operator="equal">
      <formula>"a"</formula>
    </cfRule>
  </conditionalFormatting>
  <conditionalFormatting sqref="AA102 AD102">
    <cfRule type="cellIs" dxfId="179" priority="120" stopIfTrue="1" operator="equal">
      <formula>#REF!</formula>
    </cfRule>
  </conditionalFormatting>
  <conditionalFormatting sqref="G102 I102">
    <cfRule type="expression" dxfId="178" priority="119" stopIfTrue="1">
      <formula>F102&gt;0</formula>
    </cfRule>
  </conditionalFormatting>
  <conditionalFormatting sqref="I102">
    <cfRule type="expression" dxfId="177" priority="118" stopIfTrue="1">
      <formula>F102&gt;0</formula>
    </cfRule>
  </conditionalFormatting>
  <conditionalFormatting sqref="I102">
    <cfRule type="cellIs" dxfId="176" priority="117" stopIfTrue="1" operator="equal">
      <formula>"a"</formula>
    </cfRule>
  </conditionalFormatting>
  <conditionalFormatting sqref="AA101 AD101">
    <cfRule type="cellIs" dxfId="175" priority="116" stopIfTrue="1" operator="equal">
      <formula>#REF!</formula>
    </cfRule>
  </conditionalFormatting>
  <conditionalFormatting sqref="G101 I101">
    <cfRule type="expression" dxfId="174" priority="115" stopIfTrue="1">
      <formula>F101&gt;0</formula>
    </cfRule>
  </conditionalFormatting>
  <conditionalFormatting sqref="I101">
    <cfRule type="expression" dxfId="173" priority="114" stopIfTrue="1">
      <formula>F101&gt;0</formula>
    </cfRule>
  </conditionalFormatting>
  <conditionalFormatting sqref="I101">
    <cfRule type="cellIs" dxfId="172" priority="113" stopIfTrue="1" operator="equal">
      <formula>"a"</formula>
    </cfRule>
  </conditionalFormatting>
  <conditionalFormatting sqref="G106:G107 I106:I107">
    <cfRule type="expression" dxfId="171" priority="112" stopIfTrue="1">
      <formula>F106&gt;0</formula>
    </cfRule>
  </conditionalFormatting>
  <conditionalFormatting sqref="I106:I107">
    <cfRule type="expression" dxfId="170" priority="111" stopIfTrue="1">
      <formula>F106&gt;0</formula>
    </cfRule>
  </conditionalFormatting>
  <conditionalFormatting sqref="AD105 AA105">
    <cfRule type="cellIs" dxfId="169" priority="110" stopIfTrue="1" operator="equal">
      <formula>#REF!</formula>
    </cfRule>
  </conditionalFormatting>
  <conditionalFormatting sqref="I105 G105">
    <cfRule type="expression" dxfId="168" priority="109" stopIfTrue="1">
      <formula>F105&gt;0</formula>
    </cfRule>
  </conditionalFormatting>
  <conditionalFormatting sqref="I105">
    <cfRule type="expression" dxfId="167" priority="108" stopIfTrue="1">
      <formula>F105&gt;0</formula>
    </cfRule>
  </conditionalFormatting>
  <conditionalFormatting sqref="I105">
    <cfRule type="cellIs" dxfId="166" priority="107" stopIfTrue="1" operator="equal">
      <formula>"a"</formula>
    </cfRule>
  </conditionalFormatting>
  <conditionalFormatting sqref="AA106:AA107 AD106:AD107">
    <cfRule type="cellIs" dxfId="165" priority="106" stopIfTrue="1" operator="equal">
      <formula>#REF!</formula>
    </cfRule>
  </conditionalFormatting>
  <conditionalFormatting sqref="I106:I107">
    <cfRule type="cellIs" dxfId="164" priority="105" stopIfTrue="1" operator="equal">
      <formula>"a"</formula>
    </cfRule>
  </conditionalFormatting>
  <conditionalFormatting sqref="AA109 AD109">
    <cfRule type="cellIs" dxfId="163" priority="104" stopIfTrue="1" operator="equal">
      <formula>#REF!</formula>
    </cfRule>
  </conditionalFormatting>
  <conditionalFormatting sqref="G109 I109">
    <cfRule type="expression" dxfId="162" priority="103" stopIfTrue="1">
      <formula>F109&gt;0</formula>
    </cfRule>
  </conditionalFormatting>
  <conditionalFormatting sqref="I109">
    <cfRule type="expression" dxfId="161" priority="102" stopIfTrue="1">
      <formula>F109&gt;0</formula>
    </cfRule>
  </conditionalFormatting>
  <conditionalFormatting sqref="I109">
    <cfRule type="cellIs" dxfId="160" priority="101" stopIfTrue="1" operator="equal">
      <formula>"a"</formula>
    </cfRule>
  </conditionalFormatting>
  <conditionalFormatting sqref="AA108 AD108">
    <cfRule type="cellIs" dxfId="159" priority="100" stopIfTrue="1" operator="equal">
      <formula>#REF!</formula>
    </cfRule>
  </conditionalFormatting>
  <conditionalFormatting sqref="G108 I108">
    <cfRule type="expression" dxfId="158" priority="99" stopIfTrue="1">
      <formula>F108&gt;0</formula>
    </cfRule>
  </conditionalFormatting>
  <conditionalFormatting sqref="I108">
    <cfRule type="expression" dxfId="157" priority="98" stopIfTrue="1">
      <formula>F108&gt;0</formula>
    </cfRule>
  </conditionalFormatting>
  <conditionalFormatting sqref="I108">
    <cfRule type="cellIs" dxfId="156" priority="97" stopIfTrue="1" operator="equal">
      <formula>"a"</formula>
    </cfRule>
  </conditionalFormatting>
  <conditionalFormatting sqref="AD125 AA125">
    <cfRule type="cellIs" dxfId="155" priority="96" stopIfTrue="1" operator="equal">
      <formula>#REF!</formula>
    </cfRule>
  </conditionalFormatting>
  <conditionalFormatting sqref="I125 G125">
    <cfRule type="expression" dxfId="154" priority="95" stopIfTrue="1">
      <formula>F125&gt;0</formula>
    </cfRule>
  </conditionalFormatting>
  <conditionalFormatting sqref="I125">
    <cfRule type="expression" dxfId="153" priority="94" stopIfTrue="1">
      <formula>F125&gt;0</formula>
    </cfRule>
  </conditionalFormatting>
  <conditionalFormatting sqref="I125">
    <cfRule type="cellIs" dxfId="152" priority="93" stopIfTrue="1" operator="equal">
      <formula>"a"</formula>
    </cfRule>
  </conditionalFormatting>
  <conditionalFormatting sqref="G124 I124">
    <cfRule type="expression" dxfId="151" priority="92" stopIfTrue="1">
      <formula>F124&gt;0</formula>
    </cfRule>
  </conditionalFormatting>
  <conditionalFormatting sqref="I124">
    <cfRule type="expression" dxfId="150" priority="91" stopIfTrue="1">
      <formula>F124&gt;0</formula>
    </cfRule>
  </conditionalFormatting>
  <conditionalFormatting sqref="AD123 AA123">
    <cfRule type="cellIs" dxfId="149" priority="90" stopIfTrue="1" operator="equal">
      <formula>#REF!</formula>
    </cfRule>
  </conditionalFormatting>
  <conditionalFormatting sqref="I123 G123">
    <cfRule type="expression" dxfId="148" priority="89" stopIfTrue="1">
      <formula>F123&gt;0</formula>
    </cfRule>
  </conditionalFormatting>
  <conditionalFormatting sqref="I123">
    <cfRule type="expression" dxfId="147" priority="88" stopIfTrue="1">
      <formula>F123&gt;0</formula>
    </cfRule>
  </conditionalFormatting>
  <conditionalFormatting sqref="I123">
    <cfRule type="cellIs" dxfId="146" priority="87" stopIfTrue="1" operator="equal">
      <formula>"a"</formula>
    </cfRule>
  </conditionalFormatting>
  <conditionalFormatting sqref="AA124 AD124">
    <cfRule type="cellIs" dxfId="145" priority="86" stopIfTrue="1" operator="equal">
      <formula>#REF!</formula>
    </cfRule>
  </conditionalFormatting>
  <conditionalFormatting sqref="I124">
    <cfRule type="cellIs" dxfId="144" priority="85" stopIfTrue="1" operator="equal">
      <formula>"a"</formula>
    </cfRule>
  </conditionalFormatting>
  <conditionalFormatting sqref="AA146 AD146">
    <cfRule type="cellIs" dxfId="143" priority="84" stopIfTrue="1" operator="equal">
      <formula>#REF!</formula>
    </cfRule>
  </conditionalFormatting>
  <conditionalFormatting sqref="G146 I146">
    <cfRule type="expression" dxfId="142" priority="83" stopIfTrue="1">
      <formula>F146&gt;0</formula>
    </cfRule>
  </conditionalFormatting>
  <conditionalFormatting sqref="I146">
    <cfRule type="expression" dxfId="141" priority="82" stopIfTrue="1">
      <formula>F146&gt;0</formula>
    </cfRule>
  </conditionalFormatting>
  <conditionalFormatting sqref="I146">
    <cfRule type="cellIs" dxfId="140" priority="81" stopIfTrue="1" operator="equal">
      <formula>"a"</formula>
    </cfRule>
  </conditionalFormatting>
  <conditionalFormatting sqref="AA145 AD145">
    <cfRule type="cellIs" dxfId="139" priority="80" stopIfTrue="1" operator="equal">
      <formula>#REF!</formula>
    </cfRule>
  </conditionalFormatting>
  <conditionalFormatting sqref="G145 I145">
    <cfRule type="expression" dxfId="138" priority="79" stopIfTrue="1">
      <formula>F145&gt;0</formula>
    </cfRule>
  </conditionalFormatting>
  <conditionalFormatting sqref="I145">
    <cfRule type="expression" dxfId="137" priority="78" stopIfTrue="1">
      <formula>F145&gt;0</formula>
    </cfRule>
  </conditionalFormatting>
  <conditionalFormatting sqref="I145">
    <cfRule type="cellIs" dxfId="136" priority="77" stopIfTrue="1" operator="equal">
      <formula>"a"</formula>
    </cfRule>
  </conditionalFormatting>
  <conditionalFormatting sqref="I142 G142">
    <cfRule type="expression" dxfId="135" priority="76" stopIfTrue="1">
      <formula>F142&gt;0</formula>
    </cfRule>
  </conditionalFormatting>
  <conditionalFormatting sqref="I142">
    <cfRule type="expression" dxfId="134" priority="75" stopIfTrue="1">
      <formula>F142&gt;0</formula>
    </cfRule>
  </conditionalFormatting>
  <conditionalFormatting sqref="AD142 AA142">
    <cfRule type="cellIs" dxfId="133" priority="74" stopIfTrue="1" operator="equal">
      <formula>#REF!</formula>
    </cfRule>
  </conditionalFormatting>
  <conditionalFormatting sqref="I142">
    <cfRule type="cellIs" dxfId="132" priority="73" stopIfTrue="1" operator="equal">
      <formula>"a"</formula>
    </cfRule>
  </conditionalFormatting>
  <conditionalFormatting sqref="AA144 AD144">
    <cfRule type="cellIs" dxfId="131" priority="72" stopIfTrue="1" operator="equal">
      <formula>#REF!</formula>
    </cfRule>
  </conditionalFormatting>
  <conditionalFormatting sqref="G144 I144">
    <cfRule type="expression" dxfId="130" priority="71" stopIfTrue="1">
      <formula>F144&gt;0</formula>
    </cfRule>
  </conditionalFormatting>
  <conditionalFormatting sqref="I144">
    <cfRule type="expression" dxfId="129" priority="70" stopIfTrue="1">
      <formula>F144&gt;0</formula>
    </cfRule>
  </conditionalFormatting>
  <conditionalFormatting sqref="I144">
    <cfRule type="cellIs" dxfId="128" priority="69" stopIfTrue="1" operator="equal">
      <formula>"a"</formula>
    </cfRule>
  </conditionalFormatting>
  <conditionalFormatting sqref="AA143 AD143">
    <cfRule type="cellIs" dxfId="127" priority="68" stopIfTrue="1" operator="equal">
      <formula>#REF!</formula>
    </cfRule>
  </conditionalFormatting>
  <conditionalFormatting sqref="G143 I143">
    <cfRule type="expression" dxfId="126" priority="67" stopIfTrue="1">
      <formula>F143&gt;0</formula>
    </cfRule>
  </conditionalFormatting>
  <conditionalFormatting sqref="I143">
    <cfRule type="expression" dxfId="125" priority="66" stopIfTrue="1">
      <formula>F143&gt;0</formula>
    </cfRule>
  </conditionalFormatting>
  <conditionalFormatting sqref="I143">
    <cfRule type="cellIs" dxfId="124" priority="65" stopIfTrue="1" operator="equal">
      <formula>"a"</formula>
    </cfRule>
  </conditionalFormatting>
  <conditionalFormatting sqref="I139 G139">
    <cfRule type="expression" dxfId="123" priority="64" stopIfTrue="1">
      <formula>F139&gt;0</formula>
    </cfRule>
  </conditionalFormatting>
  <conditionalFormatting sqref="I139">
    <cfRule type="expression" dxfId="122" priority="63" stopIfTrue="1">
      <formula>F139&gt;0</formula>
    </cfRule>
  </conditionalFormatting>
  <conditionalFormatting sqref="AD139 AA139">
    <cfRule type="cellIs" dxfId="121" priority="62" stopIfTrue="1" operator="equal">
      <formula>#REF!</formula>
    </cfRule>
  </conditionalFormatting>
  <conditionalFormatting sqref="I139">
    <cfRule type="cellIs" dxfId="120" priority="61" stopIfTrue="1" operator="equal">
      <formula>"a"</formula>
    </cfRule>
  </conditionalFormatting>
  <conditionalFormatting sqref="AA141 AD141">
    <cfRule type="cellIs" dxfId="119" priority="60" stopIfTrue="1" operator="equal">
      <formula>#REF!</formula>
    </cfRule>
  </conditionalFormatting>
  <conditionalFormatting sqref="G141 I141">
    <cfRule type="expression" dxfId="118" priority="59" stopIfTrue="1">
      <formula>F141&gt;0</formula>
    </cfRule>
  </conditionalFormatting>
  <conditionalFormatting sqref="I141">
    <cfRule type="expression" dxfId="117" priority="58" stopIfTrue="1">
      <formula>F141&gt;0</formula>
    </cfRule>
  </conditionalFormatting>
  <conditionalFormatting sqref="I141">
    <cfRule type="cellIs" dxfId="116" priority="57" stopIfTrue="1" operator="equal">
      <formula>"a"</formula>
    </cfRule>
  </conditionalFormatting>
  <conditionalFormatting sqref="AA140 AD140">
    <cfRule type="cellIs" dxfId="115" priority="56" stopIfTrue="1" operator="equal">
      <formula>#REF!</formula>
    </cfRule>
  </conditionalFormatting>
  <conditionalFormatting sqref="G140 I140">
    <cfRule type="expression" dxfId="114" priority="55" stopIfTrue="1">
      <formula>F140&gt;0</formula>
    </cfRule>
  </conditionalFormatting>
  <conditionalFormatting sqref="I140">
    <cfRule type="expression" dxfId="113" priority="54" stopIfTrue="1">
      <formula>F140&gt;0</formula>
    </cfRule>
  </conditionalFormatting>
  <conditionalFormatting sqref="I140">
    <cfRule type="cellIs" dxfId="112" priority="53" stopIfTrue="1" operator="equal">
      <formula>"a"</formula>
    </cfRule>
  </conditionalFormatting>
  <conditionalFormatting sqref="G135:G136 I135:I136">
    <cfRule type="expression" dxfId="111" priority="52" stopIfTrue="1">
      <formula>F135&gt;0</formula>
    </cfRule>
  </conditionalFormatting>
  <conditionalFormatting sqref="I135:I136">
    <cfRule type="expression" dxfId="110" priority="51" stopIfTrue="1">
      <formula>F135&gt;0</formula>
    </cfRule>
  </conditionalFormatting>
  <conditionalFormatting sqref="AD134 AA134">
    <cfRule type="cellIs" dxfId="109" priority="50" stopIfTrue="1" operator="equal">
      <formula>#REF!</formula>
    </cfRule>
  </conditionalFormatting>
  <conditionalFormatting sqref="I134 G134">
    <cfRule type="expression" dxfId="108" priority="49" stopIfTrue="1">
      <formula>F134&gt;0</formula>
    </cfRule>
  </conditionalFormatting>
  <conditionalFormatting sqref="I134">
    <cfRule type="expression" dxfId="107" priority="48" stopIfTrue="1">
      <formula>F134&gt;0</formula>
    </cfRule>
  </conditionalFormatting>
  <conditionalFormatting sqref="I134">
    <cfRule type="cellIs" dxfId="106" priority="47" stopIfTrue="1" operator="equal">
      <formula>"a"</formula>
    </cfRule>
  </conditionalFormatting>
  <conditionalFormatting sqref="AA135:AA136 AD135:AD136">
    <cfRule type="cellIs" dxfId="105" priority="46" stopIfTrue="1" operator="equal">
      <formula>#REF!</formula>
    </cfRule>
  </conditionalFormatting>
  <conditionalFormatting sqref="I135:I136">
    <cfRule type="cellIs" dxfId="104" priority="45" stopIfTrue="1" operator="equal">
      <formula>"a"</formula>
    </cfRule>
  </conditionalFormatting>
  <conditionalFormatting sqref="AA138 AD138">
    <cfRule type="cellIs" dxfId="103" priority="44" stopIfTrue="1" operator="equal">
      <formula>#REF!</formula>
    </cfRule>
  </conditionalFormatting>
  <conditionalFormatting sqref="G138 I138">
    <cfRule type="expression" dxfId="102" priority="43" stopIfTrue="1">
      <formula>F138&gt;0</formula>
    </cfRule>
  </conditionalFormatting>
  <conditionalFormatting sqref="I138">
    <cfRule type="expression" dxfId="101" priority="42" stopIfTrue="1">
      <formula>F138&gt;0</formula>
    </cfRule>
  </conditionalFormatting>
  <conditionalFormatting sqref="I138">
    <cfRule type="cellIs" dxfId="100" priority="41" stopIfTrue="1" operator="equal">
      <formula>"a"</formula>
    </cfRule>
  </conditionalFormatting>
  <conditionalFormatting sqref="AA137 AD137">
    <cfRule type="cellIs" dxfId="99" priority="40" stopIfTrue="1" operator="equal">
      <formula>#REF!</formula>
    </cfRule>
  </conditionalFormatting>
  <conditionalFormatting sqref="G137 I137">
    <cfRule type="expression" dxfId="98" priority="39" stopIfTrue="1">
      <formula>F137&gt;0</formula>
    </cfRule>
  </conditionalFormatting>
  <conditionalFormatting sqref="I137">
    <cfRule type="expression" dxfId="97" priority="38" stopIfTrue="1">
      <formula>F137&gt;0</formula>
    </cfRule>
  </conditionalFormatting>
  <conditionalFormatting sqref="I137">
    <cfRule type="cellIs" dxfId="96" priority="37" stopIfTrue="1" operator="equal">
      <formula>"a"</formula>
    </cfRule>
  </conditionalFormatting>
  <conditionalFormatting sqref="AA128 AD128">
    <cfRule type="cellIs" dxfId="95" priority="36" stopIfTrue="1" operator="equal">
      <formula>#REF!</formula>
    </cfRule>
  </conditionalFormatting>
  <conditionalFormatting sqref="G128 I128">
    <cfRule type="expression" dxfId="94" priority="35" stopIfTrue="1">
      <formula>F128&gt;0</formula>
    </cfRule>
  </conditionalFormatting>
  <conditionalFormatting sqref="I128">
    <cfRule type="expression" dxfId="93" priority="34" stopIfTrue="1">
      <formula>F128&gt;0</formula>
    </cfRule>
  </conditionalFormatting>
  <conditionalFormatting sqref="I128">
    <cfRule type="cellIs" dxfId="92" priority="33" stopIfTrue="1" operator="equal">
      <formula>"a"</formula>
    </cfRule>
  </conditionalFormatting>
  <conditionalFormatting sqref="AA127 AD127">
    <cfRule type="cellIs" dxfId="91" priority="32" stopIfTrue="1" operator="equal">
      <formula>#REF!</formula>
    </cfRule>
  </conditionalFormatting>
  <conditionalFormatting sqref="G127 I127">
    <cfRule type="expression" dxfId="90" priority="31" stopIfTrue="1">
      <formula>F127&gt;0</formula>
    </cfRule>
  </conditionalFormatting>
  <conditionalFormatting sqref="I127">
    <cfRule type="expression" dxfId="89" priority="30" stopIfTrue="1">
      <formula>F127&gt;0</formula>
    </cfRule>
  </conditionalFormatting>
  <conditionalFormatting sqref="I127">
    <cfRule type="cellIs" dxfId="88" priority="29" stopIfTrue="1" operator="equal">
      <formula>"a"</formula>
    </cfRule>
  </conditionalFormatting>
  <conditionalFormatting sqref="AA126 AD126">
    <cfRule type="cellIs" dxfId="87" priority="28" stopIfTrue="1" operator="equal">
      <formula>#REF!</formula>
    </cfRule>
  </conditionalFormatting>
  <conditionalFormatting sqref="G126 I126">
    <cfRule type="expression" dxfId="86" priority="27" stopIfTrue="1">
      <formula>F126&gt;0</formula>
    </cfRule>
  </conditionalFormatting>
  <conditionalFormatting sqref="I126">
    <cfRule type="expression" dxfId="85" priority="26" stopIfTrue="1">
      <formula>F126&gt;0</formula>
    </cfRule>
  </conditionalFormatting>
  <conditionalFormatting sqref="I126">
    <cfRule type="cellIs" dxfId="84" priority="25" stopIfTrue="1" operator="equal">
      <formula>"a"</formula>
    </cfRule>
  </conditionalFormatting>
  <conditionalFormatting sqref="G130:G131 I130:I131">
    <cfRule type="expression" dxfId="83" priority="24" stopIfTrue="1">
      <formula>F130&gt;0</formula>
    </cfRule>
  </conditionalFormatting>
  <conditionalFormatting sqref="I130:I131">
    <cfRule type="expression" dxfId="82" priority="23" stopIfTrue="1">
      <formula>F130&gt;0</formula>
    </cfRule>
  </conditionalFormatting>
  <conditionalFormatting sqref="AD129 AA129">
    <cfRule type="cellIs" dxfId="81" priority="22" stopIfTrue="1" operator="equal">
      <formula>#REF!</formula>
    </cfRule>
  </conditionalFormatting>
  <conditionalFormatting sqref="I129 G129">
    <cfRule type="expression" dxfId="80" priority="21" stopIfTrue="1">
      <formula>F129&gt;0</formula>
    </cfRule>
  </conditionalFormatting>
  <conditionalFormatting sqref="I129">
    <cfRule type="expression" dxfId="79" priority="20" stopIfTrue="1">
      <formula>F129&gt;0</formula>
    </cfRule>
  </conditionalFormatting>
  <conditionalFormatting sqref="I129">
    <cfRule type="cellIs" dxfId="78" priority="19" stopIfTrue="1" operator="equal">
      <formula>"a"</formula>
    </cfRule>
  </conditionalFormatting>
  <conditionalFormatting sqref="AA130:AA131 AD130:AD131">
    <cfRule type="cellIs" dxfId="77" priority="18" stopIfTrue="1" operator="equal">
      <formula>#REF!</formula>
    </cfRule>
  </conditionalFormatting>
  <conditionalFormatting sqref="I130:I131">
    <cfRule type="cellIs" dxfId="76" priority="17" stopIfTrue="1" operator="equal">
      <formula>"a"</formula>
    </cfRule>
  </conditionalFormatting>
  <conditionalFormatting sqref="AA133 AD133">
    <cfRule type="cellIs" dxfId="75" priority="16" stopIfTrue="1" operator="equal">
      <formula>#REF!</formula>
    </cfRule>
  </conditionalFormatting>
  <conditionalFormatting sqref="G133 I133">
    <cfRule type="expression" dxfId="74" priority="15" stopIfTrue="1">
      <formula>F133&gt;0</formula>
    </cfRule>
  </conditionalFormatting>
  <conditionalFormatting sqref="I133">
    <cfRule type="expression" dxfId="73" priority="14" stopIfTrue="1">
      <formula>F133&gt;0</formula>
    </cfRule>
  </conditionalFormatting>
  <conditionalFormatting sqref="I133">
    <cfRule type="cellIs" dxfId="72" priority="13" stopIfTrue="1" operator="equal">
      <formula>"a"</formula>
    </cfRule>
  </conditionalFormatting>
  <conditionalFormatting sqref="AA132 AD132">
    <cfRule type="cellIs" dxfId="71" priority="12" stopIfTrue="1" operator="equal">
      <formula>#REF!</formula>
    </cfRule>
  </conditionalFormatting>
  <conditionalFormatting sqref="G132 I132">
    <cfRule type="expression" dxfId="70" priority="11" stopIfTrue="1">
      <formula>F132&gt;0</formula>
    </cfRule>
  </conditionalFormatting>
  <conditionalFormatting sqref="I132">
    <cfRule type="expression" dxfId="69" priority="10" stopIfTrue="1">
      <formula>F132&gt;0</formula>
    </cfRule>
  </conditionalFormatting>
  <conditionalFormatting sqref="I132">
    <cfRule type="cellIs" dxfId="68" priority="9" stopIfTrue="1" operator="equal">
      <formula>"a"</formula>
    </cfRule>
  </conditionalFormatting>
  <conditionalFormatting sqref="G148 I148">
    <cfRule type="expression" dxfId="67" priority="8" stopIfTrue="1">
      <formula>F148&gt;0</formula>
    </cfRule>
  </conditionalFormatting>
  <conditionalFormatting sqref="I148">
    <cfRule type="expression" dxfId="66" priority="7" stopIfTrue="1">
      <formula>F148&gt;0</formula>
    </cfRule>
  </conditionalFormatting>
  <conditionalFormatting sqref="AD147 AA147">
    <cfRule type="cellIs" dxfId="65" priority="6" stopIfTrue="1" operator="equal">
      <formula>#REF!</formula>
    </cfRule>
  </conditionalFormatting>
  <conditionalFormatting sqref="I147 G147">
    <cfRule type="expression" dxfId="64" priority="5" stopIfTrue="1">
      <formula>F147&gt;0</formula>
    </cfRule>
  </conditionalFormatting>
  <conditionalFormatting sqref="I147">
    <cfRule type="expression" dxfId="63" priority="4" stopIfTrue="1">
      <formula>F147&gt;0</formula>
    </cfRule>
  </conditionalFormatting>
  <conditionalFormatting sqref="I147">
    <cfRule type="cellIs" dxfId="62" priority="3" stopIfTrue="1" operator="equal">
      <formula>"a"</formula>
    </cfRule>
  </conditionalFormatting>
  <conditionalFormatting sqref="AA148 AD148">
    <cfRule type="cellIs" dxfId="61" priority="2" stopIfTrue="1" operator="equal">
      <formula>#REF!</formula>
    </cfRule>
  </conditionalFormatting>
  <conditionalFormatting sqref="I148">
    <cfRule type="cellIs" dxfId="60" priority="1" stopIfTrue="1" operator="equal">
      <formula>"a"</formula>
    </cfRule>
  </conditionalFormatting>
  <dataValidations xWindow="884" yWindow="499" count="4">
    <dataValidation allowBlank="1" showInputMessage="1" showErrorMessage="1" error="Enter Direct or Bought-out only" sqref="O218:O65559 O212:O215 L15 O1:O14 O16:O210" xr:uid="{00000000-0002-0000-0400-000000000000}"/>
    <dataValidation type="decimal" operator="greaterThan" allowBlank="1" showInputMessage="1" showErrorMessage="1" sqref="M191:M210 M22:M189" xr:uid="{00000000-0002-0000-0400-000001000000}">
      <formula1>0</formula1>
    </dataValidation>
    <dataValidation type="whole" operator="greaterThan" allowBlank="1" showInputMessage="1" showErrorMessage="1" sqref="G191:G210 G22:G189" xr:uid="{00000000-0002-0000-0400-000002000000}">
      <formula1>1</formula1>
    </dataValidation>
    <dataValidation type="list" operator="greaterThan" allowBlank="1" showInputMessage="1" showErrorMessage="1" sqref="I191:I210 I22:I189" xr:uid="{00000000-0002-0000-0400-000003000000}">
      <formula1>"0%,5%,12%,18%,28%"</formula1>
    </dataValidation>
  </dataValidations>
  <printOptions horizontalCentered="1"/>
  <pageMargins left="0.25" right="0.25" top="0.5" bottom="0.5" header="0.05" footer="0.05"/>
  <pageSetup paperSize="9" scale="57"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91" customWidth="1"/>
    <col min="2" max="2" width="32.75" style="391" customWidth="1"/>
    <col min="3" max="3" width="7.625" style="391" customWidth="1"/>
    <col min="4" max="4" width="9.625" style="391" customWidth="1"/>
    <col min="5" max="5" width="11.625" style="390" customWidth="1"/>
    <col min="6" max="6" width="20" style="390" customWidth="1"/>
    <col min="7" max="7" width="11.625" style="390" customWidth="1"/>
    <col min="8" max="8" width="19.75" style="476" customWidth="1"/>
    <col min="9" max="9" width="9" style="287"/>
    <col min="10" max="13" width="9" style="214"/>
    <col min="14" max="14" width="14.25" style="40" customWidth="1"/>
    <col min="15" max="15" width="24.125" style="357" customWidth="1"/>
    <col min="16" max="16" width="11.125" style="414" customWidth="1"/>
    <col min="17" max="17" width="12.75" style="414" customWidth="1"/>
    <col min="18" max="18" width="11.375" style="415" customWidth="1"/>
    <col min="19" max="19" width="10.375" style="357" customWidth="1"/>
    <col min="20" max="20" width="17.75" style="357" customWidth="1"/>
    <col min="21" max="21" width="10.5" style="357" customWidth="1"/>
    <col min="22" max="22" width="12.375" style="357" customWidth="1"/>
    <col min="23" max="24" width="9" style="358"/>
    <col min="25" max="25" width="10.875" style="357" customWidth="1"/>
    <col min="26" max="26" width="18.75" style="357" customWidth="1"/>
    <col min="27" max="27" width="9" style="357"/>
    <col min="28" max="36" width="9" style="88"/>
    <col min="37" max="41" width="9" style="214"/>
    <col min="42" max="16384" width="9" style="388"/>
  </cols>
  <sheetData>
    <row r="1" spans="1:27" ht="18" customHeight="1">
      <c r="A1" s="63" t="str">
        <f>Cover!B3</f>
        <v>Specification No.: CC/NT/W-AIS/DOM/A00/23/01627</v>
      </c>
      <c r="B1" s="71"/>
      <c r="C1" s="63"/>
      <c r="D1" s="63"/>
      <c r="E1" s="8"/>
      <c r="F1" s="8"/>
      <c r="G1" s="9" t="s">
        <v>418</v>
      </c>
      <c r="T1" s="460" t="s">
        <v>254</v>
      </c>
      <c r="U1" s="444">
        <f>SUMIF(G17:G70, "Direct",F17:F70)</f>
        <v>0</v>
      </c>
      <c r="Z1" s="444" t="str">
        <f>'Names of Bidder'!D6</f>
        <v>Sole Bidder</v>
      </c>
      <c r="AA1" s="416" t="s">
        <v>255</v>
      </c>
    </row>
    <row r="2" spans="1:27" ht="14.1" customHeight="1">
      <c r="A2" s="389"/>
      <c r="B2" s="389"/>
      <c r="C2" s="389"/>
      <c r="D2" s="389"/>
      <c r="Q2" s="364"/>
      <c r="T2" s="460" t="s">
        <v>256</v>
      </c>
      <c r="U2" s="461" t="e">
        <f>#REF!-U1</f>
        <v>#REF!</v>
      </c>
      <c r="V2" s="418"/>
      <c r="Z2" s="444">
        <f>'Names of Bidder'!L6</f>
        <v>0</v>
      </c>
    </row>
    <row r="3" spans="1:27" ht="49.5" customHeight="1">
      <c r="A3" s="146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67"/>
      <c r="C3" s="1467"/>
      <c r="D3" s="1467"/>
      <c r="E3" s="1467"/>
      <c r="F3" s="1467"/>
      <c r="G3" s="1467"/>
      <c r="O3" s="360"/>
      <c r="P3" s="361"/>
      <c r="Q3" s="361"/>
      <c r="R3" s="361"/>
      <c r="T3" s="360"/>
      <c r="U3" s="358"/>
      <c r="W3" s="1452"/>
      <c r="X3" s="1452"/>
    </row>
    <row r="4" spans="1:27" ht="22.15" customHeight="1">
      <c r="A4" s="1468" t="s">
        <v>420</v>
      </c>
      <c r="B4" s="1468"/>
      <c r="C4" s="1468"/>
      <c r="D4" s="1468"/>
      <c r="E4" s="1468"/>
      <c r="F4" s="1468"/>
      <c r="G4" s="1468"/>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396</v>
      </c>
      <c r="F6" s="2"/>
      <c r="G6" s="34"/>
      <c r="O6" s="360"/>
      <c r="P6" s="362"/>
      <c r="Q6" s="361"/>
      <c r="R6" s="361"/>
      <c r="T6" s="420"/>
      <c r="U6" s="417"/>
    </row>
    <row r="7" spans="1:27" ht="35.25" customHeight="1">
      <c r="A7" s="1469" t="str">
        <f>IF('Names of Bidder'!D9="", "", IF('Names of Bidder'!D6= "JV (Joint Venture)", "JV of " &amp; Z8, ""))</f>
        <v/>
      </c>
      <c r="B7" s="1469"/>
      <c r="C7" s="1469"/>
      <c r="D7" s="1469"/>
      <c r="E7" s="66" t="s">
        <v>398</v>
      </c>
      <c r="F7" s="2"/>
      <c r="G7" s="36"/>
      <c r="O7" s="437"/>
      <c r="P7" s="421"/>
      <c r="Q7" s="421"/>
      <c r="R7" s="421"/>
      <c r="W7" s="1452"/>
      <c r="X7" s="1452"/>
    </row>
    <row r="8" spans="1:27" ht="18" customHeight="1">
      <c r="A8" s="73" t="s">
        <v>397</v>
      </c>
      <c r="B8" s="1470" t="str">
        <f>IF('Names of Bidder'!D9=0, "", 'Names of Bidder'!D9)</f>
        <v xml:space="preserve">…….. …….. …….. …….. …….. …….. </v>
      </c>
      <c r="C8" s="1470"/>
      <c r="D8" s="1470"/>
      <c r="E8" s="66" t="s">
        <v>400</v>
      </c>
      <c r="F8" s="2"/>
      <c r="G8" s="36"/>
      <c r="O8" s="360"/>
      <c r="P8" s="438"/>
      <c r="Q8" s="422"/>
      <c r="R8" s="422"/>
      <c r="Z8" s="444" t="str">
        <f>IF('Names of Bidder'!D7=1,'Names of Bidder'!D9&amp;" &amp; "&amp;'Names of Bidder'!D14,IF('Names of Bidder'!D7="2 or More",'Names of Bidder'!D9&amp;" , "&amp;'Names of Bidder'!D14&amp;" &amp; "&amp;'Names of Bidder'!D19,""))</f>
        <v xml:space="preserve">…….. …….. …….. …….. …….. ……..  ,  &amp; …….. …….. …….. …….. …….. …….. </v>
      </c>
    </row>
    <row r="9" spans="1:27" ht="18" customHeight="1">
      <c r="A9" s="73" t="s">
        <v>399</v>
      </c>
      <c r="B9" s="1470" t="str">
        <f>IF('Names of Bidder'!D10=0, "", 'Names of Bidder'!D10)</f>
        <v xml:space="preserve">…….. …….. …….. …….. …….. …….. </v>
      </c>
      <c r="C9" s="1470"/>
      <c r="D9" s="1470"/>
      <c r="E9" s="66" t="s">
        <v>401</v>
      </c>
      <c r="F9" s="2"/>
      <c r="G9" s="36"/>
      <c r="O9" s="360"/>
      <c r="P9" s="438"/>
      <c r="Q9" s="422"/>
      <c r="R9" s="422"/>
    </row>
    <row r="10" spans="1:27" ht="18" customHeight="1">
      <c r="A10" s="392"/>
      <c r="B10" s="1471" t="str">
        <f>IF('Names of Bidder'!D11=0, "", 'Names of Bidder'!D11)</f>
        <v xml:space="preserve">…….. …….. …….. …….. …….. …….. </v>
      </c>
      <c r="C10" s="1471"/>
      <c r="D10" s="1471"/>
      <c r="E10" s="393" t="s">
        <v>280</v>
      </c>
      <c r="G10" s="394"/>
      <c r="O10" s="439"/>
      <c r="P10" s="440"/>
      <c r="Q10" s="361"/>
      <c r="R10" s="423"/>
    </row>
    <row r="11" spans="1:27" ht="18" customHeight="1">
      <c r="A11" s="392"/>
      <c r="B11" s="1471" t="str">
        <f>IF('Names of Bidder'!D12=0, "", 'Names of Bidder'!D12)</f>
        <v xml:space="preserve">…….. …….. …….. …….. …….. …….. </v>
      </c>
      <c r="C11" s="1471"/>
      <c r="D11" s="1471"/>
      <c r="E11" s="393" t="s">
        <v>402</v>
      </c>
      <c r="G11" s="394"/>
      <c r="W11" s="1452"/>
      <c r="X11" s="1452"/>
    </row>
    <row r="12" spans="1:27" ht="14.1" customHeight="1">
      <c r="A12" s="395"/>
      <c r="B12" s="395"/>
      <c r="C12" s="395"/>
      <c r="D12" s="395"/>
      <c r="E12" s="116"/>
      <c r="F12" s="37"/>
      <c r="G12" s="37"/>
      <c r="Y12" s="424"/>
    </row>
    <row r="13" spans="1:27" ht="40.5" customHeight="1">
      <c r="A13" s="1472" t="s">
        <v>376</v>
      </c>
      <c r="B13" s="1472"/>
      <c r="C13" s="1472"/>
      <c r="D13" s="1472"/>
      <c r="E13" s="1472"/>
      <c r="F13" s="1472"/>
      <c r="G13" s="1472"/>
      <c r="H13" s="475"/>
      <c r="I13" s="289"/>
      <c r="J13" s="290"/>
      <c r="K13" s="290"/>
      <c r="L13" s="290"/>
      <c r="M13" s="290"/>
      <c r="Q13" s="364"/>
      <c r="U13" s="516" t="s">
        <v>424</v>
      </c>
      <c r="Y13" s="424"/>
    </row>
    <row r="14" spans="1:27" ht="14.1" customHeight="1">
      <c r="E14" s="8"/>
      <c r="F14" s="8"/>
      <c r="G14" s="9" t="s">
        <v>273</v>
      </c>
      <c r="P14" s="1454"/>
      <c r="Q14" s="1454"/>
      <c r="S14" s="1458"/>
      <c r="T14" s="1458"/>
      <c r="U14" s="516" t="s">
        <v>70</v>
      </c>
      <c r="W14" s="1452"/>
      <c r="X14" s="1452"/>
    </row>
    <row r="15" spans="1:27" ht="66" customHeight="1">
      <c r="A15" s="6" t="s">
        <v>361</v>
      </c>
      <c r="B15" s="6" t="s">
        <v>391</v>
      </c>
      <c r="C15" s="10" t="s">
        <v>353</v>
      </c>
      <c r="D15" s="10" t="s">
        <v>362</v>
      </c>
      <c r="E15" s="6" t="s">
        <v>363</v>
      </c>
      <c r="F15" s="6" t="s">
        <v>364</v>
      </c>
      <c r="G15" s="6" t="s">
        <v>403</v>
      </c>
      <c r="P15" s="399"/>
      <c r="Q15" s="399"/>
      <c r="S15" s="399"/>
      <c r="T15" s="399"/>
    </row>
    <row r="16" spans="1:27" ht="18" customHeight="1">
      <c r="A16" s="10">
        <v>1</v>
      </c>
      <c r="B16" s="10">
        <v>2</v>
      </c>
      <c r="C16" s="10">
        <v>3</v>
      </c>
      <c r="D16" s="10">
        <v>4</v>
      </c>
      <c r="E16" s="10">
        <v>5</v>
      </c>
      <c r="F16" s="10" t="s">
        <v>405</v>
      </c>
      <c r="G16" s="10">
        <v>7</v>
      </c>
      <c r="P16" s="209"/>
      <c r="Q16" s="209"/>
      <c r="S16" s="209"/>
      <c r="T16" s="209"/>
    </row>
    <row r="17" spans="1:10" s="577" customFormat="1" ht="66.75" customHeight="1">
      <c r="A17" s="576">
        <f>'Sch-1'!A18</f>
        <v>0</v>
      </c>
      <c r="B17" s="576">
        <f>'Sch-1'!J18</f>
        <v>0</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f>'Sch-1'!A18</f>
        <v>0</v>
      </c>
      <c r="B19" s="576">
        <f>'Sch-1'!J18</f>
        <v>0</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c r="A47" s="576" t="e">
        <f>'Sch-1'!#REF!</f>
        <v>#REF!</v>
      </c>
      <c r="B47" s="576" t="e">
        <f>'Sch-1'!#REF!</f>
        <v>#REF!</v>
      </c>
      <c r="C47" s="576"/>
      <c r="D47" s="576"/>
      <c r="E47" s="678"/>
      <c r="F47" s="397"/>
      <c r="G47" s="679"/>
    </row>
    <row r="48" spans="1:7" s="580" customFormat="1">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c r="A51" s="576" t="e">
        <f>'Sch-1'!#REF!</f>
        <v>#REF!</v>
      </c>
      <c r="B51" s="576" t="e">
        <f>'Sch-1'!#REF!</f>
        <v>#REF!</v>
      </c>
      <c r="C51" s="576" t="e">
        <f>'Sch-1'!#REF!</f>
        <v>#REF!</v>
      </c>
      <c r="D51" s="576" t="e">
        <f>'Sch-1'!#REF!</f>
        <v>#REF!</v>
      </c>
      <c r="E51" s="678" t="e">
        <f>'Sch-1'!#REF!</f>
        <v>#REF!</v>
      </c>
      <c r="F51" s="397" t="e">
        <f t="shared" si="0"/>
        <v>#REF!</v>
      </c>
      <c r="G51" s="679" t="e">
        <f>'Sch-1'!#REF!</f>
        <v>#REF!</v>
      </c>
    </row>
    <row r="52" spans="1:7" s="580" customFormat="1">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8">
      <c r="A54" s="576" t="e">
        <f>'Sch-1'!#REF!</f>
        <v>#REF!</v>
      </c>
      <c r="B54" s="576" t="e">
        <f>'Sch-1'!#REF!</f>
        <v>#REF!</v>
      </c>
      <c r="C54" s="576" t="e">
        <f>'Sch-1'!#REF!</f>
        <v>#REF!</v>
      </c>
      <c r="D54" s="576" t="e">
        <f>'Sch-1'!#REF!</f>
        <v>#REF!</v>
      </c>
      <c r="E54" s="678" t="e">
        <f>'Sch-1'!#REF!</f>
        <v>#REF!</v>
      </c>
      <c r="F54" s="397" t="e">
        <f t="shared" si="0"/>
        <v>#REF!</v>
      </c>
      <c r="G54" s="679" t="e">
        <f>'Sch-1'!#REF!</f>
        <v>#REF!</v>
      </c>
    </row>
    <row r="55" spans="1:7" s="577" customFormat="1">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467</v>
      </c>
      <c r="C71" s="583"/>
      <c r="D71" s="584"/>
      <c r="E71" s="578"/>
      <c r="F71" s="397">
        <f>SUMIF(G18:G70,"Direct",F18:F70)</f>
        <v>0</v>
      </c>
      <c r="G71" s="585" t="s">
        <v>424</v>
      </c>
    </row>
    <row r="72" spans="1:22" s="577" customFormat="1" ht="18" customHeight="1">
      <c r="A72" s="582"/>
      <c r="B72" s="495" t="s">
        <v>468</v>
      </c>
      <c r="C72" s="583"/>
      <c r="D72" s="584"/>
      <c r="E72" s="578"/>
      <c r="F72" s="397">
        <f>SUMIF(G18:G70,"Bought-Out",F18:F70)</f>
        <v>0</v>
      </c>
      <c r="G72" s="585"/>
    </row>
    <row r="73" spans="1:22" ht="44.1" customHeight="1">
      <c r="A73" s="494"/>
      <c r="B73" s="495" t="s">
        <v>466</v>
      </c>
      <c r="C73" s="496"/>
      <c r="D73" s="497"/>
      <c r="E73" s="493"/>
      <c r="F73" s="493">
        <f>F71+F72</f>
        <v>0</v>
      </c>
      <c r="G73" s="498"/>
      <c r="I73" s="476"/>
      <c r="P73" s="429"/>
      <c r="Q73" s="428"/>
      <c r="S73" s="429"/>
      <c r="T73" s="428"/>
      <c r="V73" s="430"/>
    </row>
    <row r="74" spans="1:22" ht="26.1" customHeight="1">
      <c r="A74" s="398"/>
      <c r="B74" s="1461" t="s">
        <v>469</v>
      </c>
      <c r="C74" s="1461"/>
      <c r="D74" s="1461"/>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462" t="s">
        <v>423</v>
      </c>
      <c r="C75" s="1462"/>
      <c r="D75" s="1462"/>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63"/>
      <c r="B76" s="1463"/>
      <c r="C76" s="1463"/>
      <c r="D76" s="1463"/>
      <c r="E76" s="1463"/>
      <c r="F76" s="1463"/>
      <c r="G76" s="1463"/>
      <c r="P76" s="435" t="s">
        <v>259</v>
      </c>
      <c r="Q76" s="434" t="e">
        <f>F75-Q75</f>
        <v>#REF!</v>
      </c>
      <c r="S76" s="435" t="s">
        <v>275</v>
      </c>
      <c r="T76" s="434" t="e">
        <f>Q75-T75</f>
        <v>#REF!</v>
      </c>
    </row>
    <row r="77" spans="1:22" ht="16.5" customHeight="1">
      <c r="B77" s="1464" t="str">
        <f>IF((18-COUNTA(G17:G70))&gt;0,"Do not leave Mode of Transaction Blank for any item. "&amp;(18-COUNTA(G17:G70))&amp;" item(s) is(are) left blank, if you leave it blank, the same shall be deemed to be 'Bought-out'", " ")</f>
        <v xml:space="preserve"> </v>
      </c>
      <c r="C77" s="1464"/>
      <c r="D77" s="1464"/>
      <c r="E77" s="1464"/>
      <c r="F77" s="1464"/>
      <c r="G77" s="1464"/>
      <c r="P77" s="414" t="s">
        <v>285</v>
      </c>
      <c r="Q77" s="414" t="e">
        <f>IF(#REF!&gt;0,#REF! &amp; " item(s) in Sch-1", "")</f>
        <v>#REF!</v>
      </c>
    </row>
    <row r="78" spans="1:22" ht="24" customHeight="1">
      <c r="A78" s="82"/>
      <c r="B78" s="1464"/>
      <c r="C78" s="1464"/>
      <c r="D78" s="1464"/>
      <c r="E78" s="1464"/>
      <c r="F78" s="1464"/>
      <c r="G78" s="1464"/>
    </row>
    <row r="79" spans="1:22" ht="117.75" customHeight="1">
      <c r="A79" s="83" t="s">
        <v>410</v>
      </c>
      <c r="B79" s="1465" t="s">
        <v>68</v>
      </c>
      <c r="C79" s="1465"/>
      <c r="D79" s="1465"/>
      <c r="E79" s="1465"/>
      <c r="F79" s="1465"/>
      <c r="G79" s="1465"/>
    </row>
    <row r="80" spans="1:22" ht="33.6" customHeight="1">
      <c r="A80" s="12"/>
      <c r="B80" s="3"/>
      <c r="C80" s="3"/>
      <c r="D80" s="7"/>
      <c r="E80" s="2"/>
      <c r="F80" s="2"/>
      <c r="G80" s="2"/>
    </row>
    <row r="81" spans="1:7" ht="33.6" customHeight="1">
      <c r="A81" s="38" t="s">
        <v>406</v>
      </c>
      <c r="B81" s="123" t="str">
        <f>'Names of Bidder'!D31&amp;"-"&amp; 'Names of Bidder'!E31&amp;"-" &amp;'Names of Bidder'!F31</f>
        <v>--</v>
      </c>
      <c r="C81" s="13"/>
      <c r="D81" s="39"/>
      <c r="E81" s="2"/>
      <c r="F81" s="2"/>
      <c r="G81" s="208"/>
    </row>
    <row r="82" spans="1:7" ht="33.6" customHeight="1">
      <c r="A82" s="38" t="s">
        <v>407</v>
      </c>
      <c r="B82" s="123" t="str">
        <f>IF('Names of Bidder'!D32=0, "", 'Names of Bidder'!D32)</f>
        <v/>
      </c>
      <c r="C82" s="2"/>
      <c r="D82" s="39" t="s">
        <v>408</v>
      </c>
      <c r="E82" s="208" t="str">
        <f>IF('Names of Bidder'!D24=0, "", 'Names of Bidder'!D24)</f>
        <v/>
      </c>
      <c r="F82" s="2"/>
      <c r="G82" s="208"/>
    </row>
    <row r="83" spans="1:7" ht="33.6" customHeight="1">
      <c r="A83" s="229"/>
      <c r="B83" s="228"/>
      <c r="C83" s="230"/>
      <c r="D83" s="39" t="s">
        <v>409</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40.15" customHeight="1">
      <c r="A111" s="1466"/>
      <c r="B111" s="1466"/>
      <c r="C111" s="1466"/>
      <c r="D111" s="1466"/>
      <c r="E111" s="1466"/>
      <c r="F111" s="1466"/>
      <c r="G111" s="1466"/>
      <c r="O111" s="360"/>
      <c r="P111" s="361"/>
      <c r="Q111" s="361"/>
      <c r="R111" s="361"/>
      <c r="T111" s="360"/>
      <c r="U111" s="358"/>
      <c r="W111" s="1452"/>
      <c r="X111" s="1452"/>
    </row>
    <row r="112" spans="1:27" ht="22.15" customHeight="1">
      <c r="A112" s="1459"/>
      <c r="B112" s="1459"/>
      <c r="C112" s="1459"/>
      <c r="D112" s="1459"/>
      <c r="E112" s="1459"/>
      <c r="F112" s="1459"/>
      <c r="G112" s="1459"/>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60"/>
      <c r="B115" s="1460"/>
      <c r="C115" s="1460"/>
      <c r="D115" s="1460"/>
      <c r="E115" s="233"/>
      <c r="F115" s="230"/>
      <c r="G115" s="239"/>
      <c r="O115" s="437"/>
      <c r="P115" s="421"/>
      <c r="Q115" s="421"/>
      <c r="R115" s="421"/>
      <c r="W115" s="1452"/>
      <c r="X115" s="1452"/>
    </row>
    <row r="116" spans="1:41" ht="18" customHeight="1">
      <c r="A116" s="235"/>
      <c r="B116" s="1451"/>
      <c r="C116" s="1451"/>
      <c r="D116" s="1451"/>
      <c r="E116" s="233"/>
      <c r="F116" s="230"/>
      <c r="G116" s="239"/>
      <c r="O116" s="360"/>
      <c r="P116" s="438"/>
      <c r="Q116" s="422"/>
      <c r="R116" s="422"/>
    </row>
    <row r="117" spans="1:41" ht="18" customHeight="1">
      <c r="A117" s="235"/>
      <c r="B117" s="1451"/>
      <c r="C117" s="1451"/>
      <c r="D117" s="1451"/>
      <c r="E117" s="233"/>
      <c r="F117" s="230"/>
      <c r="G117" s="239"/>
      <c r="O117" s="360"/>
      <c r="P117" s="438"/>
      <c r="Q117" s="422"/>
      <c r="R117" s="422"/>
    </row>
    <row r="118" spans="1:41" ht="18" customHeight="1">
      <c r="A118" s="239"/>
      <c r="B118" s="1451"/>
      <c r="C118" s="1451"/>
      <c r="D118" s="1451"/>
      <c r="E118" s="233"/>
      <c r="F118" s="230"/>
      <c r="G118" s="239"/>
      <c r="O118" s="439"/>
      <c r="P118" s="443"/>
      <c r="Q118" s="436"/>
      <c r="R118" s="423"/>
    </row>
    <row r="119" spans="1:41" ht="18" customHeight="1">
      <c r="A119" s="239"/>
      <c r="B119" s="1451"/>
      <c r="C119" s="1451"/>
      <c r="D119" s="1451"/>
      <c r="E119" s="233"/>
      <c r="F119" s="230"/>
      <c r="G119" s="239"/>
      <c r="W119" s="1452"/>
      <c r="X119" s="1452"/>
    </row>
    <row r="120" spans="1:41" ht="18" customHeight="1">
      <c r="A120" s="239"/>
      <c r="B120" s="239"/>
      <c r="C120" s="239"/>
      <c r="D120" s="239"/>
      <c r="E120" s="235"/>
      <c r="F120" s="253"/>
      <c r="G120" s="253"/>
      <c r="Y120" s="424"/>
    </row>
    <row r="121" spans="1:41" ht="40.5" customHeight="1">
      <c r="A121" s="1453"/>
      <c r="B121" s="1453"/>
      <c r="C121" s="1453"/>
      <c r="D121" s="1453"/>
      <c r="E121" s="1453"/>
      <c r="F121" s="1453"/>
      <c r="G121" s="1453"/>
      <c r="H121" s="475"/>
      <c r="I121" s="289"/>
      <c r="J121" s="290"/>
      <c r="K121" s="290"/>
      <c r="L121" s="290"/>
      <c r="M121" s="290"/>
      <c r="Q121" s="364"/>
      <c r="Y121" s="424"/>
    </row>
    <row r="122" spans="1:41" ht="18" customHeight="1">
      <c r="A122" s="229"/>
      <c r="B122" s="229"/>
      <c r="C122" s="229"/>
      <c r="D122" s="229"/>
      <c r="E122" s="237"/>
      <c r="F122" s="237"/>
      <c r="G122" s="238"/>
      <c r="P122" s="1454"/>
      <c r="Q122" s="1454"/>
      <c r="S122" s="1458"/>
      <c r="T122" s="1458"/>
      <c r="W122" s="1452"/>
      <c r="X122" s="1452"/>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52"/>
      <c r="X126" s="1452"/>
    </row>
    <row r="127" spans="1:41" ht="22.15" customHeight="1">
      <c r="A127" s="246"/>
      <c r="B127" s="275"/>
      <c r="C127" s="242"/>
      <c r="D127" s="242"/>
      <c r="E127" s="276"/>
      <c r="F127" s="277"/>
      <c r="G127" s="230"/>
      <c r="P127" s="429"/>
      <c r="Q127" s="428"/>
      <c r="S127" s="429"/>
      <c r="T127" s="428"/>
    </row>
    <row r="128" spans="1:41" ht="22.15" customHeight="1">
      <c r="A128" s="244"/>
      <c r="B128" s="248"/>
      <c r="C128" s="242"/>
      <c r="D128" s="268"/>
      <c r="E128" s="269"/>
      <c r="F128" s="270"/>
      <c r="G128" s="230"/>
      <c r="P128" s="429"/>
      <c r="Q128" s="428"/>
      <c r="S128" s="429"/>
      <c r="T128" s="428"/>
      <c r="V128" s="430"/>
    </row>
    <row r="129" spans="1:24" ht="22.15"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55"/>
      <c r="X130" s="1455"/>
    </row>
    <row r="131" spans="1:24" ht="22.15" customHeight="1">
      <c r="A131" s="246"/>
      <c r="B131" s="275"/>
      <c r="C131" s="242"/>
      <c r="D131" s="268"/>
      <c r="E131" s="269"/>
      <c r="F131" s="270"/>
      <c r="G131" s="274"/>
      <c r="P131" s="429"/>
      <c r="Q131" s="428"/>
      <c r="S131" s="429"/>
      <c r="T131" s="428"/>
      <c r="V131" s="430"/>
    </row>
    <row r="132" spans="1:24" ht="22.15" customHeight="1">
      <c r="A132" s="246"/>
      <c r="B132" s="248"/>
      <c r="C132" s="242"/>
      <c r="D132" s="268"/>
      <c r="E132" s="269"/>
      <c r="F132" s="270"/>
      <c r="G132" s="230"/>
      <c r="P132" s="429"/>
      <c r="Q132" s="428"/>
      <c r="S132" s="429"/>
      <c r="T132" s="428"/>
      <c r="V132" s="430"/>
    </row>
    <row r="133" spans="1:24" ht="22.15"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2.15"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2.15" customHeight="1">
      <c r="A137" s="244"/>
      <c r="B137" s="281"/>
      <c r="C137" s="242"/>
      <c r="D137" s="268"/>
      <c r="E137" s="278"/>
      <c r="F137" s="270"/>
      <c r="G137" s="230"/>
      <c r="N137" s="442"/>
      <c r="P137" s="429"/>
      <c r="Q137" s="428"/>
      <c r="S137" s="429"/>
      <c r="T137" s="428"/>
      <c r="V137" s="430"/>
    </row>
    <row r="138" spans="1:24" ht="22.15"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456"/>
      <c r="C173" s="1456"/>
      <c r="D173" s="1456"/>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457"/>
      <c r="C174" s="1457"/>
      <c r="D174" s="1457"/>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50"/>
      <c r="C175" s="1450"/>
      <c r="D175" s="1450"/>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59" priority="5" stopIfTrue="1">
      <formula>E17=""</formula>
    </cfRule>
  </conditionalFormatting>
  <conditionalFormatting sqref="Q152:Q153 Q143:Q144 T143:T144 T152:T153 G135 G144 E135 E153:E154 E142 E144:E151 G153">
    <cfRule type="cellIs" dxfId="58" priority="4" stopIfTrue="1" operator="equal">
      <formula>"a"</formula>
    </cfRule>
  </conditionalFormatting>
  <conditionalFormatting sqref="T168:T172 Q168:Q172 Q127:Q138 Q156:Q166 Q154 Q141:Q142 Q145:Q151 T156:T166 T141:T142 T154 T145:T151 T127:T138 T17:T73 Q17:Q73">
    <cfRule type="cellIs" dxfId="57" priority="3" stopIfTrue="1" operator="equal">
      <formula>#REF!</formula>
    </cfRule>
  </conditionalFormatting>
  <conditionalFormatting sqref="G59:G60 G55 E30:E72">
    <cfRule type="cellIs" dxfId="56" priority="2" stopIfTrue="1" operator="equal">
      <formula>"a"</formula>
    </cfRule>
  </conditionalFormatting>
  <conditionalFormatting sqref="E30:E72">
    <cfRule type="expression" dxfId="55" priority="1" stopIfTrue="1">
      <formula>D30&gt;0</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98"/>
  <sheetViews>
    <sheetView view="pageBreakPreview" topLeftCell="A22" zoomScale="90" zoomScaleNormal="100" zoomScaleSheetLayoutView="90" workbookViewId="0">
      <selection activeCell="I27" sqref="I27"/>
    </sheetView>
  </sheetViews>
  <sheetFormatPr defaultColWidth="9" defaultRowHeight="16.5"/>
  <cols>
    <col min="1" max="1" width="5.625" style="1152" customWidth="1"/>
    <col min="2" max="2" width="12.625" style="1152" customWidth="1"/>
    <col min="3" max="3" width="8.75" style="1152" customWidth="1"/>
    <col min="4" max="4" width="29.5" style="1152" customWidth="1"/>
    <col min="5" max="5" width="13.875" style="1152" customWidth="1"/>
    <col min="6" max="6" width="74.75" style="1153" customWidth="1"/>
    <col min="7" max="7" width="6.75" style="1152" customWidth="1"/>
    <col min="8" max="8" width="8.125" style="1279" bestFit="1" customWidth="1"/>
    <col min="9" max="9" width="16.875" style="1154" customWidth="1"/>
    <col min="10" max="10" width="19.75" style="1154" customWidth="1"/>
    <col min="11" max="11" width="9" style="1141" customWidth="1"/>
    <col min="12" max="13" width="9" style="1142" customWidth="1"/>
    <col min="14" max="20" width="9" style="1141" customWidth="1"/>
    <col min="21" max="21" width="9" style="1141"/>
    <col min="22" max="32" width="9" style="1143"/>
    <col min="33" max="16384" width="9" style="1142"/>
  </cols>
  <sheetData>
    <row r="1" spans="1:36" ht="18" customHeight="1">
      <c r="A1" s="1136" t="str">
        <f>Cover!B3</f>
        <v>Specification No.: CC/NT/W-AIS/DOM/A00/23/01627</v>
      </c>
      <c r="B1" s="1136"/>
      <c r="C1" s="1136"/>
      <c r="D1" s="1136"/>
      <c r="E1" s="1136"/>
      <c r="F1" s="1137"/>
      <c r="G1" s="1138"/>
      <c r="H1" s="65"/>
      <c r="I1" s="1139"/>
      <c r="J1" s="1140" t="s">
        <v>922</v>
      </c>
    </row>
    <row r="2" spans="1:36" ht="6.75" customHeight="1">
      <c r="A2" s="1144"/>
      <c r="B2" s="1144"/>
      <c r="C2" s="1144"/>
      <c r="D2" s="1144"/>
      <c r="E2" s="1144"/>
      <c r="F2" s="1145"/>
      <c r="G2" s="1144"/>
      <c r="H2" s="1278"/>
      <c r="I2" s="1062"/>
      <c r="J2" s="1062"/>
      <c r="K2" s="1146"/>
    </row>
    <row r="3" spans="1:36" ht="69.75" customHeight="1">
      <c r="A3" s="1476"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76"/>
      <c r="C3" s="1476"/>
      <c r="D3" s="1476"/>
      <c r="E3" s="1476"/>
      <c r="F3" s="1476"/>
      <c r="G3" s="1476"/>
      <c r="H3" s="1476"/>
      <c r="I3" s="1476"/>
      <c r="J3" s="1476"/>
      <c r="K3" s="1147"/>
      <c r="L3" s="1148"/>
      <c r="M3" s="1149"/>
      <c r="O3" s="1150"/>
      <c r="R3" s="1477"/>
      <c r="S3" s="1477"/>
      <c r="V3" s="1141"/>
      <c r="W3" s="1141"/>
      <c r="X3" s="1141"/>
      <c r="Y3" s="1141"/>
      <c r="Z3" s="1141"/>
      <c r="AA3" s="1141"/>
      <c r="AB3" s="1141"/>
      <c r="AC3" s="1141"/>
      <c r="AD3" s="1141"/>
      <c r="AE3" s="1141"/>
      <c r="AG3" s="1143"/>
      <c r="AH3" s="1143"/>
      <c r="AI3" s="1143"/>
      <c r="AJ3" s="1143"/>
    </row>
    <row r="4" spans="1:36" ht="22.15" customHeight="1">
      <c r="A4" s="1478" t="s">
        <v>23</v>
      </c>
      <c r="B4" s="1478"/>
      <c r="C4" s="1478"/>
      <c r="D4" s="1478"/>
      <c r="E4" s="1478"/>
      <c r="F4" s="1478"/>
      <c r="G4" s="1478"/>
      <c r="H4" s="1478"/>
      <c r="I4" s="1478"/>
      <c r="J4" s="1478"/>
      <c r="K4" s="1151"/>
    </row>
    <row r="5" spans="1:36" ht="9.75" customHeight="1">
      <c r="J5" s="1062"/>
      <c r="K5" s="1146"/>
    </row>
    <row r="6" spans="1:36" ht="18" customHeight="1">
      <c r="A6" s="1473" t="str">
        <f>'Sch-1'!A6</f>
        <v>Bidder’s Name and Address (Sole Bidder) :</v>
      </c>
      <c r="B6" s="1473"/>
      <c r="C6" s="1473"/>
      <c r="D6" s="1473"/>
      <c r="E6" s="1155"/>
      <c r="F6" s="1156"/>
      <c r="G6" s="1157"/>
      <c r="H6" s="1280"/>
      <c r="I6" s="1158" t="s">
        <v>396</v>
      </c>
      <c r="J6" s="1062"/>
      <c r="K6" s="1159"/>
    </row>
    <row r="7" spans="1:36">
      <c r="A7" s="1479" t="str">
        <f>'Sch-1'!A7</f>
        <v/>
      </c>
      <c r="B7" s="1479"/>
      <c r="C7" s="1479"/>
      <c r="D7" s="1479"/>
      <c r="E7" s="1479"/>
      <c r="F7" s="1479"/>
      <c r="G7" s="1479"/>
      <c r="H7" s="1479"/>
      <c r="I7" s="1160" t="str">
        <f>'Sch-1'!M7</f>
        <v>Contracts Services, 3rd Floor</v>
      </c>
      <c r="J7" s="1062"/>
      <c r="K7" s="1159"/>
    </row>
    <row r="8" spans="1:36" ht="18" customHeight="1">
      <c r="A8" s="1161" t="s">
        <v>397</v>
      </c>
      <c r="B8" s="1161"/>
      <c r="C8" s="1480" t="str">
        <f>IF('Sch-1'!C8=0, "", 'Sch-1'!C8)</f>
        <v xml:space="preserve">…….. …….. …….. …….. …….. …….. </v>
      </c>
      <c r="D8" s="1480"/>
      <c r="E8" s="1480"/>
      <c r="I8" s="1160" t="str">
        <f>'Sch-1'!M8</f>
        <v>Power Grid Corporation of India Ltd.,</v>
      </c>
      <c r="J8" s="1062"/>
      <c r="K8" s="1159"/>
    </row>
    <row r="9" spans="1:36" ht="18" customHeight="1">
      <c r="A9" s="1161" t="s">
        <v>399</v>
      </c>
      <c r="B9" s="1161"/>
      <c r="C9" s="1480" t="str">
        <f>IF('Sch-1'!C9=0, "", 'Sch-1'!C9)</f>
        <v xml:space="preserve">…….. …….. …….. …….. …….. …….. </v>
      </c>
      <c r="D9" s="1480"/>
      <c r="E9" s="1480"/>
      <c r="I9" s="1160" t="str">
        <f>'Sch-1'!M9</f>
        <v>"Saudamini", Plot No.-2</v>
      </c>
      <c r="J9" s="1062"/>
      <c r="K9" s="1159"/>
    </row>
    <row r="10" spans="1:36" ht="18" customHeight="1">
      <c r="A10" s="1163"/>
      <c r="B10" s="1163"/>
      <c r="C10" s="1480" t="str">
        <f>IF('Sch-1'!C10=0, "", 'Sch-1'!C10)</f>
        <v xml:space="preserve">…….. …….. …….. …….. …….. …….. </v>
      </c>
      <c r="D10" s="1480"/>
      <c r="E10" s="1480"/>
      <c r="I10" s="1160" t="str">
        <f>'Sch-1'!M10</f>
        <v xml:space="preserve">Sector-29, </v>
      </c>
      <c r="J10" s="1062"/>
      <c r="K10" s="1159"/>
    </row>
    <row r="11" spans="1:36" ht="18" customHeight="1">
      <c r="A11" s="1163"/>
      <c r="B11" s="1163"/>
      <c r="C11" s="1480" t="str">
        <f>IF('Sch-1'!C11=0, "", 'Sch-1'!C11)</f>
        <v xml:space="preserve">…….. …….. …….. …….. …….. …….. </v>
      </c>
      <c r="D11" s="1480"/>
      <c r="E11" s="1480"/>
      <c r="I11" s="1160" t="str">
        <f>'Sch-1'!M11</f>
        <v>Gurgaon (Haryana) - 122001</v>
      </c>
      <c r="J11" s="1062"/>
      <c r="K11" s="1159"/>
    </row>
    <row r="12" spans="1:36" ht="18" customHeight="1">
      <c r="A12" s="1163"/>
      <c r="B12" s="1163"/>
      <c r="C12" s="1163"/>
      <c r="D12" s="1163"/>
      <c r="E12" s="1163"/>
      <c r="F12" s="1162"/>
      <c r="G12" s="1162"/>
      <c r="H12" s="1287"/>
      <c r="I12" s="1160"/>
      <c r="J12" s="1062"/>
      <c r="K12" s="1159"/>
    </row>
    <row r="13" spans="1:36" ht="25.5" customHeight="1">
      <c r="A13" s="1486" t="s">
        <v>567</v>
      </c>
      <c r="B13" s="1486"/>
      <c r="C13" s="1486"/>
      <c r="D13" s="1486"/>
      <c r="E13" s="1486"/>
      <c r="F13" s="1486"/>
      <c r="G13" s="1486"/>
      <c r="H13" s="1486"/>
      <c r="I13" s="1486"/>
      <c r="J13" s="1486"/>
      <c r="K13" s="1159"/>
    </row>
    <row r="14" spans="1:36" ht="9.75" customHeight="1">
      <c r="A14" s="1164"/>
      <c r="B14" s="1164"/>
      <c r="C14" s="1164"/>
      <c r="D14" s="1164"/>
      <c r="E14" s="1164"/>
      <c r="F14" s="1164"/>
      <c r="G14" s="1164"/>
      <c r="H14" s="1288"/>
      <c r="I14" s="1164"/>
      <c r="J14" s="1164"/>
      <c r="K14" s="1159"/>
    </row>
    <row r="15" spans="1:36">
      <c r="A15" s="1163"/>
      <c r="B15" s="1163"/>
      <c r="C15" s="1163"/>
      <c r="D15" s="1163"/>
      <c r="E15" s="1163"/>
      <c r="F15" s="1165"/>
      <c r="G15" s="1166"/>
      <c r="H15" s="1254"/>
      <c r="I15" s="1482" t="s">
        <v>273</v>
      </c>
      <c r="J15" s="1482"/>
      <c r="K15" s="1167"/>
    </row>
    <row r="16" spans="1:36" ht="93.75" customHeight="1">
      <c r="A16" s="1204" t="s">
        <v>361</v>
      </c>
      <c r="B16" s="1204" t="s">
        <v>513</v>
      </c>
      <c r="C16" s="1204" t="s">
        <v>514</v>
      </c>
      <c r="D16" s="1204" t="s">
        <v>515</v>
      </c>
      <c r="E16" s="1204" t="s">
        <v>516</v>
      </c>
      <c r="F16" s="1205" t="s">
        <v>368</v>
      </c>
      <c r="G16" s="1206" t="s">
        <v>353</v>
      </c>
      <c r="H16" s="1204" t="s">
        <v>354</v>
      </c>
      <c r="I16" s="1204" t="s">
        <v>518</v>
      </c>
      <c r="J16" s="1204" t="s">
        <v>519</v>
      </c>
    </row>
    <row r="17" spans="1:13">
      <c r="A17" s="1207">
        <v>1</v>
      </c>
      <c r="B17" s="1207">
        <v>2</v>
      </c>
      <c r="C17" s="1207">
        <v>3</v>
      </c>
      <c r="D17" s="1207">
        <v>4</v>
      </c>
      <c r="E17" s="1207">
        <v>5</v>
      </c>
      <c r="F17" s="1207">
        <v>4</v>
      </c>
      <c r="G17" s="1207">
        <v>5</v>
      </c>
      <c r="H17" s="1220">
        <v>6</v>
      </c>
      <c r="I17" s="1207">
        <v>7</v>
      </c>
      <c r="J17" s="1207" t="s">
        <v>550</v>
      </c>
      <c r="K17" s="1170"/>
    </row>
    <row r="18" spans="1:13" hidden="1">
      <c r="A18" s="1171"/>
      <c r="B18" s="1171"/>
      <c r="C18" s="1171"/>
      <c r="D18" s="1171"/>
      <c r="E18" s="1171"/>
      <c r="F18" s="1172"/>
      <c r="G18" s="1172"/>
      <c r="H18" s="10"/>
      <c r="I18" s="1172"/>
      <c r="J18" s="1173"/>
      <c r="K18" s="1170"/>
    </row>
    <row r="19" spans="1:13" hidden="1">
      <c r="A19" s="1171"/>
      <c r="B19" s="1171"/>
      <c r="C19" s="1171"/>
      <c r="D19" s="1171"/>
      <c r="E19" s="1171"/>
      <c r="F19" s="1172"/>
      <c r="G19" s="1172"/>
      <c r="H19" s="10"/>
      <c r="I19" s="1172"/>
      <c r="J19" s="1173"/>
      <c r="K19" s="1170"/>
    </row>
    <row r="20" spans="1:13" ht="26.25" hidden="1" customHeight="1">
      <c r="A20" s="1244"/>
      <c r="B20" s="1483" t="s">
        <v>572</v>
      </c>
      <c r="C20" s="1484"/>
      <c r="D20" s="1484"/>
      <c r="E20" s="1484"/>
      <c r="F20" s="1485"/>
      <c r="G20" s="1244"/>
      <c r="H20" s="1281"/>
      <c r="I20" s="1244"/>
      <c r="J20" s="1245"/>
      <c r="K20" s="1170"/>
    </row>
    <row r="21" spans="1:13" s="1154" customFormat="1" ht="27.75" customHeight="1">
      <c r="A21" s="1231" t="str">
        <f>'Sch-1'!A21</f>
        <v>I</v>
      </c>
      <c r="B21" s="1238" t="str">
        <f>'Sch-1'!B21</f>
        <v>765kV SS86-Fatehgarh-3 Extn.</v>
      </c>
      <c r="C21" s="1239"/>
      <c r="D21" s="1239"/>
      <c r="E21" s="1239"/>
      <c r="F21" s="1240"/>
      <c r="G21" s="1061"/>
      <c r="H21" s="1282"/>
      <c r="I21" s="1061"/>
      <c r="J21" s="1174"/>
      <c r="M21" s="1142"/>
    </row>
    <row r="22" spans="1:13" s="1154" customFormat="1">
      <c r="A22" s="1227">
        <f>'Sch-1'!A22</f>
        <v>1</v>
      </c>
      <c r="B22" s="1357">
        <f>'Sch-1'!B22</f>
        <v>7000023190</v>
      </c>
      <c r="C22" s="1357">
        <f>'Sch-1'!C22</f>
        <v>10</v>
      </c>
      <c r="D22" s="1227" t="str">
        <f>'Sch-1'!D22</f>
        <v xml:space="preserve">420kV SHUNT REACTOR                     </v>
      </c>
      <c r="E22" s="1357">
        <f>'Sch-1'!E22</f>
        <v>1000000705</v>
      </c>
      <c r="F22" s="1248" t="str">
        <f>'Sch-1'!J22</f>
        <v>125 MVAR, 420kV, 3-phase Bus Reactor excluding Insulating Oil</v>
      </c>
      <c r="G22" s="1251" t="str">
        <f>'Sch-1'!K22</f>
        <v xml:space="preserve">EA </v>
      </c>
      <c r="H22" s="1251">
        <f>'Sch-1'!L22</f>
        <v>2</v>
      </c>
      <c r="I22" s="1341"/>
      <c r="J22" s="1354" t="str">
        <f>IF(I22=0, "Included",IF(ISERROR(H22*I22), I22, H22*I22))</f>
        <v>Included</v>
      </c>
      <c r="K22" s="1175"/>
      <c r="M22" s="1142"/>
    </row>
    <row r="23" spans="1:13" s="1154" customFormat="1">
      <c r="A23" s="1227">
        <f>'Sch-1'!A23</f>
        <v>2</v>
      </c>
      <c r="B23" s="1357">
        <f>'Sch-1'!B23</f>
        <v>7000023190</v>
      </c>
      <c r="C23" s="1357">
        <f>'Sch-1'!C23</f>
        <v>20</v>
      </c>
      <c r="D23" s="1227" t="str">
        <f>'Sch-1'!D23</f>
        <v xml:space="preserve">420kV SHUNT REACTOR                     </v>
      </c>
      <c r="E23" s="1357">
        <f>'Sch-1'!E23</f>
        <v>1000013947</v>
      </c>
      <c r="F23" s="1248" t="str">
        <f>'Sch-1'!J23</f>
        <v>Insulating Oil for 125 MVAR, 420kV 3-phase Bus Reactor</v>
      </c>
      <c r="G23" s="1251" t="str">
        <f>'Sch-1'!K23</f>
        <v>SET</v>
      </c>
      <c r="H23" s="1251">
        <f>'Sch-1'!L23</f>
        <v>2</v>
      </c>
      <c r="I23" s="1341"/>
      <c r="J23" s="1354" t="str">
        <f t="shared" ref="J23:J39" si="0">IF(I23=0, "Included",IF(ISERROR(H23*I23), I23, H23*I23))</f>
        <v>Included</v>
      </c>
      <c r="K23" s="1175"/>
      <c r="M23" s="1142"/>
    </row>
    <row r="24" spans="1:13" s="1154" customFormat="1" ht="33">
      <c r="A24" s="1227">
        <f>'Sch-1'!A24</f>
        <v>3</v>
      </c>
      <c r="B24" s="1357">
        <f>'Sch-1'!B24</f>
        <v>7000023190</v>
      </c>
      <c r="C24" s="1357">
        <f>'Sch-1'!C24</f>
        <v>1680</v>
      </c>
      <c r="D24" s="1227" t="str">
        <f>'Sch-1'!D24</f>
        <v xml:space="preserve">SPARES FOR 420KV SHUNT REACTOR          </v>
      </c>
      <c r="E24" s="1357">
        <f>'Sch-1'!E24</f>
        <v>1000030934</v>
      </c>
      <c r="F24" s="1248" t="str">
        <f>'Sch-1'!J24</f>
        <v>420KV, 800A RIP BUSHING WITH METAL PARTS AND GASKETS</v>
      </c>
      <c r="G24" s="1251" t="str">
        <f>'Sch-1'!K24</f>
        <v xml:space="preserve">EA </v>
      </c>
      <c r="H24" s="1251">
        <f>'Sch-1'!L24</f>
        <v>1</v>
      </c>
      <c r="I24" s="1341"/>
      <c r="J24" s="1354" t="str">
        <f t="shared" si="0"/>
        <v>Included</v>
      </c>
      <c r="K24" s="1175"/>
      <c r="M24" s="1142"/>
    </row>
    <row r="25" spans="1:13" s="1154" customFormat="1" ht="33">
      <c r="A25" s="1227">
        <f>'Sch-1'!A25</f>
        <v>4</v>
      </c>
      <c r="B25" s="1357">
        <f>'Sch-1'!B25</f>
        <v>7000023190</v>
      </c>
      <c r="C25" s="1357">
        <f>'Sch-1'!C25</f>
        <v>1690</v>
      </c>
      <c r="D25" s="1227" t="str">
        <f>'Sch-1'!D25</f>
        <v xml:space="preserve">SPARES FOR 420KV SHUNT REACTOR          </v>
      </c>
      <c r="E25" s="1357">
        <f>'Sch-1'!E25</f>
        <v>1000030920</v>
      </c>
      <c r="F25" s="1248" t="str">
        <f>'Sch-1'!J25</f>
        <v>145KV, 800A RIP BUSHING WITH METAL PARTS AND GASKETS</v>
      </c>
      <c r="G25" s="1251" t="str">
        <f>'Sch-1'!K25</f>
        <v xml:space="preserve">EA </v>
      </c>
      <c r="H25" s="1251">
        <f>'Sch-1'!L25</f>
        <v>1</v>
      </c>
      <c r="I25" s="1341"/>
      <c r="J25" s="1354" t="str">
        <f t="shared" si="0"/>
        <v>Included</v>
      </c>
      <c r="K25" s="1175"/>
      <c r="M25" s="1142"/>
    </row>
    <row r="26" spans="1:13" s="1154" customFormat="1" ht="33">
      <c r="A26" s="1227">
        <f>'Sch-1'!A26</f>
        <v>5</v>
      </c>
      <c r="B26" s="1357">
        <f>'Sch-1'!B26</f>
        <v>7000023190</v>
      </c>
      <c r="C26" s="1357">
        <f>'Sch-1'!C26</f>
        <v>1700</v>
      </c>
      <c r="D26" s="1227" t="str">
        <f>'Sch-1'!D26</f>
        <v xml:space="preserve">SPARES FOR 420KV SHUNT REACTOR          </v>
      </c>
      <c r="E26" s="1357">
        <f>'Sch-1'!E26</f>
        <v>1000007921</v>
      </c>
      <c r="F26" s="1248" t="str">
        <f>'Sch-1'!J26</f>
        <v>Buchholz Relay (Main Tank) complete with float and  contacts forReactor</v>
      </c>
      <c r="G26" s="1251" t="str">
        <f>'Sch-1'!K26</f>
        <v>SET</v>
      </c>
      <c r="H26" s="1251">
        <f>'Sch-1'!L26</f>
        <v>1</v>
      </c>
      <c r="I26" s="1341"/>
      <c r="J26" s="1354" t="str">
        <f t="shared" si="0"/>
        <v>Included</v>
      </c>
      <c r="K26" s="1175"/>
      <c r="M26" s="1142"/>
    </row>
    <row r="27" spans="1:13" s="1154" customFormat="1" ht="33">
      <c r="A27" s="1227">
        <f>'Sch-1'!A27</f>
        <v>6</v>
      </c>
      <c r="B27" s="1357">
        <f>'Sch-1'!B27</f>
        <v>7000023190</v>
      </c>
      <c r="C27" s="1357">
        <f>'Sch-1'!C27</f>
        <v>1710</v>
      </c>
      <c r="D27" s="1227" t="str">
        <f>'Sch-1'!D27</f>
        <v xml:space="preserve">SPARES FOR 420KV SHUNT REACTOR          </v>
      </c>
      <c r="E27" s="1357">
        <f>'Sch-1'!E27</f>
        <v>1000028774</v>
      </c>
      <c r="F27" s="1248" t="str">
        <f>'Sch-1'!J27</f>
        <v>Local winding temperature indicator (WTI) with contact</v>
      </c>
      <c r="G27" s="1251" t="str">
        <f>'Sch-1'!K27</f>
        <v xml:space="preserve">EA </v>
      </c>
      <c r="H27" s="1251">
        <f>'Sch-1'!L27</f>
        <v>1</v>
      </c>
      <c r="I27" s="1341"/>
      <c r="J27" s="1354" t="str">
        <f t="shared" si="0"/>
        <v>Included</v>
      </c>
      <c r="K27" s="1175"/>
      <c r="M27" s="1142"/>
    </row>
    <row r="28" spans="1:13" s="1154" customFormat="1" ht="33">
      <c r="A28" s="1227">
        <f>'Sch-1'!A28</f>
        <v>7</v>
      </c>
      <c r="B28" s="1357">
        <f>'Sch-1'!B28</f>
        <v>7000023190</v>
      </c>
      <c r="C28" s="1357">
        <f>'Sch-1'!C28</f>
        <v>1720</v>
      </c>
      <c r="D28" s="1227" t="str">
        <f>'Sch-1'!D28</f>
        <v xml:space="preserve">SPARES FOR 420KV SHUNT REACTOR          </v>
      </c>
      <c r="E28" s="1357">
        <f>'Sch-1'!E28</f>
        <v>1000026245</v>
      </c>
      <c r="F28" s="1248" t="str">
        <f>'Sch-1'!J28</f>
        <v>OTI complete with contacts &amp; sensing device</v>
      </c>
      <c r="G28" s="1251" t="str">
        <f>'Sch-1'!K28</f>
        <v>SET</v>
      </c>
      <c r="H28" s="1251">
        <f>'Sch-1'!L28</f>
        <v>1</v>
      </c>
      <c r="I28" s="1341"/>
      <c r="J28" s="1354" t="str">
        <f>IF(I28=0, "Included",IF(ISERROR(H28*I28), I28, H28*I28))</f>
        <v>Included</v>
      </c>
      <c r="K28" s="1175"/>
      <c r="M28" s="1142"/>
    </row>
    <row r="29" spans="1:13" s="1154" customFormat="1" ht="33">
      <c r="A29" s="1227">
        <f>'Sch-1'!A29</f>
        <v>8</v>
      </c>
      <c r="B29" s="1357">
        <f>'Sch-1'!B29</f>
        <v>7000023190</v>
      </c>
      <c r="C29" s="1357">
        <f>'Sch-1'!C29</f>
        <v>1730</v>
      </c>
      <c r="D29" s="1227" t="str">
        <f>'Sch-1'!D29</f>
        <v xml:space="preserve">SPARES FOR 420KV SHUNT REACTOR          </v>
      </c>
      <c r="E29" s="1357">
        <f>'Sch-1'!E29</f>
        <v>1000032089</v>
      </c>
      <c r="F29" s="1248" t="str">
        <f>'Sch-1'!J29</f>
        <v>SPARES INSULATING OIL TO BE HANDED OVER TO OWNER AFTER COMMISSIONING</v>
      </c>
      <c r="G29" s="1251" t="str">
        <f>'Sch-1'!K29</f>
        <v xml:space="preserve">KL </v>
      </c>
      <c r="H29" s="1251">
        <f>'Sch-1'!L29</f>
        <v>5</v>
      </c>
      <c r="I29" s="1341"/>
      <c r="J29" s="1354" t="str">
        <f t="shared" ref="J29:J30" si="1">IF(I29=0, "Included",IF(ISERROR(H29*I29), I29, H29*I29))</f>
        <v>Included</v>
      </c>
      <c r="K29" s="1175"/>
      <c r="M29" s="1142"/>
    </row>
    <row r="30" spans="1:13" s="1154" customFormat="1" ht="33">
      <c r="A30" s="1227">
        <f>'Sch-1'!A30</f>
        <v>9</v>
      </c>
      <c r="B30" s="1357">
        <f>'Sch-1'!B30</f>
        <v>7000023190</v>
      </c>
      <c r="C30" s="1357">
        <f>'Sch-1'!C30</f>
        <v>1740</v>
      </c>
      <c r="D30" s="1227" t="str">
        <f>'Sch-1'!D30</f>
        <v xml:space="preserve">SPARES FOR 420KV SHUNT REACTOR          </v>
      </c>
      <c r="E30" s="1357">
        <f>'Sch-1'!E30</f>
        <v>1000028280</v>
      </c>
      <c r="F30" s="1248" t="str">
        <f>'Sch-1'!J30</f>
        <v>Magnetic Oil Level Gauge</v>
      </c>
      <c r="G30" s="1251" t="str">
        <f>'Sch-1'!K30</f>
        <v xml:space="preserve">EA </v>
      </c>
      <c r="H30" s="1251">
        <f>'Sch-1'!L30</f>
        <v>1</v>
      </c>
      <c r="I30" s="1341"/>
      <c r="J30" s="1354" t="str">
        <f t="shared" si="1"/>
        <v>Included</v>
      </c>
      <c r="K30" s="1175"/>
      <c r="M30" s="1142"/>
    </row>
    <row r="31" spans="1:13" s="1154" customFormat="1" ht="33">
      <c r="A31" s="1227">
        <f>'Sch-1'!A31</f>
        <v>10</v>
      </c>
      <c r="B31" s="1357">
        <f>'Sch-1'!B31</f>
        <v>7000023190</v>
      </c>
      <c r="C31" s="1357">
        <f>'Sch-1'!C31</f>
        <v>30</v>
      </c>
      <c r="D31" s="1227" t="str">
        <f>'Sch-1'!D31</f>
        <v xml:space="preserve">800kV 50kA AIS EQUIPMENT                </v>
      </c>
      <c r="E31" s="1357">
        <f>'Sch-1'!E31</f>
        <v>1000005827</v>
      </c>
      <c r="F31" s="1248" t="str">
        <f>'Sch-1'!J31</f>
        <v>765kV, 3150A, 50kA Circuit Breaker(3-Phase) with closing resistor (withsupport structure)</v>
      </c>
      <c r="G31" s="1251" t="str">
        <f>'Sch-1'!K31</f>
        <v xml:space="preserve">EA </v>
      </c>
      <c r="H31" s="1251">
        <f>'Sch-1'!L31</f>
        <v>4</v>
      </c>
      <c r="I31" s="1341"/>
      <c r="J31" s="1354" t="str">
        <f t="shared" si="0"/>
        <v>Included</v>
      </c>
      <c r="K31" s="1175"/>
      <c r="M31" s="1142"/>
    </row>
    <row r="32" spans="1:13" s="1154" customFormat="1" ht="33">
      <c r="A32" s="1227">
        <f>'Sch-1'!A32</f>
        <v>11</v>
      </c>
      <c r="B32" s="1357">
        <f>'Sch-1'!B32</f>
        <v>7000023190</v>
      </c>
      <c r="C32" s="1357">
        <f>'Sch-1'!C32</f>
        <v>40</v>
      </c>
      <c r="D32" s="1227" t="str">
        <f>'Sch-1'!D32</f>
        <v xml:space="preserve">800kV 50kA AIS EQUIPMENT                </v>
      </c>
      <c r="E32" s="1357">
        <f>'Sch-1'!E32</f>
        <v>1000005826</v>
      </c>
      <c r="F32" s="1248" t="str">
        <f>'Sch-1'!J32</f>
        <v>765kV, 3150A, 50kA Circuit Breaker(3-Phase) without closing resistor(with support structure)</v>
      </c>
      <c r="G32" s="1251" t="str">
        <f>'Sch-1'!K32</f>
        <v xml:space="preserve">EA </v>
      </c>
      <c r="H32" s="1251">
        <f>'Sch-1'!L32</f>
        <v>7</v>
      </c>
      <c r="I32" s="1341"/>
      <c r="J32" s="1354" t="str">
        <f t="shared" si="0"/>
        <v>Included</v>
      </c>
      <c r="K32" s="1175"/>
      <c r="M32" s="1142"/>
    </row>
    <row r="33" spans="1:13" s="1154" customFormat="1" ht="33">
      <c r="A33" s="1227">
        <f>'Sch-1'!A33</f>
        <v>12</v>
      </c>
      <c r="B33" s="1357">
        <f>'Sch-1'!B33</f>
        <v>7000023190</v>
      </c>
      <c r="C33" s="1357">
        <f>'Sch-1'!C33</f>
        <v>50</v>
      </c>
      <c r="D33" s="1227" t="str">
        <f>'Sch-1'!D33</f>
        <v xml:space="preserve">800kV 50kA AIS EQUIPMENT                </v>
      </c>
      <c r="E33" s="1357">
        <f>'Sch-1'!E33</f>
        <v>1000005848</v>
      </c>
      <c r="F33" s="1248" t="str">
        <f>'Sch-1'!J33</f>
        <v>765 kV, 3000A, 50KA, 1-Phase CurrentTransformer with 120% extended currentrating</v>
      </c>
      <c r="G33" s="1251" t="str">
        <f>'Sch-1'!K33</f>
        <v xml:space="preserve">EA </v>
      </c>
      <c r="H33" s="1251">
        <f>'Sch-1'!L33</f>
        <v>33</v>
      </c>
      <c r="I33" s="1341"/>
      <c r="J33" s="1354" t="str">
        <f t="shared" si="0"/>
        <v>Included</v>
      </c>
      <c r="K33" s="1175"/>
      <c r="M33" s="1142"/>
    </row>
    <row r="34" spans="1:13" s="1154" customFormat="1">
      <c r="A34" s="1227">
        <f>'Sch-1'!A34</f>
        <v>13</v>
      </c>
      <c r="B34" s="1357">
        <f>'Sch-1'!B34</f>
        <v>7000023190</v>
      </c>
      <c r="C34" s="1357">
        <f>'Sch-1'!C34</f>
        <v>60</v>
      </c>
      <c r="D34" s="1227" t="str">
        <f>'Sch-1'!D34</f>
        <v xml:space="preserve">800kV 50kA AIS EQUIPMENT                </v>
      </c>
      <c r="E34" s="1357">
        <f>'Sch-1'!E34</f>
        <v>1000005840</v>
      </c>
      <c r="F34" s="1248" t="str">
        <f>'Sch-1'!J34</f>
        <v>765 kV,8800 pF Capacitive Voltage Transformer (1-Phase)</v>
      </c>
      <c r="G34" s="1251" t="str">
        <f>'Sch-1'!K34</f>
        <v xml:space="preserve">EA </v>
      </c>
      <c r="H34" s="1251">
        <f>'Sch-1'!L34</f>
        <v>12</v>
      </c>
      <c r="I34" s="1341"/>
      <c r="J34" s="1354" t="str">
        <f t="shared" si="0"/>
        <v>Included</v>
      </c>
      <c r="K34" s="1175"/>
      <c r="M34" s="1142"/>
    </row>
    <row r="35" spans="1:13" s="1154" customFormat="1">
      <c r="A35" s="1227">
        <f>'Sch-1'!A35</f>
        <v>14</v>
      </c>
      <c r="B35" s="1357">
        <f>'Sch-1'!B35</f>
        <v>7000023190</v>
      </c>
      <c r="C35" s="1357">
        <f>'Sch-1'!C35</f>
        <v>70</v>
      </c>
      <c r="D35" s="1227" t="str">
        <f>'Sch-1'!D35</f>
        <v xml:space="preserve">800kV 50kA AIS EQUIPMENT                </v>
      </c>
      <c r="E35" s="1357">
        <f>'Sch-1'!E35</f>
        <v>1000005853</v>
      </c>
      <c r="F35" s="1248" t="str">
        <f>'Sch-1'!J35</f>
        <v>765kV, 3150A, 50Ka, Vertical Knee/DoubleBreak Isolator (3-Phase) with one E/S</v>
      </c>
      <c r="G35" s="1251" t="str">
        <f>'Sch-1'!K35</f>
        <v xml:space="preserve">EA </v>
      </c>
      <c r="H35" s="1251">
        <f>'Sch-1'!L35</f>
        <v>15</v>
      </c>
      <c r="I35" s="1341"/>
      <c r="J35" s="1354" t="str">
        <f t="shared" si="0"/>
        <v>Included</v>
      </c>
      <c r="K35" s="1175"/>
      <c r="M35" s="1142"/>
    </row>
    <row r="36" spans="1:13" s="1154" customFormat="1">
      <c r="A36" s="1227">
        <f>'Sch-1'!A36</f>
        <v>15</v>
      </c>
      <c r="B36" s="1357">
        <f>'Sch-1'!B36</f>
        <v>7000023190</v>
      </c>
      <c r="C36" s="1357">
        <f>'Sch-1'!C36</f>
        <v>80</v>
      </c>
      <c r="D36" s="1227" t="str">
        <f>'Sch-1'!D36</f>
        <v xml:space="preserve">800kV 50kA AIS EQUIPMENT                </v>
      </c>
      <c r="E36" s="1357">
        <f>'Sch-1'!E36</f>
        <v>1000005854</v>
      </c>
      <c r="F36" s="1248" t="str">
        <f>'Sch-1'!J36</f>
        <v>765kV, 3150A, 50Ka, Vertical Knee/DoubleBreak Isolator (3-Phase) with two E/S</v>
      </c>
      <c r="G36" s="1251" t="str">
        <f>'Sch-1'!K36</f>
        <v xml:space="preserve">EA </v>
      </c>
      <c r="H36" s="1251">
        <f>'Sch-1'!L36</f>
        <v>10</v>
      </c>
      <c r="I36" s="1341"/>
      <c r="J36" s="1354" t="str">
        <f t="shared" si="0"/>
        <v>Included</v>
      </c>
      <c r="K36" s="1175"/>
      <c r="M36" s="1142"/>
    </row>
    <row r="37" spans="1:13" s="1154" customFormat="1">
      <c r="A37" s="1227">
        <f>'Sch-1'!A37</f>
        <v>16</v>
      </c>
      <c r="B37" s="1357">
        <f>'Sch-1'!B37</f>
        <v>7000023190</v>
      </c>
      <c r="C37" s="1357">
        <f>'Sch-1'!C37</f>
        <v>90</v>
      </c>
      <c r="D37" s="1227" t="str">
        <f>'Sch-1'!D37</f>
        <v xml:space="preserve">800kV 50kA AIS EQUIPMENT                </v>
      </c>
      <c r="E37" s="1357">
        <f>'Sch-1'!E37</f>
        <v>1000005820</v>
      </c>
      <c r="F37" s="1248" t="str">
        <f>'Sch-1'!J37</f>
        <v>765kV, 3150A, 50kA, Vertical Knee/DoubleBreak Isolator (1-Phase) with one E/S</v>
      </c>
      <c r="G37" s="1251" t="str">
        <f>'Sch-1'!K37</f>
        <v xml:space="preserve">EA </v>
      </c>
      <c r="H37" s="1251">
        <f>'Sch-1'!L37</f>
        <v>17</v>
      </c>
      <c r="I37" s="1341"/>
      <c r="J37" s="1354" t="str">
        <f t="shared" si="0"/>
        <v>Included</v>
      </c>
      <c r="K37" s="1175"/>
      <c r="M37" s="1142"/>
    </row>
    <row r="38" spans="1:13" s="1154" customFormat="1">
      <c r="A38" s="1227">
        <f>'Sch-1'!A38</f>
        <v>17</v>
      </c>
      <c r="B38" s="1357">
        <f>'Sch-1'!B38</f>
        <v>7000023190</v>
      </c>
      <c r="C38" s="1357">
        <f>'Sch-1'!C38</f>
        <v>100</v>
      </c>
      <c r="D38" s="1227" t="str">
        <f>'Sch-1'!D38</f>
        <v xml:space="preserve">800kV 50kA AIS EQUIPMENT                </v>
      </c>
      <c r="E38" s="1357">
        <f>'Sch-1'!E38</f>
        <v>1000005819</v>
      </c>
      <c r="F38" s="1248" t="str">
        <f>'Sch-1'!J38</f>
        <v>765kV, 3150A, 50kA, Vertical Knee/DoubleBreak Isolator (1-Phase) without E/S</v>
      </c>
      <c r="G38" s="1251" t="str">
        <f>'Sch-1'!K38</f>
        <v xml:space="preserve">EA </v>
      </c>
      <c r="H38" s="1251">
        <f>'Sch-1'!L38</f>
        <v>28</v>
      </c>
      <c r="I38" s="1341"/>
      <c r="J38" s="1354" t="str">
        <f t="shared" si="0"/>
        <v>Included</v>
      </c>
      <c r="K38" s="1175"/>
      <c r="M38" s="1142"/>
    </row>
    <row r="39" spans="1:13" s="1154" customFormat="1">
      <c r="A39" s="1227">
        <f>'Sch-1'!A39</f>
        <v>18</v>
      </c>
      <c r="B39" s="1357">
        <f>'Sch-1'!B39</f>
        <v>7000023190</v>
      </c>
      <c r="C39" s="1357">
        <f>'Sch-1'!C39</f>
        <v>110</v>
      </c>
      <c r="D39" s="1227" t="str">
        <f>'Sch-1'!D39</f>
        <v xml:space="preserve">800kV 50kA AIS EQUIPMENT                </v>
      </c>
      <c r="E39" s="1357">
        <f>'Sch-1'!E39</f>
        <v>1000020421</v>
      </c>
      <c r="F39" s="1248" t="str">
        <f>'Sch-1'!J39</f>
        <v>624kV Surge Arrester (1-Phase)</v>
      </c>
      <c r="G39" s="1251" t="str">
        <f>'Sch-1'!K39</f>
        <v xml:space="preserve">EA </v>
      </c>
      <c r="H39" s="1251">
        <f>'Sch-1'!L39</f>
        <v>23</v>
      </c>
      <c r="I39" s="1341"/>
      <c r="J39" s="1354" t="str">
        <f t="shared" si="0"/>
        <v>Included</v>
      </c>
      <c r="K39" s="1175"/>
      <c r="M39" s="1142"/>
    </row>
    <row r="40" spans="1:13" s="1154" customFormat="1">
      <c r="A40" s="1227">
        <f>'Sch-1'!A40</f>
        <v>19</v>
      </c>
      <c r="B40" s="1357">
        <f>'Sch-1'!B40</f>
        <v>7000023190</v>
      </c>
      <c r="C40" s="1357">
        <f>'Sch-1'!C40</f>
        <v>120</v>
      </c>
      <c r="D40" s="1227" t="str">
        <f>'Sch-1'!D40</f>
        <v xml:space="preserve">800kV 50kA AIS EQUIPMENT                </v>
      </c>
      <c r="E40" s="1357">
        <f>'Sch-1'!E40</f>
        <v>1000005791</v>
      </c>
      <c r="F40" s="1248" t="str">
        <f>'Sch-1'!J40</f>
        <v>765 kV, 1 phase Bus Post Insulator (except for Line Traps)</v>
      </c>
      <c r="G40" s="1251" t="str">
        <f>'Sch-1'!K40</f>
        <v xml:space="preserve">EA </v>
      </c>
      <c r="H40" s="1251">
        <f>'Sch-1'!L40</f>
        <v>63</v>
      </c>
      <c r="I40" s="1341"/>
      <c r="J40" s="1354" t="str">
        <f>IF(I40=0, "Included",IF(ISERROR(H40*I40), I40, H40*I40))</f>
        <v>Included</v>
      </c>
      <c r="K40" s="1175"/>
      <c r="M40" s="1142"/>
    </row>
    <row r="41" spans="1:13" s="1154" customFormat="1">
      <c r="A41" s="1227">
        <f>'Sch-1'!A41</f>
        <v>20</v>
      </c>
      <c r="B41" s="1357">
        <f>'Sch-1'!B41</f>
        <v>7000023190</v>
      </c>
      <c r="C41" s="1357">
        <f>'Sch-1'!C41</f>
        <v>130</v>
      </c>
      <c r="D41" s="1227" t="str">
        <f>'Sch-1'!D41</f>
        <v xml:space="preserve">800kV 50kA AIS EQUIPMENT                </v>
      </c>
      <c r="E41" s="1357">
        <f>'Sch-1'!E41</f>
        <v>1000005790</v>
      </c>
      <c r="F41" s="1248" t="str">
        <f>'Sch-1'!J41</f>
        <v>765 kV ,1 phase Bus Post Insulators for Line Traps</v>
      </c>
      <c r="G41" s="1251" t="str">
        <f>'Sch-1'!K41</f>
        <v xml:space="preserve">EA </v>
      </c>
      <c r="H41" s="1251">
        <f>'Sch-1'!L41</f>
        <v>12</v>
      </c>
      <c r="I41" s="1341"/>
      <c r="J41" s="1354" t="str">
        <f t="shared" ref="J41:J68" si="2">IF(I41=0, "Included",IF(ISERROR(H41*I41), I41, H41*I41))</f>
        <v>Included</v>
      </c>
      <c r="K41" s="1175"/>
      <c r="M41" s="1142"/>
    </row>
    <row r="42" spans="1:13" s="1154" customFormat="1">
      <c r="A42" s="1227">
        <f>'Sch-1'!A42</f>
        <v>21</v>
      </c>
      <c r="B42" s="1357">
        <f>'Sch-1'!B42</f>
        <v>7000023190</v>
      </c>
      <c r="C42" s="1357">
        <f>'Sch-1'!C42</f>
        <v>140</v>
      </c>
      <c r="D42" s="1227" t="str">
        <f>'Sch-1'!D42</f>
        <v xml:space="preserve">420kV, 63kA AIS EQUIPMENT               </v>
      </c>
      <c r="E42" s="1357">
        <f>'Sch-1'!E42</f>
        <v>1000004401</v>
      </c>
      <c r="F42" s="1248" t="str">
        <f>'Sch-1'!J42</f>
        <v>420 kV, 1 phase Bus Post Insulator (except for Line Traps)</v>
      </c>
      <c r="G42" s="1251" t="str">
        <f>'Sch-1'!K42</f>
        <v xml:space="preserve">EA </v>
      </c>
      <c r="H42" s="1251">
        <f>'Sch-1'!L42</f>
        <v>71</v>
      </c>
      <c r="I42" s="1341"/>
      <c r="J42" s="1354" t="str">
        <f t="shared" si="2"/>
        <v>Included</v>
      </c>
      <c r="K42" s="1175"/>
      <c r="M42" s="1142"/>
    </row>
    <row r="43" spans="1:13" s="1154" customFormat="1">
      <c r="A43" s="1227">
        <f>'Sch-1'!A43</f>
        <v>22</v>
      </c>
      <c r="B43" s="1357">
        <f>'Sch-1'!B43</f>
        <v>7000023190</v>
      </c>
      <c r="C43" s="1357">
        <f>'Sch-1'!C43</f>
        <v>150</v>
      </c>
      <c r="D43" s="1227" t="str">
        <f>'Sch-1'!D43</f>
        <v xml:space="preserve">420kV, 63kA AIS EQUIPMENT               </v>
      </c>
      <c r="E43" s="1357">
        <f>'Sch-1'!E43</f>
        <v>1000020419</v>
      </c>
      <c r="F43" s="1248" t="str">
        <f>'Sch-1'!J43</f>
        <v>336kV Surge Arrester (1-phase)</v>
      </c>
      <c r="G43" s="1251" t="str">
        <f>'Sch-1'!K43</f>
        <v xml:space="preserve">EA </v>
      </c>
      <c r="H43" s="1251">
        <f>'Sch-1'!L43</f>
        <v>25</v>
      </c>
      <c r="I43" s="1341"/>
      <c r="J43" s="1354" t="str">
        <f t="shared" ref="J43:J53" si="3">IF(I43=0, "Included",IF(ISERROR(H43*I43), I43, H43*I43))</f>
        <v>Included</v>
      </c>
      <c r="K43" s="1175"/>
      <c r="M43" s="1142"/>
    </row>
    <row r="44" spans="1:13" s="1154" customFormat="1">
      <c r="A44" s="1227">
        <f>'Sch-1'!A44</f>
        <v>23</v>
      </c>
      <c r="B44" s="1357">
        <f>'Sch-1'!B44</f>
        <v>7000023190</v>
      </c>
      <c r="C44" s="1357">
        <f>'Sch-1'!C44</f>
        <v>160</v>
      </c>
      <c r="D44" s="1227" t="str">
        <f>'Sch-1'!D44</f>
        <v xml:space="preserve">420kV, 63kA AIS EQUIPMENT               </v>
      </c>
      <c r="E44" s="1357">
        <f>'Sch-1'!E44</f>
        <v>1000004495</v>
      </c>
      <c r="F44" s="1248" t="str">
        <f>'Sch-1'!J44</f>
        <v>420kV, 3150A, 63KA, Isolator (1 phase)(Double Break) without E/S</v>
      </c>
      <c r="G44" s="1251" t="str">
        <f>'Sch-1'!K44</f>
        <v xml:space="preserve">EA </v>
      </c>
      <c r="H44" s="1251">
        <f>'Sch-1'!L44</f>
        <v>8</v>
      </c>
      <c r="I44" s="1341"/>
      <c r="J44" s="1354" t="str">
        <f t="shared" si="3"/>
        <v>Included</v>
      </c>
      <c r="K44" s="1175"/>
      <c r="M44" s="1142"/>
    </row>
    <row r="45" spans="1:13" s="1154" customFormat="1">
      <c r="A45" s="1227">
        <f>'Sch-1'!A45</f>
        <v>24</v>
      </c>
      <c r="B45" s="1357">
        <f>'Sch-1'!B45</f>
        <v>7000023190</v>
      </c>
      <c r="C45" s="1357">
        <f>'Sch-1'!C45</f>
        <v>170</v>
      </c>
      <c r="D45" s="1227" t="str">
        <f>'Sch-1'!D45</f>
        <v xml:space="preserve">420kV, 63kA AIS EQUIPMENT               </v>
      </c>
      <c r="E45" s="1357">
        <f>'Sch-1'!E45</f>
        <v>1000004496</v>
      </c>
      <c r="F45" s="1248" t="str">
        <f>'Sch-1'!J45</f>
        <v>420kV, 3150A, 63KA, Isolator (1 phase)(Double Break) with one E/S</v>
      </c>
      <c r="G45" s="1251" t="str">
        <f>'Sch-1'!K45</f>
        <v xml:space="preserve">EA </v>
      </c>
      <c r="H45" s="1251">
        <f>'Sch-1'!L45</f>
        <v>10</v>
      </c>
      <c r="I45" s="1341"/>
      <c r="J45" s="1354" t="str">
        <f t="shared" si="3"/>
        <v>Included</v>
      </c>
      <c r="K45" s="1175"/>
      <c r="M45" s="1142"/>
    </row>
    <row r="46" spans="1:13" s="1154" customFormat="1">
      <c r="A46" s="1227">
        <f>'Sch-1'!A46</f>
        <v>25</v>
      </c>
      <c r="B46" s="1357">
        <f>'Sch-1'!B46</f>
        <v>7000023190</v>
      </c>
      <c r="C46" s="1357">
        <f>'Sch-1'!C46</f>
        <v>180</v>
      </c>
      <c r="D46" s="1227" t="str">
        <f>'Sch-1'!D46</f>
        <v xml:space="preserve">420kV, 63kA AIS EQUIPMENT               </v>
      </c>
      <c r="E46" s="1357">
        <f>'Sch-1'!E46</f>
        <v>1000004498</v>
      </c>
      <c r="F46" s="1248" t="str">
        <f>'Sch-1'!J46</f>
        <v>420kV, 3150A, 63KA,  Isolator (3-phase)(Double Break) with one E/S</v>
      </c>
      <c r="G46" s="1251" t="str">
        <f>'Sch-1'!K46</f>
        <v xml:space="preserve">EA </v>
      </c>
      <c r="H46" s="1251">
        <f>'Sch-1'!L46</f>
        <v>32</v>
      </c>
      <c r="I46" s="1341"/>
      <c r="J46" s="1354" t="str">
        <f t="shared" si="3"/>
        <v>Included</v>
      </c>
      <c r="K46" s="1175"/>
      <c r="M46" s="1142"/>
    </row>
    <row r="47" spans="1:13" s="1154" customFormat="1" ht="33">
      <c r="A47" s="1227">
        <f>'Sch-1'!A47</f>
        <v>26</v>
      </c>
      <c r="B47" s="1357">
        <f>'Sch-1'!B47</f>
        <v>7000023190</v>
      </c>
      <c r="C47" s="1357">
        <f>'Sch-1'!C47</f>
        <v>190</v>
      </c>
      <c r="D47" s="1227" t="str">
        <f>'Sch-1'!D47</f>
        <v xml:space="preserve">420kV, 63kA AIS EQUIPMENT               </v>
      </c>
      <c r="E47" s="1357">
        <f>'Sch-1'!E47</f>
        <v>1000004463</v>
      </c>
      <c r="F47" s="1248" t="str">
        <f>'Sch-1'!J47</f>
        <v>420 kV, 3000A, 63KA, 1-Phase CurrentTransformer with 120% extended currentrating</v>
      </c>
      <c r="G47" s="1251" t="str">
        <f>'Sch-1'!K47</f>
        <v xml:space="preserve">EA </v>
      </c>
      <c r="H47" s="1251">
        <f>'Sch-1'!L47</f>
        <v>42</v>
      </c>
      <c r="I47" s="1341"/>
      <c r="J47" s="1354" t="str">
        <f t="shared" si="3"/>
        <v>Included</v>
      </c>
      <c r="K47" s="1175"/>
      <c r="M47" s="1142"/>
    </row>
    <row r="48" spans="1:13" s="1154" customFormat="1" ht="33">
      <c r="A48" s="1227">
        <f>'Sch-1'!A48</f>
        <v>27</v>
      </c>
      <c r="B48" s="1357">
        <f>'Sch-1'!B48</f>
        <v>7000023190</v>
      </c>
      <c r="C48" s="1357">
        <f>'Sch-1'!C48</f>
        <v>200</v>
      </c>
      <c r="D48" s="1227" t="str">
        <f>'Sch-1'!D48</f>
        <v xml:space="preserve">420kV, 63kA AIS EQUIPMENT               </v>
      </c>
      <c r="E48" s="1357">
        <f>'Sch-1'!E48</f>
        <v>1000004501</v>
      </c>
      <c r="F48" s="1248" t="str">
        <f>'Sch-1'!J48</f>
        <v>420kV, 3150A, 63kA Circuit Breaker (3-Phase) without closing resistorand with Support Structure</v>
      </c>
      <c r="G48" s="1251" t="str">
        <f>'Sch-1'!K48</f>
        <v xml:space="preserve">EA </v>
      </c>
      <c r="H48" s="1251">
        <f>'Sch-1'!L48</f>
        <v>14</v>
      </c>
      <c r="I48" s="1341"/>
      <c r="J48" s="1354" t="str">
        <f t="shared" si="3"/>
        <v>Included</v>
      </c>
      <c r="K48" s="1175"/>
      <c r="M48" s="1142"/>
    </row>
    <row r="49" spans="1:13" s="1154" customFormat="1">
      <c r="A49" s="1227">
        <f>'Sch-1'!A49</f>
        <v>28</v>
      </c>
      <c r="B49" s="1357">
        <f>'Sch-1'!B49</f>
        <v>7000023190</v>
      </c>
      <c r="C49" s="1357">
        <f>'Sch-1'!C49</f>
        <v>210</v>
      </c>
      <c r="D49" s="1227" t="str">
        <f>'Sch-1'!D49</f>
        <v xml:space="preserve">420kV, 63kA AIS EQUIPMENT               </v>
      </c>
      <c r="E49" s="1357">
        <f>'Sch-1'!E49</f>
        <v>1000004499</v>
      </c>
      <c r="F49" s="1248" t="str">
        <f>'Sch-1'!J49</f>
        <v>420kV, 3150A, 63KA Isolator (3-phase)(Double Break) with two E/S</v>
      </c>
      <c r="G49" s="1251" t="str">
        <f>'Sch-1'!K49</f>
        <v xml:space="preserve">EA </v>
      </c>
      <c r="H49" s="1251">
        <f>'Sch-1'!L49</f>
        <v>1</v>
      </c>
      <c r="I49" s="1341"/>
      <c r="J49" s="1354" t="str">
        <f t="shared" si="3"/>
        <v>Included</v>
      </c>
      <c r="K49" s="1175"/>
      <c r="M49" s="1142"/>
    </row>
    <row r="50" spans="1:13" s="1154" customFormat="1">
      <c r="A50" s="1227">
        <f>'Sch-1'!A50</f>
        <v>29</v>
      </c>
      <c r="B50" s="1357">
        <f>'Sch-1'!B50</f>
        <v>7000023190</v>
      </c>
      <c r="C50" s="1357">
        <f>'Sch-1'!C50</f>
        <v>220</v>
      </c>
      <c r="D50" s="1227" t="str">
        <f>'Sch-1'!D50</f>
        <v xml:space="preserve">245kV, 50kA AIS EQUIPMENT               </v>
      </c>
      <c r="E50" s="1357">
        <f>'Sch-1'!E50</f>
        <v>1000001683</v>
      </c>
      <c r="F50" s="1248" t="str">
        <f>'Sch-1'!J50</f>
        <v>245kV, 1600A, 50KA Circuit Breaker(3-Phase) with support structure</v>
      </c>
      <c r="G50" s="1251" t="str">
        <f>'Sch-1'!K50</f>
        <v xml:space="preserve">EA </v>
      </c>
      <c r="H50" s="1251">
        <f>'Sch-1'!L50</f>
        <v>3</v>
      </c>
      <c r="I50" s="1341"/>
      <c r="J50" s="1354" t="str">
        <f t="shared" si="3"/>
        <v>Included</v>
      </c>
      <c r="K50" s="1175"/>
      <c r="M50" s="1142"/>
    </row>
    <row r="51" spans="1:13" s="1154" customFormat="1" ht="33">
      <c r="A51" s="1227">
        <f>'Sch-1'!A51</f>
        <v>30</v>
      </c>
      <c r="B51" s="1357">
        <f>'Sch-1'!B51</f>
        <v>7000023190</v>
      </c>
      <c r="C51" s="1357">
        <f>'Sch-1'!C51</f>
        <v>230</v>
      </c>
      <c r="D51" s="1227" t="str">
        <f>'Sch-1'!D51</f>
        <v xml:space="preserve">245kV, 50kA AIS EQUIPMENT               </v>
      </c>
      <c r="E51" s="1357">
        <f>'Sch-1'!E51</f>
        <v>1000001684</v>
      </c>
      <c r="F51" s="1248" t="str">
        <f>'Sch-1'!J51</f>
        <v>245 kV, 1600A, 50KA, 1-Phase CurrentTransformer with 120% extended currentrating</v>
      </c>
      <c r="G51" s="1251" t="str">
        <f>'Sch-1'!K51</f>
        <v xml:space="preserve">EA </v>
      </c>
      <c r="H51" s="1251">
        <f>'Sch-1'!L51</f>
        <v>9</v>
      </c>
      <c r="I51" s="1341"/>
      <c r="J51" s="1354" t="str">
        <f t="shared" si="3"/>
        <v>Included</v>
      </c>
      <c r="K51" s="1175"/>
      <c r="M51" s="1142"/>
    </row>
    <row r="52" spans="1:13" s="1154" customFormat="1">
      <c r="A52" s="1227">
        <f>'Sch-1'!A52</f>
        <v>31</v>
      </c>
      <c r="B52" s="1357">
        <f>'Sch-1'!B52</f>
        <v>7000023190</v>
      </c>
      <c r="C52" s="1357">
        <f>'Sch-1'!C52</f>
        <v>240</v>
      </c>
      <c r="D52" s="1227" t="str">
        <f>'Sch-1'!D52</f>
        <v xml:space="preserve">245kV, 50kA AIS EQUIPMENT               </v>
      </c>
      <c r="E52" s="1357">
        <f>'Sch-1'!E52</f>
        <v>1000001688</v>
      </c>
      <c r="F52" s="1248" t="str">
        <f>'Sch-1'!J52</f>
        <v>245kV, 1600A, 50 KA, 3-phase DoubleBreak Isolator with one E/S</v>
      </c>
      <c r="G52" s="1251" t="str">
        <f>'Sch-1'!K52</f>
        <v xml:space="preserve">EA </v>
      </c>
      <c r="H52" s="1251">
        <f>'Sch-1'!L52</f>
        <v>3</v>
      </c>
      <c r="I52" s="1341"/>
      <c r="J52" s="1354" t="str">
        <f t="shared" si="3"/>
        <v>Included</v>
      </c>
      <c r="K52" s="1175"/>
      <c r="M52" s="1142"/>
    </row>
    <row r="53" spans="1:13" s="1154" customFormat="1">
      <c r="A53" s="1227">
        <f>'Sch-1'!A53</f>
        <v>32</v>
      </c>
      <c r="B53" s="1357">
        <f>'Sch-1'!B53</f>
        <v>7000023190</v>
      </c>
      <c r="C53" s="1357">
        <f>'Sch-1'!C53</f>
        <v>250</v>
      </c>
      <c r="D53" s="1227" t="str">
        <f>'Sch-1'!D53</f>
        <v xml:space="preserve">245kV, 50kA AIS EQUIPMENT               </v>
      </c>
      <c r="E53" s="1357">
        <f>'Sch-1'!E53</f>
        <v>1000001689</v>
      </c>
      <c r="F53" s="1248" t="str">
        <f>'Sch-1'!J53</f>
        <v>245kV, 1600A, 50 KA, 3-phase DoubleBreak Isolator with two E/S</v>
      </c>
      <c r="G53" s="1251" t="str">
        <f>'Sch-1'!K53</f>
        <v xml:space="preserve">EA </v>
      </c>
      <c r="H53" s="1251">
        <f>'Sch-1'!L53</f>
        <v>3</v>
      </c>
      <c r="I53" s="1341"/>
      <c r="J53" s="1354" t="str">
        <f t="shared" si="3"/>
        <v>Included</v>
      </c>
      <c r="K53" s="1175"/>
      <c r="M53" s="1142"/>
    </row>
    <row r="54" spans="1:13" s="1154" customFormat="1" ht="33">
      <c r="A54" s="1227">
        <f>'Sch-1'!A54</f>
        <v>33</v>
      </c>
      <c r="B54" s="1357">
        <f>'Sch-1'!B54</f>
        <v>7000023190</v>
      </c>
      <c r="C54" s="1357">
        <f>'Sch-1'!C54</f>
        <v>260</v>
      </c>
      <c r="D54" s="1227" t="str">
        <f>'Sch-1'!D54</f>
        <v xml:space="preserve">245kV, 50kA AIS EQUIPMENT               </v>
      </c>
      <c r="E54" s="1357">
        <f>'Sch-1'!E54</f>
        <v>1000032777</v>
      </c>
      <c r="F54" s="1248" t="str">
        <f>'Sch-1'!J54</f>
        <v>245KV, 1600 A, 50KA, 3-PHASE, DOUBLE BREAK TANDEM ISOLATOR WITHOUT E/S</v>
      </c>
      <c r="G54" s="1251" t="str">
        <f>'Sch-1'!K54</f>
        <v xml:space="preserve">EA </v>
      </c>
      <c r="H54" s="1251">
        <f>'Sch-1'!L54</f>
        <v>6</v>
      </c>
      <c r="I54" s="1341"/>
      <c r="J54" s="1354" t="str">
        <f t="shared" si="2"/>
        <v>Included</v>
      </c>
      <c r="K54" s="1175"/>
      <c r="M54" s="1142"/>
    </row>
    <row r="55" spans="1:13" s="1154" customFormat="1">
      <c r="A55" s="1227">
        <f>'Sch-1'!A55</f>
        <v>34</v>
      </c>
      <c r="B55" s="1357">
        <f>'Sch-1'!B55</f>
        <v>7000023190</v>
      </c>
      <c r="C55" s="1357">
        <f>'Sch-1'!C55</f>
        <v>270</v>
      </c>
      <c r="D55" s="1227" t="str">
        <f>'Sch-1'!D55</f>
        <v xml:space="preserve">245kV, 50kA AIS EQUIPMENT               </v>
      </c>
      <c r="E55" s="1357">
        <f>'Sch-1'!E55</f>
        <v>1000020417</v>
      </c>
      <c r="F55" s="1248" t="str">
        <f>'Sch-1'!J55</f>
        <v>216kV Surge Arrester (1-phase)</v>
      </c>
      <c r="G55" s="1251" t="str">
        <f>'Sch-1'!K55</f>
        <v xml:space="preserve">EA </v>
      </c>
      <c r="H55" s="1251">
        <f>'Sch-1'!L55</f>
        <v>9</v>
      </c>
      <c r="I55" s="1341"/>
      <c r="J55" s="1354" t="str">
        <f t="shared" si="2"/>
        <v>Included</v>
      </c>
      <c r="K55" s="1175"/>
      <c r="M55" s="1142"/>
    </row>
    <row r="56" spans="1:13" s="1154" customFormat="1">
      <c r="A56" s="1227">
        <f>'Sch-1'!A56</f>
        <v>35</v>
      </c>
      <c r="B56" s="1357">
        <f>'Sch-1'!B56</f>
        <v>7000023190</v>
      </c>
      <c r="C56" s="1357">
        <f>'Sch-1'!C56</f>
        <v>280</v>
      </c>
      <c r="D56" s="1227" t="str">
        <f>'Sch-1'!D56</f>
        <v xml:space="preserve">245kV, 50kA AIS EQUIPMENT               </v>
      </c>
      <c r="E56" s="1357">
        <f>'Sch-1'!E56</f>
        <v>1000001695</v>
      </c>
      <c r="F56" s="1248" t="str">
        <f>'Sch-1'!J56</f>
        <v>245 kV, 1 phase Bus Post Insulator (except for Line Traps)</v>
      </c>
      <c r="G56" s="1251" t="str">
        <f>'Sch-1'!K56</f>
        <v xml:space="preserve">EA </v>
      </c>
      <c r="H56" s="1251">
        <f>'Sch-1'!L56</f>
        <v>27</v>
      </c>
      <c r="I56" s="1341"/>
      <c r="J56" s="1354" t="str">
        <f t="shared" si="2"/>
        <v>Included</v>
      </c>
      <c r="K56" s="1175"/>
      <c r="M56" s="1142"/>
    </row>
    <row r="57" spans="1:13" s="1154" customFormat="1" ht="33">
      <c r="A57" s="1227">
        <f>'Sch-1'!A57</f>
        <v>36</v>
      </c>
      <c r="B57" s="1357">
        <f>'Sch-1'!B57</f>
        <v>7000023190</v>
      </c>
      <c r="C57" s="1357">
        <f>'Sch-1'!C57</f>
        <v>290</v>
      </c>
      <c r="D57" s="1227" t="str">
        <f>'Sch-1'!D57</f>
        <v xml:space="preserve">36kV AIS EQUIPMENT                      </v>
      </c>
      <c r="E57" s="1357">
        <f>'Sch-1'!E57</f>
        <v>1000001998</v>
      </c>
      <c r="F57" s="1248" t="str">
        <f>'Sch-1'!J57</f>
        <v>Current transformer (33kV) for transformer Netural along with supportstructure &amp; terminal connector</v>
      </c>
      <c r="G57" s="1251" t="str">
        <f>'Sch-1'!K57</f>
        <v>SET</v>
      </c>
      <c r="H57" s="1251">
        <f>'Sch-1'!L57</f>
        <v>3</v>
      </c>
      <c r="I57" s="1341"/>
      <c r="J57" s="1354" t="str">
        <f t="shared" si="2"/>
        <v>Included</v>
      </c>
      <c r="K57" s="1175"/>
      <c r="M57" s="1142"/>
    </row>
    <row r="58" spans="1:13" s="1154" customFormat="1" ht="33">
      <c r="A58" s="1227">
        <f>'Sch-1'!A58</f>
        <v>37</v>
      </c>
      <c r="B58" s="1357">
        <f>'Sch-1'!B58</f>
        <v>7000023190</v>
      </c>
      <c r="C58" s="1357">
        <f>'Sch-1'!C58</f>
        <v>300</v>
      </c>
      <c r="D58" s="1227" t="str">
        <f>'Sch-1'!D58</f>
        <v xml:space="preserve">36kV AIS EQUIPMENT                      </v>
      </c>
      <c r="E58" s="1357">
        <f>'Sch-1'!E58</f>
        <v>1000001999</v>
      </c>
      <c r="F58" s="1248" t="str">
        <f>'Sch-1'!J58</f>
        <v>Current transformer (33kV) for Reactor Neutral along with supportstructure &amp; terminal connector</v>
      </c>
      <c r="G58" s="1251" t="str">
        <f>'Sch-1'!K58</f>
        <v xml:space="preserve">EA </v>
      </c>
      <c r="H58" s="1251">
        <f>'Sch-1'!L58</f>
        <v>2</v>
      </c>
      <c r="I58" s="1341"/>
      <c r="J58" s="1354" t="str">
        <f t="shared" si="2"/>
        <v>Included</v>
      </c>
      <c r="K58" s="1175"/>
      <c r="M58" s="1142"/>
    </row>
    <row r="59" spans="1:13" s="1154" customFormat="1" ht="115.5">
      <c r="A59" s="1227">
        <f>'Sch-1'!A59</f>
        <v>38</v>
      </c>
      <c r="B59" s="1357">
        <f>'Sch-1'!B59</f>
        <v>7000023190</v>
      </c>
      <c r="C59" s="1357">
        <f>'Sch-1'!C59</f>
        <v>310</v>
      </c>
      <c r="D59" s="1227" t="str">
        <f>'Sch-1'!D59</f>
        <v xml:space="preserve">Erection Hardware for 765 kV S/Y        </v>
      </c>
      <c r="E59" s="1357">
        <f>'Sch-1'!E59</f>
        <v>1000015928</v>
      </c>
      <c r="F59" s="1248" t="str">
        <f>'Sch-1'!J59</f>
        <v>Bus post insulators, spacers, equipmentsupport structures including foundationbolts,conductor(s), Al tube, clamp,connectors including 765 KV and neutralbushings terminal connectors etc forNeutral formation for two (2) Reactorbanks (each bank comprise of threesingle phase units of Reactors) andconnection to neutral groundingReactors (as applicable) and makingconnection arrangement to connect spareunit in place of any unit of all thetwo banks without pysical shifting</v>
      </c>
      <c r="G59" s="1251" t="str">
        <f>'Sch-1'!K59</f>
        <v>LOT</v>
      </c>
      <c r="H59" s="1251">
        <f>'Sch-1'!L59</f>
        <v>1</v>
      </c>
      <c r="I59" s="1341"/>
      <c r="J59" s="1354" t="str">
        <f t="shared" si="2"/>
        <v>Included</v>
      </c>
      <c r="K59" s="1175"/>
      <c r="M59" s="1142"/>
    </row>
    <row r="60" spans="1:13" s="1154" customFormat="1" ht="132">
      <c r="A60" s="1227">
        <f>'Sch-1'!A60</f>
        <v>39</v>
      </c>
      <c r="B60" s="1357">
        <f>'Sch-1'!B60</f>
        <v>7000023190</v>
      </c>
      <c r="C60" s="1357">
        <f>'Sch-1'!C60</f>
        <v>320</v>
      </c>
      <c r="D60" s="1227" t="str">
        <f>'Sch-1'!D60</f>
        <v xml:space="preserve">Erection Hardware for 765 kV S/Y        </v>
      </c>
      <c r="E60" s="1357">
        <f>'Sch-1'!E60</f>
        <v>1000054975</v>
      </c>
      <c r="F60" s="1248" t="str">
        <f>'Sch-1'!J60</f>
        <v>BUS POST INSULATORS, SPACERS, EQUIPMENT SUPPORT STRUCTURES,CONDUCTORS, AL TUBE, CLAMP, CONNECTORS (INCLUDING 765KV, 400KV,TERTIARY AND NEUTURAL BUSHING TERMINAL CONNECTORS ETC) FOR ARRANGEMENTOF NETURAL FORMATION FOR TRANSFORMER(S), DELTA FORMATION FOR THREEBANKS (EACH BANK COMPRISES OF 3 SINGLE PHASE UNITS OFAUTOTRANSFORMERS) AND MAKING CONNECTION ARRANGEMENT TO CONNECT SPAREUNIT IN PLACE OF ANY UNIT OF THE BANK WITHOUT PHYSICAL SHIFTING</v>
      </c>
      <c r="G60" s="1251" t="str">
        <f>'Sch-1'!K60</f>
        <v>LOT</v>
      </c>
      <c r="H60" s="1251">
        <f>'Sch-1'!L60</f>
        <v>1</v>
      </c>
      <c r="I60" s="1341"/>
      <c r="J60" s="1354" t="str">
        <f t="shared" si="2"/>
        <v>Included</v>
      </c>
      <c r="K60" s="1175"/>
      <c r="M60" s="1142"/>
    </row>
    <row r="61" spans="1:13" s="1154" customFormat="1" ht="33">
      <c r="A61" s="1227">
        <f>'Sch-1'!A61</f>
        <v>40</v>
      </c>
      <c r="B61" s="1357">
        <f>'Sch-1'!B61</f>
        <v>7000023190</v>
      </c>
      <c r="C61" s="1357">
        <f>'Sch-1'!C61</f>
        <v>330</v>
      </c>
      <c r="D61" s="1227" t="str">
        <f>'Sch-1'!D61</f>
        <v xml:space="preserve">Erection Hardware for 765 kV S/Y        </v>
      </c>
      <c r="E61" s="1357">
        <f>'Sch-1'!E61</f>
        <v>1000011362</v>
      </c>
      <c r="F61" s="1248" t="str">
        <f>'Sch-1'!J61</f>
        <v>Erection Hardware for 765kV I type layout-Spare bay of half dia. asper technical specification</v>
      </c>
      <c r="G61" s="1251" t="str">
        <f>'Sch-1'!K61</f>
        <v>SET</v>
      </c>
      <c r="H61" s="1251">
        <f>'Sch-1'!L61</f>
        <v>1</v>
      </c>
      <c r="I61" s="1341"/>
      <c r="J61" s="1354" t="str">
        <f t="shared" si="2"/>
        <v>Included</v>
      </c>
      <c r="K61" s="1175"/>
      <c r="M61" s="1142"/>
    </row>
    <row r="62" spans="1:13" s="1154" customFormat="1" ht="33">
      <c r="A62" s="1227">
        <f>'Sch-1'!A62</f>
        <v>41</v>
      </c>
      <c r="B62" s="1357">
        <f>'Sch-1'!B62</f>
        <v>7000023190</v>
      </c>
      <c r="C62" s="1357">
        <f>'Sch-1'!C62</f>
        <v>340</v>
      </c>
      <c r="D62" s="1227" t="str">
        <f>'Sch-1'!D62</f>
        <v xml:space="preserve">Erection Hardware for 765 kV S/Y        </v>
      </c>
      <c r="E62" s="1357">
        <f>'Sch-1'!E62</f>
        <v>1000011349</v>
      </c>
      <c r="F62" s="1248" t="str">
        <f>'Sch-1'!J62</f>
        <v>Erection Hardware for 765kV I type layout-Bus Reactor bay as pertechnical specification</v>
      </c>
      <c r="G62" s="1251" t="str">
        <f>'Sch-1'!K62</f>
        <v>SET</v>
      </c>
      <c r="H62" s="1251">
        <f>'Sch-1'!L62</f>
        <v>2</v>
      </c>
      <c r="I62" s="1341"/>
      <c r="J62" s="1354" t="str">
        <f t="shared" si="2"/>
        <v>Included</v>
      </c>
      <c r="K62" s="1175"/>
      <c r="M62" s="1142"/>
    </row>
    <row r="63" spans="1:13" s="1154" customFormat="1" ht="33">
      <c r="A63" s="1227">
        <f>'Sch-1'!A63</f>
        <v>42</v>
      </c>
      <c r="B63" s="1357">
        <f>'Sch-1'!B63</f>
        <v>7000023190</v>
      </c>
      <c r="C63" s="1357">
        <f>'Sch-1'!C63</f>
        <v>350</v>
      </c>
      <c r="D63" s="1227" t="str">
        <f>'Sch-1'!D63</f>
        <v xml:space="preserve">Erection Hardware for 765 kV S/Y        </v>
      </c>
      <c r="E63" s="1357">
        <f>'Sch-1'!E63</f>
        <v>1000011363</v>
      </c>
      <c r="F63" s="1248" t="str">
        <f>'Sch-1'!J63</f>
        <v>Erection Hardware for 765kV I type layout-Transformer bay as pertechnical specification</v>
      </c>
      <c r="G63" s="1251" t="str">
        <f>'Sch-1'!K63</f>
        <v>SET</v>
      </c>
      <c r="H63" s="1251">
        <f>'Sch-1'!L63</f>
        <v>3</v>
      </c>
      <c r="I63" s="1341"/>
      <c r="J63" s="1354" t="str">
        <f t="shared" si="2"/>
        <v>Included</v>
      </c>
      <c r="K63" s="1175"/>
      <c r="M63" s="1142"/>
    </row>
    <row r="64" spans="1:13" s="1154" customFormat="1" ht="33">
      <c r="A64" s="1227">
        <f>'Sch-1'!A64</f>
        <v>43</v>
      </c>
      <c r="B64" s="1357">
        <f>'Sch-1'!B64</f>
        <v>7000023190</v>
      </c>
      <c r="C64" s="1357">
        <f>'Sch-1'!C64</f>
        <v>360</v>
      </c>
      <c r="D64" s="1227" t="str">
        <f>'Sch-1'!D64</f>
        <v xml:space="preserve">Erection Hardware for 765 kV S/Y        </v>
      </c>
      <c r="E64" s="1357">
        <f>'Sch-1'!E64</f>
        <v>1000011358</v>
      </c>
      <c r="F64" s="1248" t="str">
        <f>'Sch-1'!J64</f>
        <v>Erection Hardware for 765kV I type layout-Line bay as per  technicalspecification</v>
      </c>
      <c r="G64" s="1251" t="str">
        <f>'Sch-1'!K64</f>
        <v>SET</v>
      </c>
      <c r="H64" s="1251">
        <f>'Sch-1'!L64</f>
        <v>2</v>
      </c>
      <c r="I64" s="1341"/>
      <c r="J64" s="1354" t="str">
        <f t="shared" si="2"/>
        <v>Included</v>
      </c>
      <c r="K64" s="1175"/>
      <c r="M64" s="1142"/>
    </row>
    <row r="65" spans="1:13" s="1154" customFormat="1" ht="33">
      <c r="A65" s="1227">
        <f>'Sch-1'!A65</f>
        <v>44</v>
      </c>
      <c r="B65" s="1357">
        <f>'Sch-1'!B65</f>
        <v>7000023190</v>
      </c>
      <c r="C65" s="1357">
        <f>'Sch-1'!C65</f>
        <v>370</v>
      </c>
      <c r="D65" s="1227" t="str">
        <f>'Sch-1'!D65</f>
        <v xml:space="preserve">Erection Hardware for 765 kV S/Y        </v>
      </c>
      <c r="E65" s="1357">
        <f>'Sch-1'!E65</f>
        <v>1000011350</v>
      </c>
      <c r="F65" s="1248" t="str">
        <f>'Sch-1'!J65</f>
        <v>Erection Hardware for 765kV I type layout-Bus Work (For one diameters)as per technical specification</v>
      </c>
      <c r="G65" s="1251" t="str">
        <f>'Sch-1'!K65</f>
        <v>SET</v>
      </c>
      <c r="H65" s="1251">
        <f>'Sch-1'!L65</f>
        <v>4</v>
      </c>
      <c r="I65" s="1341"/>
      <c r="J65" s="1354" t="str">
        <f t="shared" si="2"/>
        <v>Included</v>
      </c>
      <c r="K65" s="1175"/>
      <c r="M65" s="1142"/>
    </row>
    <row r="66" spans="1:13" s="1154" customFormat="1" ht="33">
      <c r="A66" s="1227">
        <f>'Sch-1'!A66</f>
        <v>45</v>
      </c>
      <c r="B66" s="1357">
        <f>'Sch-1'!B66</f>
        <v>7000023190</v>
      </c>
      <c r="C66" s="1357">
        <f>'Sch-1'!C66</f>
        <v>380</v>
      </c>
      <c r="D66" s="1227" t="str">
        <f>'Sch-1'!D66</f>
        <v xml:space="preserve">765kV Insulator and Hardware            </v>
      </c>
      <c r="E66" s="1357">
        <f>'Sch-1'!E66</f>
        <v>1000055992</v>
      </c>
      <c r="F66" s="1248" t="str">
        <f>'Sch-1'!J66</f>
        <v>765KV SUSPENSION INSULATOR STRING  AND ASSOCIATED HARDWARE FITTINGSWITH DROP CLAMP SUITABLE FOR QUAD CONDUCTOR</v>
      </c>
      <c r="G66" s="1251" t="str">
        <f>'Sch-1'!K66</f>
        <v xml:space="preserve">EA </v>
      </c>
      <c r="H66" s="1251">
        <f>'Sch-1'!L66</f>
        <v>6</v>
      </c>
      <c r="I66" s="1341"/>
      <c r="J66" s="1354" t="str">
        <f t="shared" si="2"/>
        <v>Included</v>
      </c>
      <c r="K66" s="1175"/>
      <c r="M66" s="1142"/>
    </row>
    <row r="67" spans="1:13" s="1154" customFormat="1" ht="33">
      <c r="A67" s="1227">
        <f>'Sch-1'!A67</f>
        <v>46</v>
      </c>
      <c r="B67" s="1357">
        <f>'Sch-1'!B67</f>
        <v>7000023190</v>
      </c>
      <c r="C67" s="1357">
        <f>'Sch-1'!C67</f>
        <v>390</v>
      </c>
      <c r="D67" s="1227" t="str">
        <f>'Sch-1'!D67</f>
        <v xml:space="preserve">765kV Insulator and Hardware            </v>
      </c>
      <c r="E67" s="1357">
        <f>'Sch-1'!E67</f>
        <v>1000055993</v>
      </c>
      <c r="F67" s="1248" t="str">
        <f>'Sch-1'!J67</f>
        <v>765KV SUSPENSION INSULATOR STRING  AND ASSOCIATED HARDWARE FITTINGSWITH THROUGH CLAMP SUITABLE FOR QUAD CONDUCTOR</v>
      </c>
      <c r="G67" s="1251" t="str">
        <f>'Sch-1'!K67</f>
        <v xml:space="preserve">EA </v>
      </c>
      <c r="H67" s="1251">
        <f>'Sch-1'!L67</f>
        <v>27</v>
      </c>
      <c r="I67" s="1341"/>
      <c r="J67" s="1354" t="str">
        <f t="shared" si="2"/>
        <v>Included</v>
      </c>
      <c r="K67" s="1175"/>
      <c r="M67" s="1142"/>
    </row>
    <row r="68" spans="1:13" s="1154" customFormat="1" ht="33">
      <c r="A68" s="1227">
        <f>'Sch-1'!A68</f>
        <v>47</v>
      </c>
      <c r="B68" s="1357">
        <f>'Sch-1'!B68</f>
        <v>7000023190</v>
      </c>
      <c r="C68" s="1357">
        <f>'Sch-1'!C68</f>
        <v>400</v>
      </c>
      <c r="D68" s="1227" t="str">
        <f>'Sch-1'!D68</f>
        <v xml:space="preserve">765kV Insulator and Hardware            </v>
      </c>
      <c r="E68" s="1357">
        <f>'Sch-1'!E68</f>
        <v>1000055995</v>
      </c>
      <c r="F68" s="1248" t="str">
        <f>'Sch-1'!J68</f>
        <v>765KV TENSION INSULATOR STRING  AND ASSOCIATED HARDWARE FITTINGSWITHOUT TURN BUCKLE SUITABLE FOR QUAD CONDUCTOR</v>
      </c>
      <c r="G68" s="1251" t="str">
        <f>'Sch-1'!K68</f>
        <v xml:space="preserve">EA </v>
      </c>
      <c r="H68" s="1251">
        <f>'Sch-1'!L68</f>
        <v>57</v>
      </c>
      <c r="I68" s="1341"/>
      <c r="J68" s="1354" t="str">
        <f t="shared" si="2"/>
        <v>Included</v>
      </c>
      <c r="K68" s="1175"/>
      <c r="M68" s="1142"/>
    </row>
    <row r="69" spans="1:13" s="1154" customFormat="1" ht="33">
      <c r="A69" s="1227">
        <f>'Sch-1'!A69</f>
        <v>48</v>
      </c>
      <c r="B69" s="1357">
        <f>'Sch-1'!B69</f>
        <v>7000023190</v>
      </c>
      <c r="C69" s="1357">
        <f>'Sch-1'!C69</f>
        <v>410</v>
      </c>
      <c r="D69" s="1227" t="str">
        <f>'Sch-1'!D69</f>
        <v xml:space="preserve">765kV Insulator and Hardware            </v>
      </c>
      <c r="E69" s="1357">
        <f>'Sch-1'!E69</f>
        <v>1000055996</v>
      </c>
      <c r="F69" s="1248" t="str">
        <f>'Sch-1'!J69</f>
        <v>765KV TENSION INSULATOR STRING  AND ASSOCIATED HARDWARE FITTINGS WITHTURN BUCKLE SUITABLE FOR HEXA CONDUCTOR</v>
      </c>
      <c r="G69" s="1251" t="str">
        <f>'Sch-1'!K69</f>
        <v xml:space="preserve">EA </v>
      </c>
      <c r="H69" s="1251">
        <f>'Sch-1'!L69</f>
        <v>6</v>
      </c>
      <c r="I69" s="1341"/>
      <c r="J69" s="1354" t="str">
        <f t="shared" ref="J69:J155" si="4">IF(I69=0, "Included",IF(ISERROR(H69*I69), I69, H69*I69))</f>
        <v>Included</v>
      </c>
      <c r="K69" s="1175"/>
      <c r="M69" s="1142"/>
    </row>
    <row r="70" spans="1:13" s="1154" customFormat="1" ht="33">
      <c r="A70" s="1227">
        <f>'Sch-1'!A70</f>
        <v>49</v>
      </c>
      <c r="B70" s="1357">
        <f>'Sch-1'!B70</f>
        <v>7000023190</v>
      </c>
      <c r="C70" s="1357">
        <f>'Sch-1'!C70</f>
        <v>420</v>
      </c>
      <c r="D70" s="1227" t="str">
        <f>'Sch-1'!D70</f>
        <v xml:space="preserve">765kV Insulator and Hardware            </v>
      </c>
      <c r="E70" s="1357">
        <f>'Sch-1'!E70</f>
        <v>1000055997</v>
      </c>
      <c r="F70" s="1248" t="str">
        <f>'Sch-1'!J70</f>
        <v>765KV TENSION INSULATOR STRING AND ASSOCIATED HARDWARE FITTINGS WITHTURN BUCKLE SUITABLE FOR QUAD CONDUCTOR</v>
      </c>
      <c r="G70" s="1251" t="str">
        <f>'Sch-1'!K70</f>
        <v xml:space="preserve">EA </v>
      </c>
      <c r="H70" s="1251">
        <f>'Sch-1'!L70</f>
        <v>57</v>
      </c>
      <c r="I70" s="1341"/>
      <c r="J70" s="1354" t="str">
        <f t="shared" si="4"/>
        <v>Included</v>
      </c>
      <c r="K70" s="1175"/>
      <c r="M70" s="1142"/>
    </row>
    <row r="71" spans="1:13" s="1154" customFormat="1" ht="33">
      <c r="A71" s="1227">
        <f>'Sch-1'!A71</f>
        <v>50</v>
      </c>
      <c r="B71" s="1357">
        <f>'Sch-1'!B71</f>
        <v>7000023190</v>
      </c>
      <c r="C71" s="1357">
        <f>'Sch-1'!C71</f>
        <v>430</v>
      </c>
      <c r="D71" s="1227" t="str">
        <f>'Sch-1'!D71</f>
        <v>Erection Hardware for 420  kV I Type S/Y</v>
      </c>
      <c r="E71" s="1357">
        <f>'Sch-1'!E71</f>
        <v>1000011318</v>
      </c>
      <c r="F71" s="1248" t="str">
        <f>'Sch-1'!J71</f>
        <v>Erection Hardware for 400kV I type layout-Bus Work (For one diameter)as per technical specification</v>
      </c>
      <c r="G71" s="1251" t="str">
        <f>'Sch-1'!K71</f>
        <v>SET</v>
      </c>
      <c r="H71" s="1251">
        <f>'Sch-1'!L71</f>
        <v>8</v>
      </c>
      <c r="I71" s="1341"/>
      <c r="J71" s="1354" t="str">
        <f t="shared" si="4"/>
        <v>Included</v>
      </c>
      <c r="K71" s="1175"/>
      <c r="M71" s="1142"/>
    </row>
    <row r="72" spans="1:13" s="1154" customFormat="1" ht="33">
      <c r="A72" s="1227">
        <f>'Sch-1'!A72</f>
        <v>51</v>
      </c>
      <c r="B72" s="1357">
        <f>'Sch-1'!B72</f>
        <v>7000023190</v>
      </c>
      <c r="C72" s="1357">
        <f>'Sch-1'!C72</f>
        <v>440</v>
      </c>
      <c r="D72" s="1227" t="str">
        <f>'Sch-1'!D72</f>
        <v>Erection Hardware for 420  kV I Type S/Y</v>
      </c>
      <c r="E72" s="1357">
        <f>'Sch-1'!E72</f>
        <v>1000011327</v>
      </c>
      <c r="F72" s="1248" t="str">
        <f>'Sch-1'!J72</f>
        <v>Erection Hardware for 400kV I type layout-Transformer bay as pertechnical specification</v>
      </c>
      <c r="G72" s="1251" t="str">
        <f>'Sch-1'!K72</f>
        <v>SET</v>
      </c>
      <c r="H72" s="1251">
        <f>'Sch-1'!L72</f>
        <v>6</v>
      </c>
      <c r="I72" s="1341"/>
      <c r="J72" s="1354" t="str">
        <f t="shared" si="4"/>
        <v>Included</v>
      </c>
      <c r="K72" s="1175"/>
      <c r="M72" s="1142"/>
    </row>
    <row r="73" spans="1:13" s="1154" customFormat="1" ht="33">
      <c r="A73" s="1227">
        <f>'Sch-1'!A73</f>
        <v>52</v>
      </c>
      <c r="B73" s="1357">
        <f>'Sch-1'!B73</f>
        <v>7000023190</v>
      </c>
      <c r="C73" s="1357">
        <f>'Sch-1'!C73</f>
        <v>450</v>
      </c>
      <c r="D73" s="1227" t="str">
        <f>'Sch-1'!D73</f>
        <v>Erection Hardware for 420  kV I Type S/Y</v>
      </c>
      <c r="E73" s="1357">
        <f>'Sch-1'!E73</f>
        <v>1000011317</v>
      </c>
      <c r="F73" s="1248" t="str">
        <f>'Sch-1'!J73</f>
        <v>Erection Hardware for 400kV I type layout-Bus Reactor bay as pertechnical specification</v>
      </c>
      <c r="G73" s="1251" t="str">
        <f>'Sch-1'!K73</f>
        <v>SET</v>
      </c>
      <c r="H73" s="1251">
        <f>'Sch-1'!L73</f>
        <v>2</v>
      </c>
      <c r="I73" s="1341"/>
      <c r="J73" s="1354" t="str">
        <f t="shared" si="4"/>
        <v>Included</v>
      </c>
      <c r="K73" s="1175"/>
      <c r="M73" s="1142"/>
    </row>
    <row r="74" spans="1:13" s="1154" customFormat="1" ht="33">
      <c r="A74" s="1227">
        <f>'Sch-1'!A74</f>
        <v>53</v>
      </c>
      <c r="B74" s="1357">
        <f>'Sch-1'!B74</f>
        <v>7000023190</v>
      </c>
      <c r="C74" s="1357">
        <f>'Sch-1'!C74</f>
        <v>460</v>
      </c>
      <c r="D74" s="1227" t="str">
        <f>'Sch-1'!D74</f>
        <v>Erection Hardware for 420  kV I Type S/Y</v>
      </c>
      <c r="E74" s="1357">
        <f>'Sch-1'!E74</f>
        <v>1000011326</v>
      </c>
      <c r="F74" s="1248" t="str">
        <f>'Sch-1'!J74</f>
        <v>Erection Hardware for 400kV I type layout-Spare bay of half dia as pertechnical specification</v>
      </c>
      <c r="G74" s="1251" t="str">
        <f>'Sch-1'!K74</f>
        <v>SET</v>
      </c>
      <c r="H74" s="1251">
        <f>'Sch-1'!L74</f>
        <v>4</v>
      </c>
      <c r="I74" s="1341"/>
      <c r="J74" s="1354" t="str">
        <f t="shared" si="4"/>
        <v>Included</v>
      </c>
      <c r="K74" s="1175"/>
      <c r="M74" s="1142"/>
    </row>
    <row r="75" spans="1:13" s="1154" customFormat="1" ht="33">
      <c r="A75" s="1227">
        <f>'Sch-1'!A75</f>
        <v>54</v>
      </c>
      <c r="B75" s="1357">
        <f>'Sch-1'!B75</f>
        <v>7000023190</v>
      </c>
      <c r="C75" s="1357">
        <f>'Sch-1'!C75</f>
        <v>470</v>
      </c>
      <c r="D75" s="1227" t="str">
        <f>'Sch-1'!D75</f>
        <v xml:space="preserve">420kV Insulator and Hardware            </v>
      </c>
      <c r="E75" s="1357">
        <f>'Sch-1'!E75</f>
        <v>1000055984</v>
      </c>
      <c r="F75" s="1248" t="str">
        <f>'Sch-1'!J75</f>
        <v>400KV  TENSION INSULATOR STRING  AND ASSOCIATED HARDWARE FITTINGSWITHOUT TURN BUCKLE SUITABLE FOR QUAD CONDUCTOR</v>
      </c>
      <c r="G75" s="1251" t="str">
        <f>'Sch-1'!K75</f>
        <v xml:space="preserve">EA </v>
      </c>
      <c r="H75" s="1251">
        <f>'Sch-1'!L75</f>
        <v>102</v>
      </c>
      <c r="I75" s="1341"/>
      <c r="J75" s="1354" t="str">
        <f t="shared" si="4"/>
        <v>Included</v>
      </c>
      <c r="K75" s="1175"/>
      <c r="M75" s="1142"/>
    </row>
    <row r="76" spans="1:13" s="1154" customFormat="1" ht="33">
      <c r="A76" s="1227">
        <f>'Sch-1'!A76</f>
        <v>55</v>
      </c>
      <c r="B76" s="1357">
        <f>'Sch-1'!B76</f>
        <v>7000023190</v>
      </c>
      <c r="C76" s="1357">
        <f>'Sch-1'!C76</f>
        <v>480</v>
      </c>
      <c r="D76" s="1227" t="str">
        <f>'Sch-1'!D76</f>
        <v xml:space="preserve">420kV Insulator and Hardware            </v>
      </c>
      <c r="E76" s="1357">
        <f>'Sch-1'!E76</f>
        <v>1000055991</v>
      </c>
      <c r="F76" s="1248" t="str">
        <f>'Sch-1'!J76</f>
        <v>400KV   TENSION INSULATOR STRING  AND ASSOCIATED HARDWARE FITTINGSWITH TURN BUCKLE SUITABLE FOR QUAD CONDUCTOR</v>
      </c>
      <c r="G76" s="1251" t="str">
        <f>'Sch-1'!K76</f>
        <v xml:space="preserve">EA </v>
      </c>
      <c r="H76" s="1251">
        <f>'Sch-1'!L76</f>
        <v>102</v>
      </c>
      <c r="I76" s="1341"/>
      <c r="J76" s="1354" t="str">
        <f t="shared" si="4"/>
        <v>Included</v>
      </c>
      <c r="K76" s="1175"/>
      <c r="M76" s="1142"/>
    </row>
    <row r="77" spans="1:13" s="1154" customFormat="1" ht="33">
      <c r="A77" s="1227">
        <f>'Sch-1'!A77</f>
        <v>56</v>
      </c>
      <c r="B77" s="1357">
        <f>'Sch-1'!B77</f>
        <v>7000023190</v>
      </c>
      <c r="C77" s="1357">
        <f>'Sch-1'!C77</f>
        <v>490</v>
      </c>
      <c r="D77" s="1227" t="str">
        <f>'Sch-1'!D77</f>
        <v xml:space="preserve">420kV Insulator and Hardware            </v>
      </c>
      <c r="E77" s="1357">
        <f>'Sch-1'!E77</f>
        <v>1000055986</v>
      </c>
      <c r="F77" s="1248" t="str">
        <f>'Sch-1'!J77</f>
        <v>400KV SUSPENSION INSULATOR STRING  AND ASSOCIATED HARDWARE FITTINGSWITH DROP CLAMP SUITABLE FOR QUAD CONDUCTOR</v>
      </c>
      <c r="G77" s="1251" t="str">
        <f>'Sch-1'!K77</f>
        <v xml:space="preserve">EA </v>
      </c>
      <c r="H77" s="1251">
        <f>'Sch-1'!L77</f>
        <v>21</v>
      </c>
      <c r="I77" s="1341"/>
      <c r="J77" s="1354" t="str">
        <f t="shared" si="4"/>
        <v>Included</v>
      </c>
      <c r="K77" s="1175"/>
      <c r="M77" s="1142"/>
    </row>
    <row r="78" spans="1:13" s="1154" customFormat="1" ht="33">
      <c r="A78" s="1227">
        <f>'Sch-1'!A78</f>
        <v>57</v>
      </c>
      <c r="B78" s="1357">
        <f>'Sch-1'!B78</f>
        <v>7000023190</v>
      </c>
      <c r="C78" s="1357">
        <f>'Sch-1'!C78</f>
        <v>500</v>
      </c>
      <c r="D78" s="1227" t="str">
        <f>'Sch-1'!D78</f>
        <v>Erection Hardware for 220  kV DMT Type S</v>
      </c>
      <c r="E78" s="1357">
        <f>'Sch-1'!E78</f>
        <v>1000011264</v>
      </c>
      <c r="F78" s="1248" t="str">
        <f>'Sch-1'!J78</f>
        <v>Erection Hardware for 220kV layout (Double Main and TransferScheme)-Transformer Bay as per technical specification</v>
      </c>
      <c r="G78" s="1251" t="str">
        <f>'Sch-1'!K78</f>
        <v>SET</v>
      </c>
      <c r="H78" s="1251">
        <f>'Sch-1'!L78</f>
        <v>3</v>
      </c>
      <c r="I78" s="1341"/>
      <c r="J78" s="1354" t="str">
        <f t="shared" si="4"/>
        <v>Included</v>
      </c>
      <c r="K78" s="1175"/>
      <c r="M78" s="1142"/>
    </row>
    <row r="79" spans="1:13" s="1154" customFormat="1" ht="33">
      <c r="A79" s="1227">
        <f>'Sch-1'!A79</f>
        <v>58</v>
      </c>
      <c r="B79" s="1357">
        <f>'Sch-1'!B79</f>
        <v>7000023190</v>
      </c>
      <c r="C79" s="1357">
        <f>'Sch-1'!C79</f>
        <v>510</v>
      </c>
      <c r="D79" s="1227" t="str">
        <f>'Sch-1'!D79</f>
        <v xml:space="preserve">220kV Insulator and Hardware            </v>
      </c>
      <c r="E79" s="1357">
        <f>'Sch-1'!E79</f>
        <v>1000055981</v>
      </c>
      <c r="F79" s="1248" t="str">
        <f>'Sch-1'!J79</f>
        <v>220KV  TENSION INSULATOR STRING  AND ASSOCIATED HARDWARE FITTINGS WITHTURN BUCKLE SUITABLE FOR QUAD CONDUCTOR</v>
      </c>
      <c r="G79" s="1251" t="str">
        <f>'Sch-1'!K79</f>
        <v xml:space="preserve">EA </v>
      </c>
      <c r="H79" s="1251">
        <f>'Sch-1'!L79</f>
        <v>18</v>
      </c>
      <c r="I79" s="1341"/>
      <c r="J79" s="1354" t="str">
        <f t="shared" ref="J79:J121" si="5">IF(I79=0, "Included",IF(ISERROR(H79*I79), I79, H79*I79))</f>
        <v>Included</v>
      </c>
      <c r="K79" s="1175"/>
      <c r="M79" s="1142"/>
    </row>
    <row r="80" spans="1:13" s="1154" customFormat="1" ht="33">
      <c r="A80" s="1227">
        <f>'Sch-1'!A80</f>
        <v>59</v>
      </c>
      <c r="B80" s="1357">
        <f>'Sch-1'!B80</f>
        <v>7000023190</v>
      </c>
      <c r="C80" s="1357">
        <f>'Sch-1'!C80</f>
        <v>520</v>
      </c>
      <c r="D80" s="1227" t="str">
        <f>'Sch-1'!D80</f>
        <v xml:space="preserve">220kV Insulator and Hardware            </v>
      </c>
      <c r="E80" s="1357">
        <f>'Sch-1'!E80</f>
        <v>1000055980</v>
      </c>
      <c r="F80" s="1248" t="str">
        <f>'Sch-1'!J80</f>
        <v>220KV  TENSION INSULATOR STRING  AND ASSOCIATED HARDWARE FITTINGSWITHOUT TURN BUCKLE SUITABLE FOR TWIN CONDUCTOR</v>
      </c>
      <c r="G80" s="1251" t="str">
        <f>'Sch-1'!K80</f>
        <v xml:space="preserve">EA </v>
      </c>
      <c r="H80" s="1251">
        <f>'Sch-1'!L80</f>
        <v>18</v>
      </c>
      <c r="I80" s="1341"/>
      <c r="J80" s="1354" t="str">
        <f t="shared" si="5"/>
        <v>Included</v>
      </c>
      <c r="K80" s="1175"/>
      <c r="M80" s="1142"/>
    </row>
    <row r="81" spans="1:13" s="1154" customFormat="1" ht="33">
      <c r="A81" s="1227">
        <f>'Sch-1'!A81</f>
        <v>60</v>
      </c>
      <c r="B81" s="1357">
        <f>'Sch-1'!B81</f>
        <v>7000023190</v>
      </c>
      <c r="C81" s="1357">
        <f>'Sch-1'!C81</f>
        <v>530</v>
      </c>
      <c r="D81" s="1227" t="str">
        <f>'Sch-1'!D81</f>
        <v xml:space="preserve">220kV Insulator and Hardware            </v>
      </c>
      <c r="E81" s="1357">
        <f>'Sch-1'!E81</f>
        <v>1000055975</v>
      </c>
      <c r="F81" s="1248" t="str">
        <f>'Sch-1'!J81</f>
        <v>220KV SUSPENSION INSULATOR STRING  AND ASSOCIATED HARDWARE FITTINGSWITH DROP CLAMP SUITABLE FOR TWIN CONDUCTOR</v>
      </c>
      <c r="G81" s="1251" t="str">
        <f>'Sch-1'!K81</f>
        <v xml:space="preserve">EA </v>
      </c>
      <c r="H81" s="1251">
        <f>'Sch-1'!L81</f>
        <v>9</v>
      </c>
      <c r="I81" s="1341"/>
      <c r="J81" s="1354" t="str">
        <f t="shared" si="5"/>
        <v>Included</v>
      </c>
      <c r="K81" s="1175"/>
      <c r="M81" s="1142"/>
    </row>
    <row r="82" spans="1:13" s="1154" customFormat="1" ht="33">
      <c r="A82" s="1227">
        <f>'Sch-1'!A82</f>
        <v>61</v>
      </c>
      <c r="B82" s="1357">
        <f>'Sch-1'!B82</f>
        <v>7000023190</v>
      </c>
      <c r="C82" s="1357">
        <f>'Sch-1'!C82</f>
        <v>540</v>
      </c>
      <c r="D82" s="1227" t="str">
        <f>'Sch-1'!D82</f>
        <v xml:space="preserve">220kV Insulator and Hardware            </v>
      </c>
      <c r="E82" s="1357">
        <f>'Sch-1'!E82</f>
        <v>1000055977</v>
      </c>
      <c r="F82" s="1248" t="str">
        <f>'Sch-1'!J82</f>
        <v>220KV SUSPENSION INSULATOR STRING  AND ASSOCIATED HARDWARE FITTINGSWITH THROUGH CLAMP SUITABLE FOR TWIN CONDUCTOR</v>
      </c>
      <c r="G82" s="1251" t="str">
        <f>'Sch-1'!K82</f>
        <v xml:space="preserve">EA </v>
      </c>
      <c r="H82" s="1251">
        <f>'Sch-1'!L82</f>
        <v>9</v>
      </c>
      <c r="I82" s="1341"/>
      <c r="J82" s="1354" t="str">
        <f t="shared" si="5"/>
        <v>Included</v>
      </c>
      <c r="K82" s="1175"/>
      <c r="M82" s="1142"/>
    </row>
    <row r="83" spans="1:13" s="1154" customFormat="1">
      <c r="A83" s="1227">
        <f>'Sch-1'!A83</f>
        <v>62</v>
      </c>
      <c r="B83" s="1357">
        <f>'Sch-1'!B83</f>
        <v>7000023190</v>
      </c>
      <c r="C83" s="1357">
        <f>'Sch-1'!C83</f>
        <v>550</v>
      </c>
      <c r="D83" s="1227" t="str">
        <f>'Sch-1'!D83</f>
        <v xml:space="preserve">Earthmat                                </v>
      </c>
      <c r="E83" s="1357">
        <f>'Sch-1'!E83</f>
        <v>1000032055</v>
      </c>
      <c r="F83" s="1248" t="str">
        <f>'Sch-1'!J83</f>
        <v>40 MM MS ROD FOR MAIN EARTHMAT</v>
      </c>
      <c r="G83" s="1251" t="str">
        <f>'Sch-1'!K83</f>
        <v xml:space="preserve">KM </v>
      </c>
      <c r="H83" s="1251">
        <f>'Sch-1'!L83</f>
        <v>20</v>
      </c>
      <c r="I83" s="1341"/>
      <c r="J83" s="1354" t="str">
        <f t="shared" si="5"/>
        <v>Included</v>
      </c>
      <c r="K83" s="1175"/>
      <c r="M83" s="1142"/>
    </row>
    <row r="84" spans="1:13" s="1154" customFormat="1">
      <c r="A84" s="1227">
        <f>'Sch-1'!A84</f>
        <v>63</v>
      </c>
      <c r="B84" s="1357">
        <f>'Sch-1'!B84</f>
        <v>7000023190</v>
      </c>
      <c r="C84" s="1357">
        <f>'Sch-1'!C84</f>
        <v>560</v>
      </c>
      <c r="D84" s="1227" t="str">
        <f>'Sch-1'!D84</f>
        <v xml:space="preserve">CSD                                     </v>
      </c>
      <c r="E84" s="1357">
        <f>'Sch-1'!E84</f>
        <v>1000009713</v>
      </c>
      <c r="F84" s="1248" t="str">
        <f>'Sch-1'!J84</f>
        <v>Controlled Switching Device for 420 kV, 3-ph Circuit Breaker</v>
      </c>
      <c r="G84" s="1251" t="str">
        <f>'Sch-1'!K84</f>
        <v xml:space="preserve">EA </v>
      </c>
      <c r="H84" s="1251">
        <f>'Sch-1'!L84</f>
        <v>10</v>
      </c>
      <c r="I84" s="1341"/>
      <c r="J84" s="1354" t="str">
        <f t="shared" si="5"/>
        <v>Included</v>
      </c>
      <c r="K84" s="1175"/>
      <c r="M84" s="1142"/>
    </row>
    <row r="85" spans="1:13" s="1154" customFormat="1">
      <c r="A85" s="1227">
        <f>'Sch-1'!A85</f>
        <v>64</v>
      </c>
      <c r="B85" s="1357">
        <f>'Sch-1'!B85</f>
        <v>7000023190</v>
      </c>
      <c r="C85" s="1357">
        <f>'Sch-1'!C85</f>
        <v>570</v>
      </c>
      <c r="D85" s="1227" t="str">
        <f>'Sch-1'!D85</f>
        <v xml:space="preserve">CSD                                     </v>
      </c>
      <c r="E85" s="1357">
        <f>'Sch-1'!E85</f>
        <v>1000009714</v>
      </c>
      <c r="F85" s="1248" t="str">
        <f>'Sch-1'!J85</f>
        <v>Controlled Switching Device for 765 kV, 3-ph Circuit Breaker</v>
      </c>
      <c r="G85" s="1251" t="str">
        <f>'Sch-1'!K85</f>
        <v xml:space="preserve">EA </v>
      </c>
      <c r="H85" s="1251">
        <f>'Sch-1'!L85</f>
        <v>9</v>
      </c>
      <c r="I85" s="1341"/>
      <c r="J85" s="1354" t="str">
        <f t="shared" si="5"/>
        <v>Included</v>
      </c>
      <c r="K85" s="1175"/>
      <c r="M85" s="1142"/>
    </row>
    <row r="86" spans="1:13" s="1154" customFormat="1">
      <c r="A86" s="1227">
        <f>'Sch-1'!A86</f>
        <v>65</v>
      </c>
      <c r="B86" s="1357">
        <f>'Sch-1'!B86</f>
        <v>7000023190</v>
      </c>
      <c r="C86" s="1357">
        <f>'Sch-1'!C86</f>
        <v>580</v>
      </c>
      <c r="D86" s="1227" t="str">
        <f>'Sch-1'!D86</f>
        <v xml:space="preserve">CRP for 765kV Bays                      </v>
      </c>
      <c r="E86" s="1357">
        <f>'Sch-1'!E86</f>
        <v>1000005074</v>
      </c>
      <c r="F86" s="1248" t="str">
        <f>'Sch-1'!J86</f>
        <v>765 kV Circuit Breaker Relay Panel With Auto Reclose (with Automation)</v>
      </c>
      <c r="G86" s="1251" t="str">
        <f>'Sch-1'!K86</f>
        <v xml:space="preserve">EA </v>
      </c>
      <c r="H86" s="1251">
        <f>'Sch-1'!L86</f>
        <v>11</v>
      </c>
      <c r="I86" s="1341"/>
      <c r="J86" s="1354" t="str">
        <f t="shared" si="5"/>
        <v>Included</v>
      </c>
      <c r="K86" s="1175"/>
      <c r="M86" s="1142"/>
    </row>
    <row r="87" spans="1:13" s="1154" customFormat="1">
      <c r="A87" s="1227">
        <f>'Sch-1'!A87</f>
        <v>66</v>
      </c>
      <c r="B87" s="1357">
        <f>'Sch-1'!B87</f>
        <v>7000023190</v>
      </c>
      <c r="C87" s="1357">
        <f>'Sch-1'!C87</f>
        <v>590</v>
      </c>
      <c r="D87" s="1227" t="str">
        <f>'Sch-1'!D87</f>
        <v xml:space="preserve">CRP for 765kV Bays                      </v>
      </c>
      <c r="E87" s="1357">
        <f>'Sch-1'!E87</f>
        <v>1000005522</v>
      </c>
      <c r="F87" s="1248" t="str">
        <f>'Sch-1'!J87</f>
        <v>765kV Line Protection Panel (with Automation)</v>
      </c>
      <c r="G87" s="1251" t="str">
        <f>'Sch-1'!K87</f>
        <v xml:space="preserve">EA </v>
      </c>
      <c r="H87" s="1251">
        <f>'Sch-1'!L87</f>
        <v>2</v>
      </c>
      <c r="I87" s="1341"/>
      <c r="J87" s="1354" t="str">
        <f t="shared" si="5"/>
        <v>Included</v>
      </c>
      <c r="K87" s="1175"/>
      <c r="M87" s="1142"/>
    </row>
    <row r="88" spans="1:13" s="1154" customFormat="1">
      <c r="A88" s="1227">
        <f>'Sch-1'!A88</f>
        <v>67</v>
      </c>
      <c r="B88" s="1357">
        <f>'Sch-1'!B88</f>
        <v>7000023190</v>
      </c>
      <c r="C88" s="1357">
        <f>'Sch-1'!C88</f>
        <v>600</v>
      </c>
      <c r="D88" s="1227" t="str">
        <f>'Sch-1'!D88</f>
        <v xml:space="preserve">CRP for 765kV Bays                      </v>
      </c>
      <c r="E88" s="1357">
        <f>'Sch-1'!E88</f>
        <v>1000005789</v>
      </c>
      <c r="F88" s="1248" t="str">
        <f>'Sch-1'!J88</f>
        <v>765kV Transformer Protection Panel (For both HV &amp; MV side)-(withAutomation)</v>
      </c>
      <c r="G88" s="1251" t="str">
        <f>'Sch-1'!K88</f>
        <v xml:space="preserve">EA </v>
      </c>
      <c r="H88" s="1251">
        <f>'Sch-1'!L88</f>
        <v>3</v>
      </c>
      <c r="I88" s="1341"/>
      <c r="J88" s="1354" t="str">
        <f t="shared" si="5"/>
        <v>Included</v>
      </c>
      <c r="K88" s="1175"/>
      <c r="M88" s="1142"/>
    </row>
    <row r="89" spans="1:13" s="1154" customFormat="1">
      <c r="A89" s="1227">
        <f>'Sch-1'!A89</f>
        <v>68</v>
      </c>
      <c r="B89" s="1357">
        <f>'Sch-1'!B89</f>
        <v>7000023190</v>
      </c>
      <c r="C89" s="1357">
        <f>'Sch-1'!C89</f>
        <v>610</v>
      </c>
      <c r="D89" s="1227" t="str">
        <f>'Sch-1'!D89</f>
        <v xml:space="preserve">CRP for 765kV Bays                      </v>
      </c>
      <c r="E89" s="1357">
        <f>'Sch-1'!E89</f>
        <v>1000005533</v>
      </c>
      <c r="F89" s="1248" t="str">
        <f>'Sch-1'!J89</f>
        <v>765kV Reactor Protection Panel (with Automation)</v>
      </c>
      <c r="G89" s="1251" t="str">
        <f>'Sch-1'!K89</f>
        <v xml:space="preserve">EA </v>
      </c>
      <c r="H89" s="1251">
        <f>'Sch-1'!L89</f>
        <v>2</v>
      </c>
      <c r="I89" s="1341"/>
      <c r="J89" s="1354" t="str">
        <f t="shared" si="5"/>
        <v>Included</v>
      </c>
      <c r="K89" s="1175"/>
      <c r="M89" s="1142"/>
    </row>
    <row r="90" spans="1:13" s="1154" customFormat="1">
      <c r="A90" s="1227">
        <f>'Sch-1'!A90</f>
        <v>69</v>
      </c>
      <c r="B90" s="1357">
        <f>'Sch-1'!B90</f>
        <v>7000023190</v>
      </c>
      <c r="C90" s="1357">
        <f>'Sch-1'!C90</f>
        <v>620</v>
      </c>
      <c r="D90" s="1227" t="str">
        <f>'Sch-1'!D90</f>
        <v xml:space="preserve">CRP for 765kV Bays                      </v>
      </c>
      <c r="E90" s="1357">
        <f>'Sch-1'!E90</f>
        <v>1000005071</v>
      </c>
      <c r="F90" s="1248" t="str">
        <f>'Sch-1'!J90</f>
        <v>765kV Bus Bar Protection Panel (Duplicate)-(with Automation)</v>
      </c>
      <c r="G90" s="1251" t="str">
        <f>'Sch-1'!K90</f>
        <v>SET</v>
      </c>
      <c r="H90" s="1251">
        <f>'Sch-1'!L90</f>
        <v>1</v>
      </c>
      <c r="I90" s="1341"/>
      <c r="J90" s="1354" t="str">
        <f t="shared" si="5"/>
        <v>Included</v>
      </c>
      <c r="K90" s="1175"/>
      <c r="M90" s="1142"/>
    </row>
    <row r="91" spans="1:13" s="1154" customFormat="1">
      <c r="A91" s="1227">
        <f>'Sch-1'!A91</f>
        <v>70</v>
      </c>
      <c r="B91" s="1357">
        <f>'Sch-1'!B91</f>
        <v>7000023190</v>
      </c>
      <c r="C91" s="1357">
        <f>'Sch-1'!C91</f>
        <v>630</v>
      </c>
      <c r="D91" s="1227" t="str">
        <f>'Sch-1'!D91</f>
        <v xml:space="preserve">CRP for  420kV Bays with SAS            </v>
      </c>
      <c r="E91" s="1357">
        <f>'Sch-1'!E91</f>
        <v>1000002165</v>
      </c>
      <c r="F91" s="1248" t="str">
        <f>'Sch-1'!J91</f>
        <v>400kV Circuit Breaker Relay Panel with Auto Reclose (with Automation)</v>
      </c>
      <c r="G91" s="1251" t="str">
        <f>'Sch-1'!K91</f>
        <v xml:space="preserve">EA </v>
      </c>
      <c r="H91" s="1251">
        <f>'Sch-1'!L91</f>
        <v>14</v>
      </c>
      <c r="I91" s="1341"/>
      <c r="J91" s="1354" t="str">
        <f t="shared" si="5"/>
        <v>Included</v>
      </c>
      <c r="K91" s="1175"/>
      <c r="M91" s="1142"/>
    </row>
    <row r="92" spans="1:13" s="1154" customFormat="1">
      <c r="A92" s="1227">
        <f>'Sch-1'!A92</f>
        <v>71</v>
      </c>
      <c r="B92" s="1357">
        <f>'Sch-1'!B92</f>
        <v>7000023190</v>
      </c>
      <c r="C92" s="1357">
        <f>'Sch-1'!C92</f>
        <v>640</v>
      </c>
      <c r="D92" s="1227" t="str">
        <f>'Sch-1'!D92</f>
        <v xml:space="preserve">CRP for  420kV Bays with SAS            </v>
      </c>
      <c r="E92" s="1357">
        <f>'Sch-1'!E92</f>
        <v>1000004274</v>
      </c>
      <c r="F92" s="1248" t="str">
        <f>'Sch-1'!J92</f>
        <v>400kV Transformer Protection Panel (For both HV &amp; MV side)-(withAutomation)</v>
      </c>
      <c r="G92" s="1251" t="str">
        <f>'Sch-1'!K92</f>
        <v xml:space="preserve">EA </v>
      </c>
      <c r="H92" s="1251">
        <f>'Sch-1'!L92</f>
        <v>3</v>
      </c>
      <c r="I92" s="1341"/>
      <c r="J92" s="1354" t="str">
        <f t="shared" si="5"/>
        <v>Included</v>
      </c>
      <c r="K92" s="1175"/>
      <c r="M92" s="1142"/>
    </row>
    <row r="93" spans="1:13" s="1154" customFormat="1">
      <c r="A93" s="1227">
        <f>'Sch-1'!A93</f>
        <v>72</v>
      </c>
      <c r="B93" s="1357">
        <f>'Sch-1'!B93</f>
        <v>7000023190</v>
      </c>
      <c r="C93" s="1357">
        <f>'Sch-1'!C93</f>
        <v>650</v>
      </c>
      <c r="D93" s="1227" t="str">
        <f>'Sch-1'!D93</f>
        <v xml:space="preserve">CRP for  420kV Bays with SAS            </v>
      </c>
      <c r="E93" s="1357">
        <f>'Sch-1'!E93</f>
        <v>1000003407</v>
      </c>
      <c r="F93" s="1248" t="str">
        <f>'Sch-1'!J93</f>
        <v>400kV Reactor Protection Panel (with Automation)</v>
      </c>
      <c r="G93" s="1251" t="str">
        <f>'Sch-1'!K93</f>
        <v xml:space="preserve">EA </v>
      </c>
      <c r="H93" s="1251">
        <f>'Sch-1'!L93</f>
        <v>2</v>
      </c>
      <c r="I93" s="1341"/>
      <c r="J93" s="1354" t="str">
        <f t="shared" si="5"/>
        <v>Included</v>
      </c>
      <c r="K93" s="1175"/>
      <c r="M93" s="1142"/>
    </row>
    <row r="94" spans="1:13" s="1154" customFormat="1">
      <c r="A94" s="1227">
        <f>'Sch-1'!A94</f>
        <v>73</v>
      </c>
      <c r="B94" s="1357">
        <f>'Sch-1'!B94</f>
        <v>7000023190</v>
      </c>
      <c r="C94" s="1357">
        <f>'Sch-1'!C94</f>
        <v>660</v>
      </c>
      <c r="D94" s="1227" t="str">
        <f>'Sch-1'!D94</f>
        <v xml:space="preserve">CRP for  420kV Bays with SAS            </v>
      </c>
      <c r="E94" s="1357">
        <f>'Sch-1'!E94</f>
        <v>1000002145</v>
      </c>
      <c r="F94" s="1248" t="str">
        <f>'Sch-1'!J94</f>
        <v>400kV Bus Bar Protection Panel (Duplicate)-(with Automation)</v>
      </c>
      <c r="G94" s="1251" t="str">
        <f>'Sch-1'!K94</f>
        <v>SET</v>
      </c>
      <c r="H94" s="1251">
        <f>'Sch-1'!L94</f>
        <v>2</v>
      </c>
      <c r="I94" s="1341"/>
      <c r="J94" s="1354" t="str">
        <f t="shared" si="5"/>
        <v>Included</v>
      </c>
      <c r="K94" s="1175"/>
      <c r="M94" s="1142"/>
    </row>
    <row r="95" spans="1:13" s="1154" customFormat="1">
      <c r="A95" s="1227">
        <f>'Sch-1'!A95</f>
        <v>74</v>
      </c>
      <c r="B95" s="1357">
        <f>'Sch-1'!B95</f>
        <v>7000023190</v>
      </c>
      <c r="C95" s="1357">
        <f>'Sch-1'!C95</f>
        <v>670</v>
      </c>
      <c r="D95" s="1227" t="str">
        <f>'Sch-1'!D95</f>
        <v xml:space="preserve">CRP for 220kV Bays with SAS             </v>
      </c>
      <c r="E95" s="1357">
        <f>'Sch-1'!E95</f>
        <v>1000001170</v>
      </c>
      <c r="F95" s="1248" t="str">
        <f>'Sch-1'!J95</f>
        <v>220kV Circuit Breaker Relay Panel with Auto Reclose (with Automation)</v>
      </c>
      <c r="G95" s="1251" t="str">
        <f>'Sch-1'!K95</f>
        <v xml:space="preserve">EA </v>
      </c>
      <c r="H95" s="1251">
        <f>'Sch-1'!L95</f>
        <v>3</v>
      </c>
      <c r="I95" s="1341"/>
      <c r="J95" s="1354" t="str">
        <f t="shared" si="5"/>
        <v>Included</v>
      </c>
      <c r="K95" s="1175"/>
      <c r="M95" s="1142"/>
    </row>
    <row r="96" spans="1:13" s="1154" customFormat="1" ht="33">
      <c r="A96" s="1227">
        <f>'Sch-1'!A96</f>
        <v>75</v>
      </c>
      <c r="B96" s="1357">
        <f>'Sch-1'!B96</f>
        <v>7000023190</v>
      </c>
      <c r="C96" s="1357">
        <f>'Sch-1'!C96</f>
        <v>680</v>
      </c>
      <c r="D96" s="1227" t="str">
        <f>'Sch-1'!D96</f>
        <v xml:space="preserve">CRP for 220kV Bays with SAS             </v>
      </c>
      <c r="E96" s="1357">
        <f>'Sch-1'!E96</f>
        <v>1000001167</v>
      </c>
      <c r="F96" s="1248" t="str">
        <f>'Sch-1'!J96</f>
        <v>Augmentation of existing 220kV bus bar protection scheme.(No. of baysas per specification)-(with Automation)</v>
      </c>
      <c r="G96" s="1251" t="str">
        <f>'Sch-1'!K96</f>
        <v>SET</v>
      </c>
      <c r="H96" s="1251">
        <f>'Sch-1'!L96</f>
        <v>1</v>
      </c>
      <c r="I96" s="1341"/>
      <c r="J96" s="1354" t="str">
        <f t="shared" si="5"/>
        <v>Included</v>
      </c>
      <c r="K96" s="1175"/>
      <c r="M96" s="1142"/>
    </row>
    <row r="97" spans="1:13" s="1154" customFormat="1" ht="33">
      <c r="A97" s="1227">
        <f>'Sch-1'!A97</f>
        <v>76</v>
      </c>
      <c r="B97" s="1357">
        <f>'Sch-1'!B97</f>
        <v>7000023190</v>
      </c>
      <c r="C97" s="1357">
        <f>'Sch-1'!C97</f>
        <v>690</v>
      </c>
      <c r="D97" s="1227" t="str">
        <f>'Sch-1'!D97</f>
        <v xml:space="preserve">SAS-AUG                                 </v>
      </c>
      <c r="E97" s="1357">
        <f>'Sch-1'!E97</f>
        <v>1000001333</v>
      </c>
      <c r="F97" s="1248" t="str">
        <f>'Sch-1'!J97</f>
        <v>Augmentation of Substation automation System for 220kV bay as perTechnical Specification</v>
      </c>
      <c r="G97" s="1251" t="str">
        <f>'Sch-1'!K97</f>
        <v xml:space="preserve">EA </v>
      </c>
      <c r="H97" s="1251">
        <f>'Sch-1'!L97</f>
        <v>3</v>
      </c>
      <c r="I97" s="1341"/>
      <c r="J97" s="1354" t="str">
        <f t="shared" si="5"/>
        <v>Included</v>
      </c>
      <c r="K97" s="1175"/>
      <c r="M97" s="1142"/>
    </row>
    <row r="98" spans="1:13" s="1154" customFormat="1" ht="33">
      <c r="A98" s="1227">
        <f>'Sch-1'!A98</f>
        <v>77</v>
      </c>
      <c r="B98" s="1357">
        <f>'Sch-1'!B98</f>
        <v>7000023190</v>
      </c>
      <c r="C98" s="1357">
        <f>'Sch-1'!C98</f>
        <v>700</v>
      </c>
      <c r="D98" s="1227" t="str">
        <f>'Sch-1'!D98</f>
        <v xml:space="preserve">SAS-AUG                                 </v>
      </c>
      <c r="E98" s="1357">
        <f>'Sch-1'!E98</f>
        <v>1000003411</v>
      </c>
      <c r="F98" s="1248" t="str">
        <f>'Sch-1'!J98</f>
        <v>Augmentation of Substation automation System for 400kV Tie bay as perTechnical Specification</v>
      </c>
      <c r="G98" s="1251" t="str">
        <f>'Sch-1'!K98</f>
        <v xml:space="preserve">EA </v>
      </c>
      <c r="H98" s="1251">
        <f>'Sch-1'!L98</f>
        <v>6</v>
      </c>
      <c r="I98" s="1341"/>
      <c r="J98" s="1354" t="str">
        <f t="shared" si="5"/>
        <v>Included</v>
      </c>
      <c r="K98" s="1175"/>
      <c r="M98" s="1142"/>
    </row>
    <row r="99" spans="1:13" s="1154" customFormat="1" ht="33">
      <c r="A99" s="1227">
        <f>'Sch-1'!A99</f>
        <v>78</v>
      </c>
      <c r="B99" s="1357">
        <f>'Sch-1'!B99</f>
        <v>7000023190</v>
      </c>
      <c r="C99" s="1357">
        <f>'Sch-1'!C99</f>
        <v>710</v>
      </c>
      <c r="D99" s="1227" t="str">
        <f>'Sch-1'!D99</f>
        <v xml:space="preserve">SAS-AUG                                 </v>
      </c>
      <c r="E99" s="1357">
        <f>'Sch-1'!E99</f>
        <v>1000003409</v>
      </c>
      <c r="F99" s="1248" t="str">
        <f>'Sch-1'!J99</f>
        <v>Augmentation of Substation automation System for 400kV Main bay as perTechnical Specification</v>
      </c>
      <c r="G99" s="1251" t="str">
        <f>'Sch-1'!K99</f>
        <v xml:space="preserve">EA </v>
      </c>
      <c r="H99" s="1251">
        <f>'Sch-1'!L99</f>
        <v>8</v>
      </c>
      <c r="I99" s="1341"/>
      <c r="J99" s="1354" t="str">
        <f t="shared" si="5"/>
        <v>Included</v>
      </c>
      <c r="K99" s="1175"/>
      <c r="M99" s="1142"/>
    </row>
    <row r="100" spans="1:13" s="1154" customFormat="1" ht="33">
      <c r="A100" s="1227">
        <f>'Sch-1'!A100</f>
        <v>79</v>
      </c>
      <c r="B100" s="1357">
        <f>'Sch-1'!B100</f>
        <v>7000023190</v>
      </c>
      <c r="C100" s="1357">
        <f>'Sch-1'!C100</f>
        <v>720</v>
      </c>
      <c r="D100" s="1227" t="str">
        <f>'Sch-1'!D100</f>
        <v xml:space="preserve">SAS-AUG                                 </v>
      </c>
      <c r="E100" s="1357">
        <f>'Sch-1'!E100</f>
        <v>1000005537</v>
      </c>
      <c r="F100" s="1248" t="str">
        <f>'Sch-1'!J100</f>
        <v>Augmentation of Substation automation System for 765kV Tie bay as perTechnical Specification</v>
      </c>
      <c r="G100" s="1251" t="str">
        <f>'Sch-1'!K100</f>
        <v xml:space="preserve">EA </v>
      </c>
      <c r="H100" s="1251">
        <f>'Sch-1'!L100</f>
        <v>4</v>
      </c>
      <c r="I100" s="1341"/>
      <c r="J100" s="1354" t="str">
        <f t="shared" si="5"/>
        <v>Included</v>
      </c>
      <c r="K100" s="1175"/>
      <c r="M100" s="1142"/>
    </row>
    <row r="101" spans="1:13" s="1154" customFormat="1" ht="33">
      <c r="A101" s="1227">
        <f>'Sch-1'!A101</f>
        <v>80</v>
      </c>
      <c r="B101" s="1357">
        <f>'Sch-1'!B101</f>
        <v>7000023190</v>
      </c>
      <c r="C101" s="1357">
        <f>'Sch-1'!C101</f>
        <v>730</v>
      </c>
      <c r="D101" s="1227" t="str">
        <f>'Sch-1'!D101</f>
        <v xml:space="preserve">SAS-AUG                                 </v>
      </c>
      <c r="E101" s="1357">
        <f>'Sch-1'!E101</f>
        <v>1000005535</v>
      </c>
      <c r="F101" s="1248" t="str">
        <f>'Sch-1'!J101</f>
        <v>Augmentation of Substation automation system for 765kV Main bay as perTechnical Specification</v>
      </c>
      <c r="G101" s="1251" t="str">
        <f>'Sch-1'!K101</f>
        <v xml:space="preserve">EA </v>
      </c>
      <c r="H101" s="1251">
        <f>'Sch-1'!L101</f>
        <v>7</v>
      </c>
      <c r="I101" s="1341"/>
      <c r="J101" s="1354" t="str">
        <f t="shared" si="5"/>
        <v>Included</v>
      </c>
      <c r="K101" s="1175"/>
      <c r="M101" s="1142"/>
    </row>
    <row r="102" spans="1:13" s="1154" customFormat="1" ht="99">
      <c r="A102" s="1227">
        <f>'Sch-1'!A102</f>
        <v>81</v>
      </c>
      <c r="B102" s="1357">
        <f>'Sch-1'!B102</f>
        <v>7000023190</v>
      </c>
      <c r="C102" s="1357">
        <f>'Sch-1'!C102</f>
        <v>740</v>
      </c>
      <c r="D102" s="1227" t="str">
        <f>'Sch-1'!D102</f>
        <v xml:space="preserve">VMS                                     </v>
      </c>
      <c r="E102" s="1357">
        <f>'Sch-1'!E102</f>
        <v>1000030433</v>
      </c>
      <c r="F102" s="1248" t="str">
        <f>'Sch-1'!J102</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102" s="1251" t="str">
        <f>'Sch-1'!K102</f>
        <v>SET</v>
      </c>
      <c r="H102" s="1251">
        <f>'Sch-1'!L102</f>
        <v>1</v>
      </c>
      <c r="I102" s="1341"/>
      <c r="J102" s="1354" t="str">
        <f t="shared" si="5"/>
        <v>Included</v>
      </c>
      <c r="K102" s="1175"/>
      <c r="M102" s="1142"/>
    </row>
    <row r="103" spans="1:13" s="1154" customFormat="1">
      <c r="A103" s="1227">
        <f>'Sch-1'!A103</f>
        <v>82</v>
      </c>
      <c r="B103" s="1357">
        <f>'Sch-1'!B103</f>
        <v>7000023190</v>
      </c>
      <c r="C103" s="1357">
        <f>'Sch-1'!C103</f>
        <v>750</v>
      </c>
      <c r="D103" s="1227" t="str">
        <f>'Sch-1'!D103</f>
        <v xml:space="preserve">PLCC Equipment                          </v>
      </c>
      <c r="E103" s="1357">
        <f>'Sch-1'!E103</f>
        <v>1000005823</v>
      </c>
      <c r="F103" s="1248" t="str">
        <f>'Sch-1'!J103</f>
        <v>765kV,3150A,1.0mH , 50kA Line Trap</v>
      </c>
      <c r="G103" s="1251" t="str">
        <f>'Sch-1'!K103</f>
        <v xml:space="preserve">EA </v>
      </c>
      <c r="H103" s="1251">
        <f>'Sch-1'!L103</f>
        <v>4</v>
      </c>
      <c r="I103" s="1341"/>
      <c r="J103" s="1354" t="str">
        <f t="shared" si="5"/>
        <v>Included</v>
      </c>
      <c r="K103" s="1175"/>
      <c r="M103" s="1142"/>
    </row>
    <row r="104" spans="1:13" s="1154" customFormat="1">
      <c r="A104" s="1227">
        <f>'Sch-1'!A104</f>
        <v>83</v>
      </c>
      <c r="B104" s="1357">
        <f>'Sch-1'!B104</f>
        <v>7000023190</v>
      </c>
      <c r="C104" s="1357">
        <f>'Sch-1'!C104</f>
        <v>760</v>
      </c>
      <c r="D104" s="1227" t="str">
        <f>'Sch-1'!D104</f>
        <v xml:space="preserve">POWER &amp; CONTROL CABLE                   </v>
      </c>
      <c r="E104" s="1357">
        <f>'Sch-1'!E104</f>
        <v>1000031951</v>
      </c>
      <c r="F104" s="1248" t="str">
        <f>'Sch-1'!J104</f>
        <v>1.1KV GRADE 3.5CX300 SQMM (XLPE) POWER CABLE</v>
      </c>
      <c r="G104" s="1251" t="str">
        <f>'Sch-1'!K104</f>
        <v xml:space="preserve">KM </v>
      </c>
      <c r="H104" s="1251">
        <f>'Sch-1'!L104</f>
        <v>3</v>
      </c>
      <c r="I104" s="1341"/>
      <c r="J104" s="1354" t="str">
        <f t="shared" si="5"/>
        <v>Included</v>
      </c>
      <c r="K104" s="1175"/>
      <c r="M104" s="1142"/>
    </row>
    <row r="105" spans="1:13" s="1154" customFormat="1">
      <c r="A105" s="1227">
        <f>'Sch-1'!A105</f>
        <v>84</v>
      </c>
      <c r="B105" s="1357">
        <f>'Sch-1'!B105</f>
        <v>7000023190</v>
      </c>
      <c r="C105" s="1357">
        <f>'Sch-1'!C105</f>
        <v>770</v>
      </c>
      <c r="D105" s="1227" t="str">
        <f>'Sch-1'!D105</f>
        <v xml:space="preserve">POWER &amp; CONTROL CABLE                   </v>
      </c>
      <c r="E105" s="1357">
        <f>'Sch-1'!E105</f>
        <v>1000031957</v>
      </c>
      <c r="F105" s="1248" t="str">
        <f>'Sch-1'!J105</f>
        <v>1.1KV GRADE 3.5CX70 SQMM (PVC) POWER CABLE</v>
      </c>
      <c r="G105" s="1251" t="str">
        <f>'Sch-1'!K105</f>
        <v xml:space="preserve">KM </v>
      </c>
      <c r="H105" s="1251">
        <f>'Sch-1'!L105</f>
        <v>6</v>
      </c>
      <c r="I105" s="1341"/>
      <c r="J105" s="1354" t="str">
        <f t="shared" si="5"/>
        <v>Included</v>
      </c>
      <c r="K105" s="1175"/>
      <c r="M105" s="1142"/>
    </row>
    <row r="106" spans="1:13" s="1154" customFormat="1">
      <c r="A106" s="1227">
        <f>'Sch-1'!A106</f>
        <v>85</v>
      </c>
      <c r="B106" s="1357">
        <f>'Sch-1'!B106</f>
        <v>7000023190</v>
      </c>
      <c r="C106" s="1357">
        <f>'Sch-1'!C106</f>
        <v>780</v>
      </c>
      <c r="D106" s="1227" t="str">
        <f>'Sch-1'!D106</f>
        <v xml:space="preserve">POWER &amp; CONTROL CABLE                   </v>
      </c>
      <c r="E106" s="1357">
        <f>'Sch-1'!E106</f>
        <v>1000031953</v>
      </c>
      <c r="F106" s="1248" t="str">
        <f>'Sch-1'!J106</f>
        <v>1.1KV GRADE 3.5CX35 SQMM (PVC) POWER CABLE</v>
      </c>
      <c r="G106" s="1251" t="str">
        <f>'Sch-1'!K106</f>
        <v xml:space="preserve">KM </v>
      </c>
      <c r="H106" s="1251">
        <f>'Sch-1'!L106</f>
        <v>3</v>
      </c>
      <c r="I106" s="1341"/>
      <c r="J106" s="1354" t="str">
        <f t="shared" si="5"/>
        <v>Included</v>
      </c>
      <c r="K106" s="1175"/>
      <c r="M106" s="1142"/>
    </row>
    <row r="107" spans="1:13" s="1154" customFormat="1">
      <c r="A107" s="1227">
        <f>'Sch-1'!A107</f>
        <v>86</v>
      </c>
      <c r="B107" s="1357">
        <f>'Sch-1'!B107</f>
        <v>7000023190</v>
      </c>
      <c r="C107" s="1357">
        <f>'Sch-1'!C107</f>
        <v>790</v>
      </c>
      <c r="D107" s="1227" t="str">
        <f>'Sch-1'!D107</f>
        <v xml:space="preserve">POWER &amp; CONTROL CABLE                   </v>
      </c>
      <c r="E107" s="1357">
        <f>'Sch-1'!E107</f>
        <v>1000031976</v>
      </c>
      <c r="F107" s="1248" t="str">
        <f>'Sch-1'!J107</f>
        <v>1.1KV GRADE 4CX16 SQMM (PVC) POWER CABLE</v>
      </c>
      <c r="G107" s="1251" t="str">
        <f>'Sch-1'!K107</f>
        <v xml:space="preserve">KM </v>
      </c>
      <c r="H107" s="1251">
        <f>'Sch-1'!L107</f>
        <v>3</v>
      </c>
      <c r="I107" s="1341"/>
      <c r="J107" s="1354" t="str">
        <f t="shared" si="5"/>
        <v>Included</v>
      </c>
      <c r="K107" s="1175"/>
      <c r="M107" s="1142"/>
    </row>
    <row r="108" spans="1:13" s="1154" customFormat="1">
      <c r="A108" s="1227">
        <f>'Sch-1'!A108</f>
        <v>87</v>
      </c>
      <c r="B108" s="1357">
        <f>'Sch-1'!B108</f>
        <v>7000023190</v>
      </c>
      <c r="C108" s="1357">
        <f>'Sch-1'!C108</f>
        <v>800</v>
      </c>
      <c r="D108" s="1227" t="str">
        <f>'Sch-1'!D108</f>
        <v xml:space="preserve">POWER &amp; CONTROL CABLE                   </v>
      </c>
      <c r="E108" s="1357">
        <f>'Sch-1'!E108</f>
        <v>1000031985</v>
      </c>
      <c r="F108" s="1248" t="str">
        <f>'Sch-1'!J108</f>
        <v>1.1KV GRADE 4CX6 SQMM (PVC) POWER CABLE</v>
      </c>
      <c r="G108" s="1251" t="str">
        <f>'Sch-1'!K108</f>
        <v xml:space="preserve">KM </v>
      </c>
      <c r="H108" s="1251">
        <f>'Sch-1'!L108</f>
        <v>20</v>
      </c>
      <c r="I108" s="1341"/>
      <c r="J108" s="1354" t="str">
        <f t="shared" si="5"/>
        <v>Included</v>
      </c>
      <c r="K108" s="1175"/>
      <c r="M108" s="1142"/>
    </row>
    <row r="109" spans="1:13" s="1154" customFormat="1">
      <c r="A109" s="1227">
        <f>'Sch-1'!A109</f>
        <v>88</v>
      </c>
      <c r="B109" s="1357">
        <f>'Sch-1'!B109</f>
        <v>7000023190</v>
      </c>
      <c r="C109" s="1357">
        <f>'Sch-1'!C109</f>
        <v>810</v>
      </c>
      <c r="D109" s="1227" t="str">
        <f>'Sch-1'!D109</f>
        <v xml:space="preserve">POWER &amp; CONTROL CABLE                   </v>
      </c>
      <c r="E109" s="1357">
        <f>'Sch-1'!E109</f>
        <v>1000031943</v>
      </c>
      <c r="F109" s="1248" t="str">
        <f>'Sch-1'!J109</f>
        <v>1.1KV GRADE 2CX6 SQMM (PVC) POWER CABLE</v>
      </c>
      <c r="G109" s="1251" t="str">
        <f>'Sch-1'!K109</f>
        <v xml:space="preserve">KM </v>
      </c>
      <c r="H109" s="1251">
        <f>'Sch-1'!L109</f>
        <v>14</v>
      </c>
      <c r="I109" s="1341"/>
      <c r="J109" s="1354" t="str">
        <f t="shared" si="5"/>
        <v>Included</v>
      </c>
      <c r="K109" s="1175"/>
      <c r="M109" s="1142"/>
    </row>
    <row r="110" spans="1:13" s="1154" customFormat="1">
      <c r="A110" s="1227">
        <f>'Sch-1'!A110</f>
        <v>89</v>
      </c>
      <c r="B110" s="1357">
        <f>'Sch-1'!B110</f>
        <v>7000023190</v>
      </c>
      <c r="C110" s="1357">
        <f>'Sch-1'!C110</f>
        <v>820</v>
      </c>
      <c r="D110" s="1227" t="str">
        <f>'Sch-1'!D110</f>
        <v xml:space="preserve">POWER &amp; CONTROL CABLE                   </v>
      </c>
      <c r="E110" s="1357">
        <f>'Sch-1'!E110</f>
        <v>1000031964</v>
      </c>
      <c r="F110" s="1248" t="str">
        <f>'Sch-1'!J110</f>
        <v>1.1KV GRADE 3CX2.5 SQMM CONTROL CABLE</v>
      </c>
      <c r="G110" s="1251" t="str">
        <f>'Sch-1'!K110</f>
        <v xml:space="preserve">KM </v>
      </c>
      <c r="H110" s="1251">
        <f>'Sch-1'!L110</f>
        <v>40</v>
      </c>
      <c r="I110" s="1341"/>
      <c r="J110" s="1354" t="str">
        <f t="shared" si="5"/>
        <v>Included</v>
      </c>
      <c r="K110" s="1175"/>
      <c r="M110" s="1142"/>
    </row>
    <row r="111" spans="1:13" s="1154" customFormat="1">
      <c r="A111" s="1227">
        <f>'Sch-1'!A111</f>
        <v>90</v>
      </c>
      <c r="B111" s="1357">
        <f>'Sch-1'!B111</f>
        <v>7000023190</v>
      </c>
      <c r="C111" s="1357">
        <f>'Sch-1'!C111</f>
        <v>830</v>
      </c>
      <c r="D111" s="1227" t="str">
        <f>'Sch-1'!D111</f>
        <v xml:space="preserve">POWER &amp; CONTROL CABLE                   </v>
      </c>
      <c r="E111" s="1357">
        <f>'Sch-1'!E111</f>
        <v>1000031987</v>
      </c>
      <c r="F111" s="1248" t="str">
        <f>'Sch-1'!J111</f>
        <v>1.1KV GRADE 5CX2.5 SQMM CONTROL CABLE</v>
      </c>
      <c r="G111" s="1251" t="str">
        <f>'Sch-1'!K111</f>
        <v xml:space="preserve">KM </v>
      </c>
      <c r="H111" s="1251">
        <f>'Sch-1'!L111</f>
        <v>68</v>
      </c>
      <c r="I111" s="1341"/>
      <c r="J111" s="1354" t="str">
        <f t="shared" si="5"/>
        <v>Included</v>
      </c>
      <c r="K111" s="1175"/>
      <c r="M111" s="1142"/>
    </row>
    <row r="112" spans="1:13" s="1154" customFormat="1">
      <c r="A112" s="1227">
        <f>'Sch-1'!A112</f>
        <v>91</v>
      </c>
      <c r="B112" s="1357">
        <f>'Sch-1'!B112</f>
        <v>7000023190</v>
      </c>
      <c r="C112" s="1357">
        <f>'Sch-1'!C112</f>
        <v>840</v>
      </c>
      <c r="D112" s="1227" t="str">
        <f>'Sch-1'!D112</f>
        <v xml:space="preserve">POWER &amp; CONTROL CABLE                   </v>
      </c>
      <c r="E112" s="1357">
        <f>'Sch-1'!E112</f>
        <v>1000031887</v>
      </c>
      <c r="F112" s="1248" t="str">
        <f>'Sch-1'!J112</f>
        <v>1.1KV GRADE 10CX2.5 SQMM CONTROL CABLE</v>
      </c>
      <c r="G112" s="1251" t="str">
        <f>'Sch-1'!K112</f>
        <v xml:space="preserve">KM </v>
      </c>
      <c r="H112" s="1251">
        <f>'Sch-1'!L112</f>
        <v>31</v>
      </c>
      <c r="I112" s="1341"/>
      <c r="J112" s="1354" t="str">
        <f t="shared" si="5"/>
        <v>Included</v>
      </c>
      <c r="K112" s="1175"/>
      <c r="M112" s="1142"/>
    </row>
    <row r="113" spans="1:13" s="1154" customFormat="1">
      <c r="A113" s="1227">
        <f>'Sch-1'!A113</f>
        <v>92</v>
      </c>
      <c r="B113" s="1357">
        <f>'Sch-1'!B113</f>
        <v>7000023190</v>
      </c>
      <c r="C113" s="1357">
        <f>'Sch-1'!C113</f>
        <v>850</v>
      </c>
      <c r="D113" s="1227" t="str">
        <f>'Sch-1'!D113</f>
        <v xml:space="preserve">POWER &amp; CONTROL CABLE                   </v>
      </c>
      <c r="E113" s="1357">
        <f>'Sch-1'!E113</f>
        <v>1000056264</v>
      </c>
      <c r="F113" s="1248" t="str">
        <f>'Sch-1'!J113</f>
        <v>1.1KV GRADE 19CX1.5 SQMM CONTROL CABLE</v>
      </c>
      <c r="G113" s="1251" t="str">
        <f>'Sch-1'!K113</f>
        <v xml:space="preserve">KM </v>
      </c>
      <c r="H113" s="1251">
        <f>'Sch-1'!L113</f>
        <v>29</v>
      </c>
      <c r="I113" s="1341"/>
      <c r="J113" s="1354" t="str">
        <f t="shared" si="5"/>
        <v>Included</v>
      </c>
      <c r="K113" s="1175"/>
      <c r="M113" s="1142"/>
    </row>
    <row r="114" spans="1:13" s="1154" customFormat="1">
      <c r="A114" s="1227">
        <f>'Sch-1'!A114</f>
        <v>93</v>
      </c>
      <c r="B114" s="1357">
        <f>'Sch-1'!B114</f>
        <v>7000023190</v>
      </c>
      <c r="C114" s="1357">
        <f>'Sch-1'!C114</f>
        <v>860</v>
      </c>
      <c r="D114" s="1227" t="str">
        <f>'Sch-1'!D114</f>
        <v xml:space="preserve">POWER &amp; CONTROL CABLE                   </v>
      </c>
      <c r="E114" s="1357">
        <f>'Sch-1'!E114</f>
        <v>1000056265</v>
      </c>
      <c r="F114" s="1248" t="str">
        <f>'Sch-1'!J114</f>
        <v>1.1KV GRADE 27CX1.5 SQMM CONTROL CABLE</v>
      </c>
      <c r="G114" s="1251" t="str">
        <f>'Sch-1'!K114</f>
        <v xml:space="preserve">KM </v>
      </c>
      <c r="H114" s="1251">
        <f>'Sch-1'!L114</f>
        <v>7</v>
      </c>
      <c r="I114" s="1341"/>
      <c r="J114" s="1354" t="str">
        <f t="shared" si="5"/>
        <v>Included</v>
      </c>
      <c r="K114" s="1175"/>
      <c r="M114" s="1142"/>
    </row>
    <row r="115" spans="1:13" s="1154" customFormat="1">
      <c r="A115" s="1227">
        <f>'Sch-1'!A115</f>
        <v>94</v>
      </c>
      <c r="B115" s="1357">
        <f>'Sch-1'!B115</f>
        <v>7000023190</v>
      </c>
      <c r="C115" s="1357">
        <f>'Sch-1'!C115</f>
        <v>870</v>
      </c>
      <c r="D115" s="1227" t="str">
        <f>'Sch-1'!D115</f>
        <v xml:space="preserve">POWER &amp; CONTROL CABLE                   </v>
      </c>
      <c r="E115" s="1357">
        <f>'Sch-1'!E115</f>
        <v>1000032050</v>
      </c>
      <c r="F115" s="1248" t="str">
        <f>'Sch-1'!J115</f>
        <v>4PAIR, 0.5SQMM SCREENED CABLE</v>
      </c>
      <c r="G115" s="1251" t="str">
        <f>'Sch-1'!K115</f>
        <v xml:space="preserve">KM </v>
      </c>
      <c r="H115" s="1251">
        <f>'Sch-1'!L115</f>
        <v>11</v>
      </c>
      <c r="I115" s="1341"/>
      <c r="J115" s="1354" t="str">
        <f t="shared" si="5"/>
        <v>Included</v>
      </c>
      <c r="K115" s="1175"/>
      <c r="M115" s="1142"/>
    </row>
    <row r="116" spans="1:13" s="1154" customFormat="1" ht="33">
      <c r="A116" s="1227">
        <f>'Sch-1'!A116</f>
        <v>95</v>
      </c>
      <c r="B116" s="1357">
        <f>'Sch-1'!B116</f>
        <v>7000023190</v>
      </c>
      <c r="C116" s="1357">
        <f>'Sch-1'!C116</f>
        <v>880</v>
      </c>
      <c r="D116" s="1227" t="str">
        <f>'Sch-1'!D116</f>
        <v xml:space="preserve">AIR CONDITIONING &amp; VENTILATION SYSTEM   </v>
      </c>
      <c r="E116" s="1357">
        <f>'Sch-1'!E116</f>
        <v>1000006284</v>
      </c>
      <c r="F116" s="1248" t="str">
        <f>'Sch-1'!J116</f>
        <v>Air conditioning system  for Switchyard Panel Room of 6m length</v>
      </c>
      <c r="G116" s="1251" t="str">
        <f>'Sch-1'!K116</f>
        <v>SET</v>
      </c>
      <c r="H116" s="1251">
        <f>'Sch-1'!L116</f>
        <v>6</v>
      </c>
      <c r="I116" s="1341"/>
      <c r="J116" s="1354" t="str">
        <f t="shared" si="5"/>
        <v>Included</v>
      </c>
      <c r="K116" s="1175"/>
      <c r="M116" s="1142"/>
    </row>
    <row r="117" spans="1:13" s="1154" customFormat="1" ht="33">
      <c r="A117" s="1227">
        <f>'Sch-1'!A117</f>
        <v>96</v>
      </c>
      <c r="B117" s="1357">
        <f>'Sch-1'!B117</f>
        <v>7000023190</v>
      </c>
      <c r="C117" s="1357">
        <f>'Sch-1'!C117</f>
        <v>890</v>
      </c>
      <c r="D117" s="1227" t="str">
        <f>'Sch-1'!D117</f>
        <v xml:space="preserve">AIR CONDITIONING &amp; VENTILATION SYSTEM   </v>
      </c>
      <c r="E117" s="1357">
        <f>'Sch-1'!E117</f>
        <v>1000006285</v>
      </c>
      <c r="F117" s="1248" t="str">
        <f>'Sch-1'!J117</f>
        <v>Air conditioning system  for Switchyard Panel Room of 9m length</v>
      </c>
      <c r="G117" s="1251" t="str">
        <f>'Sch-1'!K117</f>
        <v>SET</v>
      </c>
      <c r="H117" s="1251">
        <f>'Sch-1'!L117</f>
        <v>4</v>
      </c>
      <c r="I117" s="1341"/>
      <c r="J117" s="1354" t="str">
        <f t="shared" si="5"/>
        <v>Included</v>
      </c>
      <c r="K117" s="1175"/>
      <c r="M117" s="1142"/>
    </row>
    <row r="118" spans="1:13" s="1154" customFormat="1" ht="49.5">
      <c r="A118" s="1227">
        <f>'Sch-1'!A118</f>
        <v>97</v>
      </c>
      <c r="B118" s="1357">
        <f>'Sch-1'!B118</f>
        <v>7000023190</v>
      </c>
      <c r="C118" s="1357">
        <f>'Sch-1'!C118</f>
        <v>930</v>
      </c>
      <c r="D118" s="1227" t="str">
        <f>'Sch-1'!D118</f>
        <v xml:space="preserve">FIRE FIGHTING SYSTEM                    </v>
      </c>
      <c r="E118" s="1357">
        <f>'Sch-1'!E118</f>
        <v>1000055460</v>
      </c>
      <c r="F118" s="1248" t="str">
        <f>'Sch-1'!J118</f>
        <v>HVW SPRAY SYSTEM, HYDRANT SYSTEM AND COMPLETE U/G &amp; O/G PIPING ANDACCESSORIES ETC. OUT SIDE THE PUMP HOUSE  FOR 765 KV, 1-PHASEAUTOTRANSFORMER</v>
      </c>
      <c r="G118" s="1251" t="str">
        <f>'Sch-1'!K118</f>
        <v>SET</v>
      </c>
      <c r="H118" s="1251">
        <f>'Sch-1'!L118</f>
        <v>10</v>
      </c>
      <c r="I118" s="1341"/>
      <c r="J118" s="1354" t="str">
        <f t="shared" si="5"/>
        <v>Included</v>
      </c>
      <c r="K118" s="1175"/>
      <c r="M118" s="1142"/>
    </row>
    <row r="119" spans="1:13" s="1154" customFormat="1" ht="49.5">
      <c r="A119" s="1227">
        <f>'Sch-1'!A119</f>
        <v>98</v>
      </c>
      <c r="B119" s="1357">
        <f>'Sch-1'!B119</f>
        <v>7000023190</v>
      </c>
      <c r="C119" s="1357">
        <f>'Sch-1'!C119</f>
        <v>940</v>
      </c>
      <c r="D119" s="1227" t="str">
        <f>'Sch-1'!D119</f>
        <v xml:space="preserve">FIRE FIGHTING SYSTEM                    </v>
      </c>
      <c r="E119" s="1357">
        <f>'Sch-1'!E119</f>
        <v>1000055459</v>
      </c>
      <c r="F119" s="1248" t="str">
        <f>'Sch-1'!J119</f>
        <v>HVW SPRAY SYSTEM, HYDRANT SYSTEM AND COMPLETE U/G &amp; O/G PIPING ANDACCESSORIES ETC. OUT SIDE THE PUMP HOUSE FOR 765/Ã‚Ë†Å 3 KV SINGLE PHASEREACTOR</v>
      </c>
      <c r="G119" s="1251" t="str">
        <f>'Sch-1'!K119</f>
        <v>SET</v>
      </c>
      <c r="H119" s="1251">
        <f>'Sch-1'!L119</f>
        <v>7</v>
      </c>
      <c r="I119" s="1341"/>
      <c r="J119" s="1354" t="str">
        <f t="shared" si="5"/>
        <v>Included</v>
      </c>
      <c r="K119" s="1175"/>
      <c r="M119" s="1142"/>
    </row>
    <row r="120" spans="1:13" s="1154" customFormat="1" ht="49.5">
      <c r="A120" s="1227">
        <f>'Sch-1'!A120</f>
        <v>99</v>
      </c>
      <c r="B120" s="1357">
        <f>'Sch-1'!B120</f>
        <v>7000023190</v>
      </c>
      <c r="C120" s="1357">
        <f>'Sch-1'!C120</f>
        <v>950</v>
      </c>
      <c r="D120" s="1227" t="str">
        <f>'Sch-1'!D120</f>
        <v xml:space="preserve">FIRE FIGHTING SYSTEM                    </v>
      </c>
      <c r="E120" s="1357">
        <f>'Sch-1'!E120</f>
        <v>1000055456</v>
      </c>
      <c r="F120" s="1248" t="str">
        <f>'Sch-1'!J120</f>
        <v>HVW SPRAY SYSTEM, HYDRANT SYSTEM AND COMPLETE U/G &amp; O/G PIPING ANDACCESSORIES ETC. OUT SIDE THE PUMP HOUSE  FOR 400KV, 3-PHASEAUTOTRANSFORMER</v>
      </c>
      <c r="G120" s="1251" t="str">
        <f>'Sch-1'!K120</f>
        <v>SET</v>
      </c>
      <c r="H120" s="1251">
        <f>'Sch-1'!L120</f>
        <v>3</v>
      </c>
      <c r="I120" s="1341"/>
      <c r="J120" s="1354" t="str">
        <f t="shared" si="5"/>
        <v>Included</v>
      </c>
      <c r="K120" s="1175"/>
      <c r="M120" s="1142"/>
    </row>
    <row r="121" spans="1:13" s="1154" customFormat="1" ht="49.5">
      <c r="A121" s="1227">
        <f>'Sch-1'!A121</f>
        <v>100</v>
      </c>
      <c r="B121" s="1357">
        <f>'Sch-1'!B121</f>
        <v>7000023190</v>
      </c>
      <c r="C121" s="1357">
        <f>'Sch-1'!C121</f>
        <v>960</v>
      </c>
      <c r="D121" s="1227" t="str">
        <f>'Sch-1'!D121</f>
        <v xml:space="preserve">FIRE FIGHTING SYSTEM                    </v>
      </c>
      <c r="E121" s="1357">
        <f>'Sch-1'!E121</f>
        <v>1000055457</v>
      </c>
      <c r="F121" s="1248" t="str">
        <f>'Sch-1'!J121</f>
        <v>HVW SPRAY SYSTEM, HYDRANT SYSTEM AND COMPLETE U/G &amp; O/G PIPING ANDACCESSORIES ETC. OUT SIDE THE PUMP HOUSE FOR 420KV 3 PHASE  BUSREACTOR</v>
      </c>
      <c r="G121" s="1251" t="str">
        <f>'Sch-1'!K121</f>
        <v>SET</v>
      </c>
      <c r="H121" s="1251">
        <f>'Sch-1'!L121</f>
        <v>2</v>
      </c>
      <c r="I121" s="1341"/>
      <c r="J121" s="1354" t="str">
        <f t="shared" si="5"/>
        <v>Included</v>
      </c>
      <c r="K121" s="1175"/>
      <c r="M121" s="1142"/>
    </row>
    <row r="122" spans="1:13" s="1154" customFormat="1">
      <c r="A122" s="1227">
        <f>'Sch-1'!A122</f>
        <v>101</v>
      </c>
      <c r="B122" s="1357">
        <f>'Sch-1'!B122</f>
        <v>7000023190</v>
      </c>
      <c r="C122" s="1357">
        <f>'Sch-1'!C122</f>
        <v>900</v>
      </c>
      <c r="D122" s="1227" t="str">
        <f>'Sch-1'!D122</f>
        <v xml:space="preserve">FIRE FIGHTING SYSTEM                    </v>
      </c>
      <c r="E122" s="1357">
        <f>'Sch-1'!E122</f>
        <v>1000012019</v>
      </c>
      <c r="F122" s="1248" t="str">
        <f>'Sch-1'!J122</f>
        <v>Fire Detection and Alarm System for Switchyard Panel Room of 9 mlength</v>
      </c>
      <c r="G122" s="1251" t="str">
        <f>'Sch-1'!K122</f>
        <v>SET</v>
      </c>
      <c r="H122" s="1251">
        <f>'Sch-1'!L122</f>
        <v>4</v>
      </c>
      <c r="I122" s="1341"/>
      <c r="J122" s="1354" t="str">
        <f>IF(I122=0, "Included",IF(ISERROR(H122*I122), I122, H122*I122))</f>
        <v>Included</v>
      </c>
      <c r="K122" s="1175"/>
      <c r="M122" s="1142"/>
    </row>
    <row r="123" spans="1:13" s="1154" customFormat="1">
      <c r="A123" s="1227">
        <f>'Sch-1'!A123</f>
        <v>102</v>
      </c>
      <c r="B123" s="1357">
        <f>'Sch-1'!B123</f>
        <v>7000023190</v>
      </c>
      <c r="C123" s="1357">
        <f>'Sch-1'!C123</f>
        <v>910</v>
      </c>
      <c r="D123" s="1227" t="str">
        <f>'Sch-1'!D123</f>
        <v xml:space="preserve">FIRE FIGHTING SYSTEM                    </v>
      </c>
      <c r="E123" s="1357">
        <f>'Sch-1'!E123</f>
        <v>1000012018</v>
      </c>
      <c r="F123" s="1248" t="str">
        <f>'Sch-1'!J123</f>
        <v>Fire Detection and Alarm System for Switchyard Panel Room of 6 mlength</v>
      </c>
      <c r="G123" s="1251" t="str">
        <f>'Sch-1'!K123</f>
        <v>SET</v>
      </c>
      <c r="H123" s="1251">
        <f>'Sch-1'!L123</f>
        <v>6</v>
      </c>
      <c r="I123" s="1341"/>
      <c r="J123" s="1354" t="str">
        <f t="shared" ref="J123:J146" si="6">IF(I123=0, "Included",IF(ISERROR(H123*I123), I123, H123*I123))</f>
        <v>Included</v>
      </c>
      <c r="K123" s="1175"/>
      <c r="M123" s="1142"/>
    </row>
    <row r="124" spans="1:13" s="1154" customFormat="1">
      <c r="A124" s="1227">
        <f>'Sch-1'!A124</f>
        <v>103</v>
      </c>
      <c r="B124" s="1357">
        <f>'Sch-1'!B124</f>
        <v>7000023190</v>
      </c>
      <c r="C124" s="1357">
        <f>'Sch-1'!C124</f>
        <v>920</v>
      </c>
      <c r="D124" s="1227" t="str">
        <f>'Sch-1'!D124</f>
        <v xml:space="preserve">FIRE FIGHTING SYSTEM                    </v>
      </c>
      <c r="E124" s="1357">
        <f>'Sch-1'!E124</f>
        <v>1000012022</v>
      </c>
      <c r="F124" s="1248" t="str">
        <f>'Sch-1'!J124</f>
        <v>4.5 kg CO2 type Portable Fire extinguisher</v>
      </c>
      <c r="G124" s="1251" t="str">
        <f>'Sch-1'!K124</f>
        <v xml:space="preserve">EA </v>
      </c>
      <c r="H124" s="1251">
        <f>'Sch-1'!L124</f>
        <v>9</v>
      </c>
      <c r="I124" s="1341"/>
      <c r="J124" s="1354" t="str">
        <f t="shared" si="6"/>
        <v>Included</v>
      </c>
      <c r="K124" s="1175"/>
      <c r="M124" s="1142"/>
    </row>
    <row r="125" spans="1:13" s="1154" customFormat="1">
      <c r="A125" s="1227">
        <f>'Sch-1'!A125</f>
        <v>104</v>
      </c>
      <c r="B125" s="1357">
        <f>'Sch-1'!B125</f>
        <v>7000023190</v>
      </c>
      <c r="C125" s="1357">
        <f>'Sch-1'!C125</f>
        <v>970</v>
      </c>
      <c r="D125" s="1227" t="str">
        <f>'Sch-1'!D125</f>
        <v xml:space="preserve">ILLUMINATION SYSTEM                     </v>
      </c>
      <c r="E125" s="1357">
        <f>'Sch-1'!E125</f>
        <v>1000014547</v>
      </c>
      <c r="F125" s="1248" t="str">
        <f>'Sch-1'!J125</f>
        <v>Lighting Panel type ACP-2 as per technical specification</v>
      </c>
      <c r="G125" s="1251" t="str">
        <f>'Sch-1'!K125</f>
        <v xml:space="preserve">EA </v>
      </c>
      <c r="H125" s="1251">
        <f>'Sch-1'!L125</f>
        <v>6</v>
      </c>
      <c r="I125" s="1341"/>
      <c r="J125" s="1354" t="str">
        <f t="shared" si="6"/>
        <v>Included</v>
      </c>
      <c r="K125" s="1175"/>
      <c r="M125" s="1142"/>
    </row>
    <row r="126" spans="1:13" s="1154" customFormat="1">
      <c r="A126" s="1227">
        <f>'Sch-1'!A126</f>
        <v>105</v>
      </c>
      <c r="B126" s="1357">
        <f>'Sch-1'!B126</f>
        <v>7000023190</v>
      </c>
      <c r="C126" s="1357">
        <f>'Sch-1'!C126</f>
        <v>980</v>
      </c>
      <c r="D126" s="1227" t="str">
        <f>'Sch-1'!D126</f>
        <v xml:space="preserve">ILLUMINATION SYSTEM                     </v>
      </c>
      <c r="E126" s="1357">
        <f>'Sch-1'!E126</f>
        <v>1000001894</v>
      </c>
      <c r="F126" s="1248" t="str">
        <f>'Sch-1'!J126</f>
        <v>Outdoor Power Receptacle for oilfiltration unit (250A)</v>
      </c>
      <c r="G126" s="1251" t="str">
        <f>'Sch-1'!K126</f>
        <v xml:space="preserve">EA </v>
      </c>
      <c r="H126" s="1251">
        <f>'Sch-1'!L126</f>
        <v>4</v>
      </c>
      <c r="I126" s="1341"/>
      <c r="J126" s="1354" t="str">
        <f t="shared" si="6"/>
        <v>Included</v>
      </c>
      <c r="K126" s="1175"/>
      <c r="M126" s="1142"/>
    </row>
    <row r="127" spans="1:13" s="1154" customFormat="1" ht="33">
      <c r="A127" s="1227">
        <f>'Sch-1'!A127</f>
        <v>106</v>
      </c>
      <c r="B127" s="1357">
        <f>'Sch-1'!B127</f>
        <v>7000023190</v>
      </c>
      <c r="C127" s="1357">
        <f>'Sch-1'!C127</f>
        <v>990</v>
      </c>
      <c r="D127" s="1227" t="str">
        <f>'Sch-1'!D127</f>
        <v xml:space="preserve">ILLUMINATION SYSTEM                     </v>
      </c>
      <c r="E127" s="1357">
        <f>'Sch-1'!E127</f>
        <v>1000038387</v>
      </c>
      <c r="F127" s="1248" t="str">
        <f>'Sch-1'!J127</f>
        <v>LED FLOOD LIGHT LUMINARIESTYPE FL-1 (150W) AS PER TECHNICALSPECIFICATION</v>
      </c>
      <c r="G127" s="1251" t="str">
        <f>'Sch-1'!K127</f>
        <v xml:space="preserve">EA </v>
      </c>
      <c r="H127" s="1251">
        <f>'Sch-1'!L127</f>
        <v>50</v>
      </c>
      <c r="I127" s="1341"/>
      <c r="J127" s="1354" t="str">
        <f t="shared" si="6"/>
        <v>Included</v>
      </c>
      <c r="K127" s="1175"/>
      <c r="M127" s="1142"/>
    </row>
    <row r="128" spans="1:13" s="1154" customFormat="1" ht="33">
      <c r="A128" s="1227">
        <f>'Sch-1'!A128</f>
        <v>107</v>
      </c>
      <c r="B128" s="1357">
        <f>'Sch-1'!B128</f>
        <v>7000023190</v>
      </c>
      <c r="C128" s="1357">
        <f>'Sch-1'!C128</f>
        <v>1000</v>
      </c>
      <c r="D128" s="1227" t="str">
        <f>'Sch-1'!D128</f>
        <v xml:space="preserve">ILLUMINATION SYSTEM                     </v>
      </c>
      <c r="E128" s="1357">
        <f>'Sch-1'!E128</f>
        <v>1000038325</v>
      </c>
      <c r="F128" s="1248" t="str">
        <f>'Sch-1'!J128</f>
        <v>LIGHTING FIXTURE LED LUMINAIRES TYPE FL2 AS PER TECH. SPECIFICATIONS</v>
      </c>
      <c r="G128" s="1251" t="str">
        <f>'Sch-1'!K128</f>
        <v xml:space="preserve">EA </v>
      </c>
      <c r="H128" s="1251">
        <f>'Sch-1'!L128</f>
        <v>40</v>
      </c>
      <c r="I128" s="1341"/>
      <c r="J128" s="1354" t="str">
        <f t="shared" si="6"/>
        <v>Included</v>
      </c>
      <c r="K128" s="1175"/>
      <c r="M128" s="1142"/>
    </row>
    <row r="129" spans="1:13" s="1154" customFormat="1">
      <c r="A129" s="1227">
        <f>'Sch-1'!A129</f>
        <v>108</v>
      </c>
      <c r="B129" s="1357">
        <f>'Sch-1'!B129</f>
        <v>7000023190</v>
      </c>
      <c r="C129" s="1357">
        <f>'Sch-1'!C129</f>
        <v>1010</v>
      </c>
      <c r="D129" s="1227" t="str">
        <f>'Sch-1'!D129</f>
        <v xml:space="preserve">ILLUMINATION SYSTEM                     </v>
      </c>
      <c r="E129" s="1357">
        <f>'Sch-1'!E129</f>
        <v>1000013795</v>
      </c>
      <c r="F129" s="1248" t="str">
        <f>'Sch-1'!J129</f>
        <v>Illumination System for switchyard panel room of 6 m length</v>
      </c>
      <c r="G129" s="1251" t="str">
        <f>'Sch-1'!K129</f>
        <v xml:space="preserve">LS </v>
      </c>
      <c r="H129" s="1251">
        <f>'Sch-1'!L129</f>
        <v>6</v>
      </c>
      <c r="I129" s="1341"/>
      <c r="J129" s="1354" t="str">
        <f t="shared" si="6"/>
        <v>Included</v>
      </c>
      <c r="K129" s="1175"/>
      <c r="M129" s="1142"/>
    </row>
    <row r="130" spans="1:13" s="1154" customFormat="1">
      <c r="A130" s="1227">
        <f>'Sch-1'!A130</f>
        <v>109</v>
      </c>
      <c r="B130" s="1357">
        <f>'Sch-1'!B130</f>
        <v>7000023190</v>
      </c>
      <c r="C130" s="1357">
        <f>'Sch-1'!C130</f>
        <v>1020</v>
      </c>
      <c r="D130" s="1227" t="str">
        <f>'Sch-1'!D130</f>
        <v xml:space="preserve">ILLUMINATION SYSTEM                     </v>
      </c>
      <c r="E130" s="1357">
        <f>'Sch-1'!E130</f>
        <v>1000013796</v>
      </c>
      <c r="F130" s="1248" t="str">
        <f>'Sch-1'!J130</f>
        <v>Illumination System for switchyard panel room of 9 m length</v>
      </c>
      <c r="G130" s="1251" t="str">
        <f>'Sch-1'!K130</f>
        <v xml:space="preserve">LS </v>
      </c>
      <c r="H130" s="1251">
        <f>'Sch-1'!L130</f>
        <v>4</v>
      </c>
      <c r="I130" s="1341"/>
      <c r="J130" s="1354" t="str">
        <f t="shared" si="6"/>
        <v>Included</v>
      </c>
      <c r="K130" s="1175"/>
      <c r="M130" s="1142"/>
    </row>
    <row r="131" spans="1:13" s="1154" customFormat="1" ht="33">
      <c r="A131" s="1227">
        <f>'Sch-1'!A131</f>
        <v>110</v>
      </c>
      <c r="B131" s="1357">
        <f>'Sch-1'!B131</f>
        <v>7000023190</v>
      </c>
      <c r="C131" s="1357">
        <f>'Sch-1'!C131</f>
        <v>1030</v>
      </c>
      <c r="D131" s="1227" t="str">
        <f>'Sch-1'!D131</f>
        <v xml:space="preserve">765 kV Equipment support structures     </v>
      </c>
      <c r="E131" s="1357">
        <f>'Sch-1'!E131</f>
        <v>1000050816</v>
      </c>
      <c r="F131" s="1248" t="str">
        <f>'Sch-1'!J131</f>
        <v>EQUIPMENT STRUCTURE INCLUDING FOUNDATION BOLT-765KV WT (1PH)</v>
      </c>
      <c r="G131" s="1251" t="str">
        <f>'Sch-1'!K131</f>
        <v xml:space="preserve">EA </v>
      </c>
      <c r="H131" s="1251">
        <f>'Sch-1'!L131</f>
        <v>4</v>
      </c>
      <c r="I131" s="1341"/>
      <c r="J131" s="1354" t="str">
        <f t="shared" si="6"/>
        <v>Included</v>
      </c>
      <c r="K131" s="1175"/>
      <c r="M131" s="1142"/>
    </row>
    <row r="132" spans="1:13" s="1154" customFormat="1" ht="33">
      <c r="A132" s="1227">
        <f>'Sch-1'!A132</f>
        <v>111</v>
      </c>
      <c r="B132" s="1357">
        <f>'Sch-1'!B132</f>
        <v>7000023190</v>
      </c>
      <c r="C132" s="1357">
        <f>'Sch-1'!C132</f>
        <v>1040</v>
      </c>
      <c r="D132" s="1227" t="str">
        <f>'Sch-1'!D132</f>
        <v xml:space="preserve">765 kV Equipment support structures     </v>
      </c>
      <c r="E132" s="1357">
        <f>'Sch-1'!E132</f>
        <v>1000050811</v>
      </c>
      <c r="F132" s="1248" t="str">
        <f>'Sch-1'!J132</f>
        <v>EQUIPMENT STRUCTURE INCLUDING FOUNDATION BOLT-765KV BPI (1PH)</v>
      </c>
      <c r="G132" s="1251" t="str">
        <f>'Sch-1'!K132</f>
        <v xml:space="preserve">EA </v>
      </c>
      <c r="H132" s="1251">
        <f>'Sch-1'!L132</f>
        <v>63</v>
      </c>
      <c r="I132" s="1341"/>
      <c r="J132" s="1354" t="str">
        <f t="shared" si="6"/>
        <v>Included</v>
      </c>
      <c r="K132" s="1175"/>
      <c r="M132" s="1142"/>
    </row>
    <row r="133" spans="1:13" s="1154" customFormat="1" ht="33">
      <c r="A133" s="1227">
        <f>'Sch-1'!A133</f>
        <v>112</v>
      </c>
      <c r="B133" s="1357">
        <f>'Sch-1'!B133</f>
        <v>7000023190</v>
      </c>
      <c r="C133" s="1357">
        <f>'Sch-1'!C133</f>
        <v>1050</v>
      </c>
      <c r="D133" s="1227" t="str">
        <f>'Sch-1'!D133</f>
        <v xml:space="preserve">765 kV Equipment support structures     </v>
      </c>
      <c r="E133" s="1357">
        <f>'Sch-1'!E133</f>
        <v>1000050813</v>
      </c>
      <c r="F133" s="1248" t="str">
        <f>'Sch-1'!J133</f>
        <v>EQUIPMENT STRUCTURE INCLUDING FOUNDATION BOLT-765KV CVT (1PH)</v>
      </c>
      <c r="G133" s="1251" t="str">
        <f>'Sch-1'!K133</f>
        <v xml:space="preserve">EA </v>
      </c>
      <c r="H133" s="1251">
        <f>'Sch-1'!L133</f>
        <v>12</v>
      </c>
      <c r="I133" s="1341"/>
      <c r="J133" s="1354" t="str">
        <f t="shared" si="6"/>
        <v>Included</v>
      </c>
      <c r="K133" s="1175"/>
      <c r="M133" s="1142"/>
    </row>
    <row r="134" spans="1:13" s="1154" customFormat="1" ht="33">
      <c r="A134" s="1227">
        <f>'Sch-1'!A134</f>
        <v>113</v>
      </c>
      <c r="B134" s="1357">
        <f>'Sch-1'!B134</f>
        <v>7000023190</v>
      </c>
      <c r="C134" s="1357">
        <f>'Sch-1'!C134</f>
        <v>1060</v>
      </c>
      <c r="D134" s="1227" t="str">
        <f>'Sch-1'!D134</f>
        <v xml:space="preserve">765 kV Equipment support structures     </v>
      </c>
      <c r="E134" s="1357">
        <f>'Sch-1'!E134</f>
        <v>1000050812</v>
      </c>
      <c r="F134" s="1248" t="str">
        <f>'Sch-1'!J134</f>
        <v>EQUIPMENT STRUCTURE INCLUDING FOUNDATION BOLT-765KV CT (1PH)</v>
      </c>
      <c r="G134" s="1251" t="str">
        <f>'Sch-1'!K134</f>
        <v xml:space="preserve">EA </v>
      </c>
      <c r="H134" s="1251">
        <f>'Sch-1'!L134</f>
        <v>33</v>
      </c>
      <c r="I134" s="1341"/>
      <c r="J134" s="1354" t="str">
        <f t="shared" si="6"/>
        <v>Included</v>
      </c>
      <c r="K134" s="1175"/>
      <c r="M134" s="1142"/>
    </row>
    <row r="135" spans="1:13" s="1154" customFormat="1" ht="33">
      <c r="A135" s="1227">
        <f>'Sch-1'!A135</f>
        <v>114</v>
      </c>
      <c r="B135" s="1357">
        <f>'Sch-1'!B135</f>
        <v>7000023190</v>
      </c>
      <c r="C135" s="1357">
        <f>'Sch-1'!C135</f>
        <v>1070</v>
      </c>
      <c r="D135" s="1227" t="str">
        <f>'Sch-1'!D135</f>
        <v xml:space="preserve">765 kV Equipment support structures     </v>
      </c>
      <c r="E135" s="1357">
        <f>'Sch-1'!E135</f>
        <v>1000050815</v>
      </c>
      <c r="F135" s="1248" t="str">
        <f>'Sch-1'!J135</f>
        <v>EQUIPMENT STRUCTURE INCLUDING FOUNDATION BOLT-765KV CLASS SA (1PH)</v>
      </c>
      <c r="G135" s="1251" t="str">
        <f>'Sch-1'!K135</f>
        <v xml:space="preserve">EA </v>
      </c>
      <c r="H135" s="1251">
        <f>'Sch-1'!L135</f>
        <v>23</v>
      </c>
      <c r="I135" s="1341"/>
      <c r="J135" s="1354" t="str">
        <f t="shared" si="6"/>
        <v>Included</v>
      </c>
      <c r="K135" s="1175"/>
      <c r="M135" s="1142"/>
    </row>
    <row r="136" spans="1:13" s="1154" customFormat="1" ht="33">
      <c r="A136" s="1227">
        <f>'Sch-1'!A136</f>
        <v>115</v>
      </c>
      <c r="B136" s="1357">
        <f>'Sch-1'!B136</f>
        <v>7000023190</v>
      </c>
      <c r="C136" s="1357">
        <f>'Sch-1'!C136</f>
        <v>1080</v>
      </c>
      <c r="D136" s="1227" t="str">
        <f>'Sch-1'!D136</f>
        <v xml:space="preserve">765 kV Equipment support structures     </v>
      </c>
      <c r="E136" s="1357">
        <f>'Sch-1'!E136</f>
        <v>1000050814</v>
      </c>
      <c r="F136" s="1248" t="str">
        <f>'Sch-1'!J136</f>
        <v>EQUIPMENT STRUCTURE INCLUDING FOUNDATION BOLT-765KV ISO (1PH)</v>
      </c>
      <c r="G136" s="1251" t="str">
        <f>'Sch-1'!K136</f>
        <v xml:space="preserve">EA </v>
      </c>
      <c r="H136" s="1251">
        <f>'Sch-1'!L136</f>
        <v>45</v>
      </c>
      <c r="I136" s="1341"/>
      <c r="J136" s="1354" t="str">
        <f t="shared" si="6"/>
        <v>Included</v>
      </c>
      <c r="K136" s="1175"/>
      <c r="M136" s="1142"/>
    </row>
    <row r="137" spans="1:13" s="1154" customFormat="1" ht="33">
      <c r="A137" s="1227">
        <f>'Sch-1'!A137</f>
        <v>116</v>
      </c>
      <c r="B137" s="1357">
        <f>'Sch-1'!B137</f>
        <v>7000023190</v>
      </c>
      <c r="C137" s="1357">
        <f>'Sch-1'!C137</f>
        <v>1090</v>
      </c>
      <c r="D137" s="1227" t="str">
        <f>'Sch-1'!D137</f>
        <v xml:space="preserve">765 kV Equipment support structures     </v>
      </c>
      <c r="E137" s="1357">
        <f>'Sch-1'!E137</f>
        <v>1000050817</v>
      </c>
      <c r="F137" s="1248" t="str">
        <f>'Sch-1'!J137</f>
        <v>EQUIPMENT STRUCTURE INCLUDING FOUNDATION BOLT-765KV ISO (3PH)</v>
      </c>
      <c r="G137" s="1251" t="str">
        <f>'Sch-1'!K137</f>
        <v xml:space="preserve">EA </v>
      </c>
      <c r="H137" s="1251">
        <f>'Sch-1'!L137</f>
        <v>25</v>
      </c>
      <c r="I137" s="1341"/>
      <c r="J137" s="1354" t="str">
        <f t="shared" si="6"/>
        <v>Included</v>
      </c>
      <c r="K137" s="1175"/>
      <c r="M137" s="1142"/>
    </row>
    <row r="138" spans="1:13" s="1154" customFormat="1" ht="33">
      <c r="A138" s="1227">
        <f>'Sch-1'!A138</f>
        <v>117</v>
      </c>
      <c r="B138" s="1357">
        <f>'Sch-1'!B138</f>
        <v>7000023190</v>
      </c>
      <c r="C138" s="1357">
        <f>'Sch-1'!C138</f>
        <v>1100</v>
      </c>
      <c r="D138" s="1227" t="str">
        <f>'Sch-1'!D138</f>
        <v xml:space="preserve">400kV Equipment support structures      </v>
      </c>
      <c r="E138" s="1357">
        <f>'Sch-1'!E138</f>
        <v>1000049657</v>
      </c>
      <c r="F138" s="1248" t="str">
        <f>'Sch-1'!J138</f>
        <v>EQUIPMENT STRUCTURE INCLUDING FOUNDATION BOLT-400KV ISOLATOR (3PH)</v>
      </c>
      <c r="G138" s="1251" t="str">
        <f>'Sch-1'!K138</f>
        <v xml:space="preserve">EA </v>
      </c>
      <c r="H138" s="1251">
        <f>'Sch-1'!L138</f>
        <v>33</v>
      </c>
      <c r="I138" s="1341"/>
      <c r="J138" s="1354" t="str">
        <f t="shared" si="6"/>
        <v>Included</v>
      </c>
      <c r="K138" s="1175"/>
      <c r="M138" s="1142"/>
    </row>
    <row r="139" spans="1:13" s="1154" customFormat="1" ht="33">
      <c r="A139" s="1227">
        <f>'Sch-1'!A139</f>
        <v>118</v>
      </c>
      <c r="B139" s="1357">
        <f>'Sch-1'!B139</f>
        <v>7000023190</v>
      </c>
      <c r="C139" s="1357">
        <f>'Sch-1'!C139</f>
        <v>1110</v>
      </c>
      <c r="D139" s="1227" t="str">
        <f>'Sch-1'!D139</f>
        <v xml:space="preserve">400kV Equipment support structures      </v>
      </c>
      <c r="E139" s="1357">
        <f>'Sch-1'!E139</f>
        <v>1000050810</v>
      </c>
      <c r="F139" s="1248" t="str">
        <f>'Sch-1'!J139</f>
        <v>EQUIPMENT STRUCTURE INCLUDING FOUNDATION BOLT-400KV ISOLATOR (1PH)</v>
      </c>
      <c r="G139" s="1251" t="str">
        <f>'Sch-1'!K139</f>
        <v xml:space="preserve">EA </v>
      </c>
      <c r="H139" s="1251">
        <f>'Sch-1'!L139</f>
        <v>18</v>
      </c>
      <c r="I139" s="1341"/>
      <c r="J139" s="1354" t="str">
        <f t="shared" si="6"/>
        <v>Included</v>
      </c>
      <c r="K139" s="1175"/>
      <c r="M139" s="1142"/>
    </row>
    <row r="140" spans="1:13" s="1154" customFormat="1" ht="33">
      <c r="A140" s="1227">
        <f>'Sch-1'!A140</f>
        <v>119</v>
      </c>
      <c r="B140" s="1357">
        <f>'Sch-1'!B140</f>
        <v>7000023190</v>
      </c>
      <c r="C140" s="1357">
        <f>'Sch-1'!C140</f>
        <v>1120</v>
      </c>
      <c r="D140" s="1227" t="str">
        <f>'Sch-1'!D140</f>
        <v xml:space="preserve">400kV Equipment support structures      </v>
      </c>
      <c r="E140" s="1357">
        <f>'Sch-1'!E140</f>
        <v>1000049652</v>
      </c>
      <c r="F140" s="1248" t="str">
        <f>'Sch-1'!J140</f>
        <v>EQUIPMENT STRUCTURE INCLUDING FOUNDATION BOLT-400KV BPI (1PH)</v>
      </c>
      <c r="G140" s="1251" t="str">
        <f>'Sch-1'!K140</f>
        <v xml:space="preserve">EA </v>
      </c>
      <c r="H140" s="1251">
        <f>'Sch-1'!L140</f>
        <v>31</v>
      </c>
      <c r="I140" s="1341"/>
      <c r="J140" s="1354" t="str">
        <f t="shared" si="6"/>
        <v>Included</v>
      </c>
      <c r="K140" s="1175"/>
      <c r="M140" s="1142"/>
    </row>
    <row r="141" spans="1:13" s="1154" customFormat="1" ht="33">
      <c r="A141" s="1227">
        <f>'Sch-1'!A141</f>
        <v>120</v>
      </c>
      <c r="B141" s="1357">
        <f>'Sch-1'!B141</f>
        <v>7000023190</v>
      </c>
      <c r="C141" s="1357">
        <f>'Sch-1'!C141</f>
        <v>1130</v>
      </c>
      <c r="D141" s="1227" t="str">
        <f>'Sch-1'!D141</f>
        <v xml:space="preserve">400kV Equipment support structures      </v>
      </c>
      <c r="E141" s="1357">
        <f>'Sch-1'!E141</f>
        <v>1000054972</v>
      </c>
      <c r="F141" s="1248" t="str">
        <f>'Sch-1'!J141</f>
        <v>EQUIPMENT STRUCTURE INCLUDING FOUNDATION BOLT-400KV HBPI (1PH)</v>
      </c>
      <c r="G141" s="1251" t="str">
        <f>'Sch-1'!K141</f>
        <v xml:space="preserve">EA </v>
      </c>
      <c r="H141" s="1251">
        <f>'Sch-1'!L141</f>
        <v>40</v>
      </c>
      <c r="I141" s="1341"/>
      <c r="J141" s="1354" t="str">
        <f t="shared" si="6"/>
        <v>Included</v>
      </c>
      <c r="K141" s="1175"/>
      <c r="M141" s="1142"/>
    </row>
    <row r="142" spans="1:13" s="1154" customFormat="1" ht="33">
      <c r="A142" s="1227">
        <f>'Sch-1'!A142</f>
        <v>121</v>
      </c>
      <c r="B142" s="1357">
        <f>'Sch-1'!B142</f>
        <v>7000023190</v>
      </c>
      <c r="C142" s="1357">
        <f>'Sch-1'!C142</f>
        <v>1140</v>
      </c>
      <c r="D142" s="1227" t="str">
        <f>'Sch-1'!D142</f>
        <v xml:space="preserve">400kV Equipment support structures      </v>
      </c>
      <c r="E142" s="1357">
        <f>'Sch-1'!E142</f>
        <v>1000049653</v>
      </c>
      <c r="F142" s="1248" t="str">
        <f>'Sch-1'!J142</f>
        <v>EQUIPMENT STRUCTURE INCLUDING FOUNDATION BOLT-400KV CT (1PH)</v>
      </c>
      <c r="G142" s="1251" t="str">
        <f>'Sch-1'!K142</f>
        <v xml:space="preserve">EA </v>
      </c>
      <c r="H142" s="1251">
        <f>'Sch-1'!L142</f>
        <v>42</v>
      </c>
      <c r="I142" s="1341"/>
      <c r="J142" s="1354" t="str">
        <f t="shared" si="6"/>
        <v>Included</v>
      </c>
      <c r="K142" s="1175"/>
      <c r="M142" s="1142"/>
    </row>
    <row r="143" spans="1:13" s="1154" customFormat="1" ht="33">
      <c r="A143" s="1227">
        <f>'Sch-1'!A143</f>
        <v>122</v>
      </c>
      <c r="B143" s="1357">
        <f>'Sch-1'!B143</f>
        <v>7000023190</v>
      </c>
      <c r="C143" s="1357">
        <f>'Sch-1'!C143</f>
        <v>1150</v>
      </c>
      <c r="D143" s="1227" t="str">
        <f>'Sch-1'!D143</f>
        <v xml:space="preserve">400kV Equipment support structures      </v>
      </c>
      <c r="E143" s="1357">
        <f>'Sch-1'!E143</f>
        <v>1000049655</v>
      </c>
      <c r="F143" s="1248" t="str">
        <f>'Sch-1'!J143</f>
        <v>EQUIPMENT STRUCTURE INCLUDING FOUNDATION BOLT-400KV CLASS SA (1PH)</v>
      </c>
      <c r="G143" s="1251" t="str">
        <f>'Sch-1'!K143</f>
        <v xml:space="preserve">EA </v>
      </c>
      <c r="H143" s="1251">
        <f>'Sch-1'!L143</f>
        <v>15</v>
      </c>
      <c r="I143" s="1341"/>
      <c r="J143" s="1354" t="str">
        <f t="shared" si="6"/>
        <v>Included</v>
      </c>
      <c r="K143" s="1175"/>
      <c r="M143" s="1142"/>
    </row>
    <row r="144" spans="1:13" s="1154" customFormat="1" ht="33">
      <c r="A144" s="1227">
        <f>'Sch-1'!A144</f>
        <v>123</v>
      </c>
      <c r="B144" s="1357">
        <f>'Sch-1'!B144</f>
        <v>7000023190</v>
      </c>
      <c r="C144" s="1357">
        <f>'Sch-1'!C144</f>
        <v>1160</v>
      </c>
      <c r="D144" s="1227" t="str">
        <f>'Sch-1'!D144</f>
        <v xml:space="preserve">400kV Equipment support structures      </v>
      </c>
      <c r="E144" s="1357">
        <f>'Sch-1'!E144</f>
        <v>1000054973</v>
      </c>
      <c r="F144" s="1248" t="str">
        <f>'Sch-1'!J144</f>
        <v>EQUIPMENT STRUCTURE INCLUDING FOUNDATION BOLT-400KV CLASS HIGH LEVELSA (1PH)</v>
      </c>
      <c r="G144" s="1251" t="str">
        <f>'Sch-1'!K144</f>
        <v xml:space="preserve">EA </v>
      </c>
      <c r="H144" s="1251">
        <f>'Sch-1'!L144</f>
        <v>10</v>
      </c>
      <c r="I144" s="1341"/>
      <c r="J144" s="1354" t="str">
        <f t="shared" si="6"/>
        <v>Included</v>
      </c>
      <c r="K144" s="1175"/>
      <c r="M144" s="1142"/>
    </row>
    <row r="145" spans="1:13" s="1154" customFormat="1" ht="33">
      <c r="A145" s="1227">
        <f>'Sch-1'!A145</f>
        <v>124</v>
      </c>
      <c r="B145" s="1357">
        <f>'Sch-1'!B145</f>
        <v>7000023190</v>
      </c>
      <c r="C145" s="1357">
        <f>'Sch-1'!C145</f>
        <v>1170</v>
      </c>
      <c r="D145" s="1227" t="str">
        <f>'Sch-1'!D145</f>
        <v xml:space="preserve">220kV Equipment support structures      </v>
      </c>
      <c r="E145" s="1357">
        <f>'Sch-1'!E145</f>
        <v>1000052285</v>
      </c>
      <c r="F145" s="1248" t="str">
        <f>'Sch-1'!J145</f>
        <v>EQUIPMENT STRUCTURE INCLUDING FOUNDATION BOLT-220KV HIGH BPI (1PH)</v>
      </c>
      <c r="G145" s="1251" t="str">
        <f>'Sch-1'!K145</f>
        <v xml:space="preserve">EA </v>
      </c>
      <c r="H145" s="1251">
        <f>'Sch-1'!L145</f>
        <v>9</v>
      </c>
      <c r="I145" s="1341"/>
      <c r="J145" s="1354" t="str">
        <f t="shared" si="6"/>
        <v>Included</v>
      </c>
      <c r="K145" s="1175"/>
      <c r="M145" s="1142"/>
    </row>
    <row r="146" spans="1:13" s="1154" customFormat="1" ht="33">
      <c r="A146" s="1227">
        <f>'Sch-1'!A146</f>
        <v>125</v>
      </c>
      <c r="B146" s="1357">
        <f>'Sch-1'!B146</f>
        <v>7000023190</v>
      </c>
      <c r="C146" s="1357">
        <f>'Sch-1'!C146</f>
        <v>1180</v>
      </c>
      <c r="D146" s="1227" t="str">
        <f>'Sch-1'!D146</f>
        <v xml:space="preserve">220kV Equipment support structures      </v>
      </c>
      <c r="E146" s="1357">
        <f>'Sch-1'!E146</f>
        <v>1000049646</v>
      </c>
      <c r="F146" s="1248" t="str">
        <f>'Sch-1'!J146</f>
        <v>EQUIPMENT STRUCTURE INCLUDING FOUNDATION BOLT-220KV BPI (1PH)</v>
      </c>
      <c r="G146" s="1251" t="str">
        <f>'Sch-1'!K146</f>
        <v xml:space="preserve">EA </v>
      </c>
      <c r="H146" s="1251">
        <f>'Sch-1'!L146</f>
        <v>18</v>
      </c>
      <c r="I146" s="1341"/>
      <c r="J146" s="1354" t="str">
        <f t="shared" si="6"/>
        <v>Included</v>
      </c>
      <c r="K146" s="1175"/>
      <c r="M146" s="1142"/>
    </row>
    <row r="147" spans="1:13" s="1154" customFormat="1" ht="33">
      <c r="A147" s="1227">
        <f>'Sch-1'!A147</f>
        <v>126</v>
      </c>
      <c r="B147" s="1357">
        <f>'Sch-1'!B147</f>
        <v>7000023190</v>
      </c>
      <c r="C147" s="1357">
        <f>'Sch-1'!C147</f>
        <v>1190</v>
      </c>
      <c r="D147" s="1227" t="str">
        <f>'Sch-1'!D147</f>
        <v xml:space="preserve">220kV Equipment support structures      </v>
      </c>
      <c r="E147" s="1357">
        <f>'Sch-1'!E147</f>
        <v>1000049649</v>
      </c>
      <c r="F147" s="1248" t="str">
        <f>'Sch-1'!J147</f>
        <v>EQUIPMENT STRUCTURE INCLUDING FOUNDATION BOLT-220KV CLASS SA (1PH)</v>
      </c>
      <c r="G147" s="1251" t="str">
        <f>'Sch-1'!K147</f>
        <v xml:space="preserve">EA </v>
      </c>
      <c r="H147" s="1251">
        <f>'Sch-1'!L147</f>
        <v>9</v>
      </c>
      <c r="I147" s="1341"/>
      <c r="J147" s="1354" t="str">
        <f>IF(I147=0, "Included",IF(ISERROR(H147*I147), I147, H147*I147))</f>
        <v>Included</v>
      </c>
      <c r="K147" s="1175"/>
      <c r="M147" s="1142"/>
    </row>
    <row r="148" spans="1:13" s="1154" customFormat="1" ht="33">
      <c r="A148" s="1227">
        <f>'Sch-1'!A148</f>
        <v>127</v>
      </c>
      <c r="B148" s="1357">
        <f>'Sch-1'!B148</f>
        <v>7000023190</v>
      </c>
      <c r="C148" s="1357">
        <f>'Sch-1'!C148</f>
        <v>1200</v>
      </c>
      <c r="D148" s="1227" t="str">
        <f>'Sch-1'!D148</f>
        <v xml:space="preserve">220kV Equipment support structures      </v>
      </c>
      <c r="E148" s="1357">
        <f>'Sch-1'!E148</f>
        <v>1000049651</v>
      </c>
      <c r="F148" s="1248" t="str">
        <f>'Sch-1'!J148</f>
        <v>EQUIPMENT STRUCTURE INCLUDING FOUNDATION BOLT-220KV ISOLATOR (3PH)</v>
      </c>
      <c r="G148" s="1251" t="str">
        <f>'Sch-1'!K148</f>
        <v xml:space="preserve">EA </v>
      </c>
      <c r="H148" s="1251">
        <f>'Sch-1'!L148</f>
        <v>12</v>
      </c>
      <c r="I148" s="1341"/>
      <c r="J148" s="1354" t="str">
        <f t="shared" ref="J148" si="7">IF(I148=0, "Included",IF(ISERROR(H148*I148), I148, H148*I148))</f>
        <v>Included</v>
      </c>
      <c r="K148" s="1175"/>
      <c r="M148" s="1142"/>
    </row>
    <row r="149" spans="1:13" s="1154" customFormat="1" ht="33">
      <c r="A149" s="1227">
        <f>'Sch-1'!A149</f>
        <v>128</v>
      </c>
      <c r="B149" s="1357">
        <f>'Sch-1'!B149</f>
        <v>7000023190</v>
      </c>
      <c r="C149" s="1357">
        <f>'Sch-1'!C149</f>
        <v>1210</v>
      </c>
      <c r="D149" s="1227" t="str">
        <f>'Sch-1'!D149</f>
        <v xml:space="preserve">220kV Equipment support structures      </v>
      </c>
      <c r="E149" s="1357">
        <f>'Sch-1'!E149</f>
        <v>1000049647</v>
      </c>
      <c r="F149" s="1248" t="str">
        <f>'Sch-1'!J149</f>
        <v>EQUIPMENT STRUCTURE INCLUDING FOUNDATION BOLT-220KV CT (1PH)</v>
      </c>
      <c r="G149" s="1251" t="str">
        <f>'Sch-1'!K149</f>
        <v xml:space="preserve">EA </v>
      </c>
      <c r="H149" s="1251">
        <f>'Sch-1'!L149</f>
        <v>9</v>
      </c>
      <c r="I149" s="1341"/>
      <c r="J149" s="1354" t="str">
        <f t="shared" si="4"/>
        <v>Included</v>
      </c>
      <c r="K149" s="1175"/>
      <c r="M149" s="1142"/>
    </row>
    <row r="150" spans="1:13" s="1154" customFormat="1">
      <c r="A150" s="1227">
        <f>'Sch-1'!A150</f>
        <v>129</v>
      </c>
      <c r="B150" s="1357">
        <f>'Sch-1'!B150</f>
        <v>7000023190</v>
      </c>
      <c r="C150" s="1357">
        <f>'Sch-1'!C150</f>
        <v>1220</v>
      </c>
      <c r="D150" s="1227" t="str">
        <f>'Sch-1'!D150</f>
        <v xml:space="preserve">Mandatory Spare LOT                     </v>
      </c>
      <c r="E150" s="1357">
        <f>'Sch-1'!E150</f>
        <v>1000027625</v>
      </c>
      <c r="F150" s="1248" t="str">
        <f>'Sch-1'!J150</f>
        <v>Spare-765KV Circuit Breaker</v>
      </c>
      <c r="G150" s="1251" t="str">
        <f>'Sch-1'!K150</f>
        <v>LOT</v>
      </c>
      <c r="H150" s="1251">
        <f>'Sch-1'!L150</f>
        <v>1</v>
      </c>
      <c r="I150" s="1341"/>
      <c r="J150" s="1354" t="str">
        <f t="shared" si="4"/>
        <v>Included</v>
      </c>
      <c r="K150" s="1175"/>
      <c r="M150" s="1142"/>
    </row>
    <row r="151" spans="1:13" s="1154" customFormat="1">
      <c r="A151" s="1227">
        <f>'Sch-1'!A151</f>
        <v>130</v>
      </c>
      <c r="B151" s="1357">
        <f>'Sch-1'!B151</f>
        <v>7000023190</v>
      </c>
      <c r="C151" s="1357">
        <f>'Sch-1'!C151</f>
        <v>1230</v>
      </c>
      <c r="D151" s="1227" t="str">
        <f>'Sch-1'!D151</f>
        <v xml:space="preserve">Mandatory Spare LOT                     </v>
      </c>
      <c r="E151" s="1357">
        <f>'Sch-1'!E151</f>
        <v>1000028091</v>
      </c>
      <c r="F151" s="1248" t="str">
        <f>'Sch-1'!J151</f>
        <v>Spare-765kV VKDB Isolator</v>
      </c>
      <c r="G151" s="1251" t="str">
        <f>'Sch-1'!K151</f>
        <v>LOT</v>
      </c>
      <c r="H151" s="1251">
        <f>'Sch-1'!L151</f>
        <v>1</v>
      </c>
      <c r="I151" s="1341"/>
      <c r="J151" s="1354" t="str">
        <f t="shared" si="4"/>
        <v>Included</v>
      </c>
      <c r="K151" s="1175"/>
      <c r="M151" s="1142"/>
    </row>
    <row r="152" spans="1:13" s="1154" customFormat="1">
      <c r="A152" s="1227">
        <f>'Sch-1'!A152</f>
        <v>131</v>
      </c>
      <c r="B152" s="1357">
        <f>'Sch-1'!B152</f>
        <v>7000023190</v>
      </c>
      <c r="C152" s="1357">
        <f>'Sch-1'!C152</f>
        <v>1240</v>
      </c>
      <c r="D152" s="1227" t="str">
        <f>'Sch-1'!D152</f>
        <v xml:space="preserve">Mandatory Spare LOT                     </v>
      </c>
      <c r="E152" s="1357">
        <f>'Sch-1'!E152</f>
        <v>1000054976</v>
      </c>
      <c r="F152" s="1248" t="str">
        <f>'Sch-1'!J152</f>
        <v>SPARE-765KV CURRENT TRANSFORMER</v>
      </c>
      <c r="G152" s="1251" t="str">
        <f>'Sch-1'!K152</f>
        <v>LOT</v>
      </c>
      <c r="H152" s="1251">
        <f>'Sch-1'!L152</f>
        <v>1</v>
      </c>
      <c r="I152" s="1341"/>
      <c r="J152" s="1354" t="str">
        <f t="shared" si="4"/>
        <v>Included</v>
      </c>
      <c r="K152" s="1175"/>
      <c r="M152" s="1142"/>
    </row>
    <row r="153" spans="1:13" s="1154" customFormat="1">
      <c r="A153" s="1227">
        <f>'Sch-1'!A153</f>
        <v>132</v>
      </c>
      <c r="B153" s="1357">
        <f>'Sch-1'!B153</f>
        <v>7000023190</v>
      </c>
      <c r="C153" s="1357">
        <f>'Sch-1'!C153</f>
        <v>1250</v>
      </c>
      <c r="D153" s="1227" t="str">
        <f>'Sch-1'!D153</f>
        <v xml:space="preserve">Mandatory Spare LOT                     </v>
      </c>
      <c r="E153" s="1357">
        <f>'Sch-1'!E153</f>
        <v>1000054977</v>
      </c>
      <c r="F153" s="1248" t="str">
        <f>'Sch-1'!J153</f>
        <v>SPARE-765KV CAPACITIVE VOLTAGE TRANSFORMER</v>
      </c>
      <c r="G153" s="1251" t="str">
        <f>'Sch-1'!K153</f>
        <v>LOT</v>
      </c>
      <c r="H153" s="1251">
        <f>'Sch-1'!L153</f>
        <v>1</v>
      </c>
      <c r="I153" s="1341"/>
      <c r="J153" s="1354" t="str">
        <f t="shared" si="4"/>
        <v>Included</v>
      </c>
      <c r="K153" s="1175"/>
      <c r="M153" s="1142"/>
    </row>
    <row r="154" spans="1:13" s="1154" customFormat="1">
      <c r="A154" s="1227">
        <f>'Sch-1'!A154</f>
        <v>133</v>
      </c>
      <c r="B154" s="1357">
        <f>'Sch-1'!B154</f>
        <v>7000023190</v>
      </c>
      <c r="C154" s="1357">
        <f>'Sch-1'!C154</f>
        <v>1260</v>
      </c>
      <c r="D154" s="1227" t="str">
        <f>'Sch-1'!D154</f>
        <v xml:space="preserve">Mandatory Spare LOT                     </v>
      </c>
      <c r="E154" s="1357">
        <f>'Sch-1'!E154</f>
        <v>1000028372</v>
      </c>
      <c r="F154" s="1248" t="str">
        <f>'Sch-1'!J154</f>
        <v>SPARES FOR 624KV SURGE ARRESTER</v>
      </c>
      <c r="G154" s="1251" t="str">
        <f>'Sch-1'!K154</f>
        <v xml:space="preserve">LS </v>
      </c>
      <c r="H154" s="1251">
        <f>'Sch-1'!L154</f>
        <v>1</v>
      </c>
      <c r="I154" s="1341"/>
      <c r="J154" s="1354" t="str">
        <f t="shared" si="4"/>
        <v>Included</v>
      </c>
      <c r="K154" s="1175"/>
      <c r="M154" s="1142"/>
    </row>
    <row r="155" spans="1:13" s="1154" customFormat="1">
      <c r="A155" s="1227">
        <f>'Sch-1'!A155</f>
        <v>134</v>
      </c>
      <c r="B155" s="1357">
        <f>'Sch-1'!B155</f>
        <v>7000023190</v>
      </c>
      <c r="C155" s="1357">
        <f>'Sch-1'!C155</f>
        <v>1270</v>
      </c>
      <c r="D155" s="1227" t="str">
        <f>'Sch-1'!D155</f>
        <v xml:space="preserve">Mandatory Spare LOT                     </v>
      </c>
      <c r="E155" s="1357">
        <f>'Sch-1'!E155</f>
        <v>1000019918</v>
      </c>
      <c r="F155" s="1248" t="str">
        <f>'Sch-1'!J155</f>
        <v>Spares for 420kV Circuit Breaker</v>
      </c>
      <c r="G155" s="1251" t="str">
        <f>'Sch-1'!K155</f>
        <v xml:space="preserve">LS </v>
      </c>
      <c r="H155" s="1251">
        <f>'Sch-1'!L155</f>
        <v>1</v>
      </c>
      <c r="I155" s="1341"/>
      <c r="J155" s="1354" t="str">
        <f t="shared" si="4"/>
        <v>Included</v>
      </c>
      <c r="K155" s="1175"/>
      <c r="M155" s="1142"/>
    </row>
    <row r="156" spans="1:13" s="1154" customFormat="1">
      <c r="A156" s="1227">
        <f>'Sch-1'!A156</f>
        <v>135</v>
      </c>
      <c r="B156" s="1357">
        <f>'Sch-1'!B156</f>
        <v>7000023190</v>
      </c>
      <c r="C156" s="1357">
        <f>'Sch-1'!C156</f>
        <v>1280</v>
      </c>
      <c r="D156" s="1227" t="str">
        <f>'Sch-1'!D156</f>
        <v xml:space="preserve">Mandatory Spare LOT                     </v>
      </c>
      <c r="E156" s="1357">
        <f>'Sch-1'!E156</f>
        <v>1000019919</v>
      </c>
      <c r="F156" s="1248" t="str">
        <f>'Sch-1'!J156</f>
        <v>Spares for 420kV Double break Isolator</v>
      </c>
      <c r="G156" s="1251" t="str">
        <f>'Sch-1'!K156</f>
        <v xml:space="preserve">LS </v>
      </c>
      <c r="H156" s="1251">
        <f>'Sch-1'!L156</f>
        <v>1</v>
      </c>
      <c r="I156" s="1341"/>
      <c r="J156" s="1354" t="str">
        <f t="shared" ref="J156:J189" si="8">IF(I156=0, "Included",IF(ISERROR(H156*I156), I156, H156*I156))</f>
        <v>Included</v>
      </c>
      <c r="K156" s="1175"/>
      <c r="M156" s="1142"/>
    </row>
    <row r="157" spans="1:13" s="1154" customFormat="1">
      <c r="A157" s="1227">
        <f>'Sch-1'!A157</f>
        <v>136</v>
      </c>
      <c r="B157" s="1357">
        <f>'Sch-1'!B157</f>
        <v>7000023190</v>
      </c>
      <c r="C157" s="1357">
        <f>'Sch-1'!C157</f>
        <v>1290</v>
      </c>
      <c r="D157" s="1227" t="str">
        <f>'Sch-1'!D157</f>
        <v xml:space="preserve">Mandatory Spare LOT                     </v>
      </c>
      <c r="E157" s="1357">
        <f>'Sch-1'!E157</f>
        <v>1000024186</v>
      </c>
      <c r="F157" s="1248" t="str">
        <f>'Sch-1'!J157</f>
        <v>SPARES FOR 336KV SURGE ARRESTER</v>
      </c>
      <c r="G157" s="1251" t="str">
        <f>'Sch-1'!K157</f>
        <v xml:space="preserve">LS </v>
      </c>
      <c r="H157" s="1251">
        <f>'Sch-1'!L157</f>
        <v>1</v>
      </c>
      <c r="I157" s="1341"/>
      <c r="J157" s="1354" t="str">
        <f t="shared" si="8"/>
        <v>Included</v>
      </c>
      <c r="K157" s="1175"/>
      <c r="M157" s="1142"/>
    </row>
    <row r="158" spans="1:13" s="1154" customFormat="1">
      <c r="A158" s="1227">
        <f>'Sch-1'!A158</f>
        <v>137</v>
      </c>
      <c r="B158" s="1357">
        <f>'Sch-1'!B158</f>
        <v>7000023190</v>
      </c>
      <c r="C158" s="1357">
        <f>'Sch-1'!C158</f>
        <v>1300</v>
      </c>
      <c r="D158" s="1227" t="str">
        <f>'Sch-1'!D158</f>
        <v xml:space="preserve">Mandatory Spare LOT                     </v>
      </c>
      <c r="E158" s="1357">
        <f>'Sch-1'!E158</f>
        <v>1000025940</v>
      </c>
      <c r="F158" s="1248" t="str">
        <f>'Sch-1'!J158</f>
        <v>Spare-420kV BPI</v>
      </c>
      <c r="G158" s="1251" t="str">
        <f>'Sch-1'!K158</f>
        <v>SET</v>
      </c>
      <c r="H158" s="1251">
        <f>'Sch-1'!L158</f>
        <v>1</v>
      </c>
      <c r="I158" s="1341"/>
      <c r="J158" s="1354" t="str">
        <f t="shared" si="8"/>
        <v>Included</v>
      </c>
      <c r="K158" s="1175"/>
      <c r="M158" s="1142"/>
    </row>
    <row r="159" spans="1:13" s="1154" customFormat="1">
      <c r="A159" s="1227">
        <f>'Sch-1'!A159</f>
        <v>138</v>
      </c>
      <c r="B159" s="1357">
        <f>'Sch-1'!B159</f>
        <v>7000023190</v>
      </c>
      <c r="C159" s="1357">
        <f>'Sch-1'!C159</f>
        <v>1310</v>
      </c>
      <c r="D159" s="1227" t="str">
        <f>'Sch-1'!D159</f>
        <v xml:space="preserve">Mandatory Spare LOT                     </v>
      </c>
      <c r="E159" s="1357">
        <f>'Sch-1'!E159</f>
        <v>1000025941</v>
      </c>
      <c r="F159" s="1248" t="str">
        <f>'Sch-1'!J159</f>
        <v>Spare-420kV CT 1</v>
      </c>
      <c r="G159" s="1251" t="str">
        <f>'Sch-1'!K159</f>
        <v>SET</v>
      </c>
      <c r="H159" s="1251">
        <f>'Sch-1'!L159</f>
        <v>1</v>
      </c>
      <c r="I159" s="1341"/>
      <c r="J159" s="1354" t="str">
        <f t="shared" si="8"/>
        <v>Included</v>
      </c>
      <c r="K159" s="1175"/>
      <c r="M159" s="1142"/>
    </row>
    <row r="160" spans="1:13" s="1154" customFormat="1">
      <c r="A160" s="1227">
        <f>'Sch-1'!A160</f>
        <v>139</v>
      </c>
      <c r="B160" s="1357">
        <f>'Sch-1'!B160</f>
        <v>7000023190</v>
      </c>
      <c r="C160" s="1357">
        <f>'Sch-1'!C160</f>
        <v>1320</v>
      </c>
      <c r="D160" s="1227" t="str">
        <f>'Sch-1'!D160</f>
        <v xml:space="preserve">Mandatory Spare LOT                     </v>
      </c>
      <c r="E160" s="1357">
        <f>'Sch-1'!E160</f>
        <v>1000025935</v>
      </c>
      <c r="F160" s="1248" t="str">
        <f>'Sch-1'!J160</f>
        <v>Spare-245kV Circuit Breaker</v>
      </c>
      <c r="G160" s="1251" t="str">
        <f>'Sch-1'!K160</f>
        <v>SET</v>
      </c>
      <c r="H160" s="1251">
        <f>'Sch-1'!L160</f>
        <v>1</v>
      </c>
      <c r="I160" s="1341"/>
      <c r="J160" s="1354" t="str">
        <f t="shared" si="8"/>
        <v>Included</v>
      </c>
      <c r="K160" s="1175"/>
      <c r="M160" s="1142"/>
    </row>
    <row r="161" spans="1:13" s="1154" customFormat="1">
      <c r="A161" s="1227">
        <f>'Sch-1'!A161</f>
        <v>140</v>
      </c>
      <c r="B161" s="1357">
        <f>'Sch-1'!B161</f>
        <v>7000023190</v>
      </c>
      <c r="C161" s="1357">
        <f>'Sch-1'!C161</f>
        <v>1330</v>
      </c>
      <c r="D161" s="1227" t="str">
        <f>'Sch-1'!D161</f>
        <v xml:space="preserve">Mandatory Spare LOT                     </v>
      </c>
      <c r="E161" s="1357">
        <f>'Sch-1'!E161</f>
        <v>1000025936</v>
      </c>
      <c r="F161" s="1248" t="str">
        <f>'Sch-1'!J161</f>
        <v>Spare-245kV Isolator</v>
      </c>
      <c r="G161" s="1251" t="str">
        <f>'Sch-1'!K161</f>
        <v>SET</v>
      </c>
      <c r="H161" s="1251">
        <f>'Sch-1'!L161</f>
        <v>1</v>
      </c>
      <c r="I161" s="1341"/>
      <c r="J161" s="1354" t="str">
        <f t="shared" si="8"/>
        <v>Included</v>
      </c>
      <c r="K161" s="1175"/>
      <c r="M161" s="1142"/>
    </row>
    <row r="162" spans="1:13" s="1154" customFormat="1">
      <c r="A162" s="1227">
        <f>'Sch-1'!A162</f>
        <v>141</v>
      </c>
      <c r="B162" s="1357">
        <f>'Sch-1'!B162</f>
        <v>7000023190</v>
      </c>
      <c r="C162" s="1357">
        <f>'Sch-1'!C162</f>
        <v>1340</v>
      </c>
      <c r="D162" s="1227" t="str">
        <f>'Sch-1'!D162</f>
        <v xml:space="preserve">Mandatory Spare LOT                     </v>
      </c>
      <c r="E162" s="1357">
        <f>'Sch-1'!E162</f>
        <v>1000025933</v>
      </c>
      <c r="F162" s="1248" t="str">
        <f>'Sch-1'!J162</f>
        <v>Spare-245kV CT</v>
      </c>
      <c r="G162" s="1251" t="str">
        <f>'Sch-1'!K162</f>
        <v>SET</v>
      </c>
      <c r="H162" s="1251">
        <f>'Sch-1'!L162</f>
        <v>1</v>
      </c>
      <c r="I162" s="1341"/>
      <c r="J162" s="1354" t="str">
        <f t="shared" si="8"/>
        <v>Included</v>
      </c>
      <c r="K162" s="1175"/>
      <c r="M162" s="1142"/>
    </row>
    <row r="163" spans="1:13" s="1154" customFormat="1">
      <c r="A163" s="1227">
        <f>'Sch-1'!A163</f>
        <v>142</v>
      </c>
      <c r="B163" s="1357">
        <f>'Sch-1'!B163</f>
        <v>7000023190</v>
      </c>
      <c r="C163" s="1357">
        <f>'Sch-1'!C163</f>
        <v>1350</v>
      </c>
      <c r="D163" s="1227" t="str">
        <f>'Sch-1'!D163</f>
        <v xml:space="preserve">Mandatory Spare LOT                     </v>
      </c>
      <c r="E163" s="1357">
        <f>'Sch-1'!E163</f>
        <v>1000025932</v>
      </c>
      <c r="F163" s="1248" t="str">
        <f>'Sch-1'!J163</f>
        <v>Spare-245kV BPI</v>
      </c>
      <c r="G163" s="1251" t="str">
        <f>'Sch-1'!K163</f>
        <v>SET</v>
      </c>
      <c r="H163" s="1251">
        <f>'Sch-1'!L163</f>
        <v>1</v>
      </c>
      <c r="I163" s="1341"/>
      <c r="J163" s="1354" t="str">
        <f t="shared" si="8"/>
        <v>Included</v>
      </c>
      <c r="K163" s="1175"/>
      <c r="M163" s="1142"/>
    </row>
    <row r="164" spans="1:13" s="1154" customFormat="1">
      <c r="A164" s="1227">
        <f>'Sch-1'!A164</f>
        <v>143</v>
      </c>
      <c r="B164" s="1357">
        <f>'Sch-1'!B164</f>
        <v>7000023190</v>
      </c>
      <c r="C164" s="1357">
        <f>'Sch-1'!C164</f>
        <v>1360</v>
      </c>
      <c r="D164" s="1227" t="str">
        <f>'Sch-1'!D164</f>
        <v xml:space="preserve">Mandatory Spare LOT                     </v>
      </c>
      <c r="E164" s="1357">
        <f>'Sch-1'!E164</f>
        <v>1000019912</v>
      </c>
      <c r="F164" s="1248" t="str">
        <f>'Sch-1'!J164</f>
        <v>Relay &amp; protection Panels (with automation)</v>
      </c>
      <c r="G164" s="1251" t="str">
        <f>'Sch-1'!K164</f>
        <v xml:space="preserve">LS </v>
      </c>
      <c r="H164" s="1251">
        <f>'Sch-1'!L164</f>
        <v>1</v>
      </c>
      <c r="I164" s="1341"/>
      <c r="J164" s="1354" t="str">
        <f t="shared" si="8"/>
        <v>Included</v>
      </c>
      <c r="K164" s="1175"/>
      <c r="M164" s="1142"/>
    </row>
    <row r="165" spans="1:13" s="1154" customFormat="1">
      <c r="A165" s="1227">
        <f>'Sch-1'!A165</f>
        <v>144</v>
      </c>
      <c r="B165" s="1357">
        <f>'Sch-1'!B165</f>
        <v>7000023190</v>
      </c>
      <c r="C165" s="1357">
        <f>'Sch-1'!C165</f>
        <v>1370</v>
      </c>
      <c r="D165" s="1227" t="str">
        <f>'Sch-1'!D165</f>
        <v xml:space="preserve">Mandatory Spare LOT                     </v>
      </c>
      <c r="E165" s="1357">
        <f>'Sch-1'!E165</f>
        <v>1000019927</v>
      </c>
      <c r="F165" s="1248" t="str">
        <f>'Sch-1'!J165</f>
        <v>Spares-Substation Automation System</v>
      </c>
      <c r="G165" s="1251" t="str">
        <f>'Sch-1'!K165</f>
        <v xml:space="preserve">LS </v>
      </c>
      <c r="H165" s="1251">
        <f>'Sch-1'!L165</f>
        <v>1</v>
      </c>
      <c r="I165" s="1341"/>
      <c r="J165" s="1354" t="str">
        <f t="shared" si="8"/>
        <v>Included</v>
      </c>
      <c r="K165" s="1175"/>
      <c r="M165" s="1142"/>
    </row>
    <row r="166" spans="1:13" s="1154" customFormat="1">
      <c r="A166" s="1227">
        <f>'Sch-1'!A166</f>
        <v>145</v>
      </c>
      <c r="B166" s="1357">
        <f>'Sch-1'!B166</f>
        <v>7000023190</v>
      </c>
      <c r="C166" s="1357">
        <f>'Sch-1'!C166</f>
        <v>1380</v>
      </c>
      <c r="D166" s="1227" t="str">
        <f>'Sch-1'!D166</f>
        <v xml:space="preserve">Mandatory Spare LOT                     </v>
      </c>
      <c r="E166" s="1357">
        <f>'Sch-1'!E166</f>
        <v>1000053851</v>
      </c>
      <c r="F166" s="1248" t="str">
        <f>'Sch-1'!J166</f>
        <v>SPARES FOR CLAMPS &amp; CONNECTORS</v>
      </c>
      <c r="G166" s="1251" t="str">
        <f>'Sch-1'!K166</f>
        <v>LOT</v>
      </c>
      <c r="H166" s="1251">
        <f>'Sch-1'!L166</f>
        <v>1</v>
      </c>
      <c r="I166" s="1341"/>
      <c r="J166" s="1354" t="str">
        <f t="shared" si="8"/>
        <v>Included</v>
      </c>
      <c r="K166" s="1175"/>
      <c r="M166" s="1142"/>
    </row>
    <row r="167" spans="1:13" s="1154" customFormat="1">
      <c r="A167" s="1227">
        <f>'Sch-1'!A167</f>
        <v>146</v>
      </c>
      <c r="B167" s="1357">
        <f>'Sch-1'!B167</f>
        <v>7000023190</v>
      </c>
      <c r="C167" s="1357">
        <f>'Sch-1'!C167</f>
        <v>1390</v>
      </c>
      <c r="D167" s="1227" t="str">
        <f>'Sch-1'!D167</f>
        <v xml:space="preserve">Mandatory Spare LOT                     </v>
      </c>
      <c r="E167" s="1357">
        <f>'Sch-1'!E167</f>
        <v>1000019925</v>
      </c>
      <c r="F167" s="1248" t="str">
        <f>'Sch-1'!J167</f>
        <v>Spares for Fire Protection System</v>
      </c>
      <c r="G167" s="1251" t="str">
        <f>'Sch-1'!K167</f>
        <v xml:space="preserve">LS </v>
      </c>
      <c r="H167" s="1251">
        <f>'Sch-1'!L167</f>
        <v>1</v>
      </c>
      <c r="I167" s="1341"/>
      <c r="J167" s="1354" t="str">
        <f t="shared" si="8"/>
        <v>Included</v>
      </c>
      <c r="K167" s="1175"/>
      <c r="M167" s="1142"/>
    </row>
    <row r="168" spans="1:13" s="1154" customFormat="1">
      <c r="A168" s="1227">
        <f>'Sch-1'!A168</f>
        <v>147</v>
      </c>
      <c r="B168" s="1357">
        <f>'Sch-1'!B168</f>
        <v>7000023190</v>
      </c>
      <c r="C168" s="1357">
        <f>'Sch-1'!C168</f>
        <v>1400</v>
      </c>
      <c r="D168" s="1227" t="str">
        <f>'Sch-1'!D168</f>
        <v xml:space="preserve">Mandatory Spare LOT                     </v>
      </c>
      <c r="E168" s="1357">
        <f>'Sch-1'!E168</f>
        <v>1000025930</v>
      </c>
      <c r="F168" s="1248" t="str">
        <f>'Sch-1'!J168</f>
        <v>Spare-216kV Surge Arrester</v>
      </c>
      <c r="G168" s="1251" t="str">
        <f>'Sch-1'!K168</f>
        <v>SET</v>
      </c>
      <c r="H168" s="1251">
        <f>'Sch-1'!L168</f>
        <v>1</v>
      </c>
      <c r="I168" s="1341"/>
      <c r="J168" s="1354" t="str">
        <f t="shared" si="8"/>
        <v>Included</v>
      </c>
      <c r="K168" s="1175"/>
      <c r="M168" s="1142"/>
    </row>
    <row r="169" spans="1:13" s="1154" customFormat="1">
      <c r="A169" s="1227">
        <f>'Sch-1'!A169</f>
        <v>148</v>
      </c>
      <c r="B169" s="1357">
        <f>'Sch-1'!B169</f>
        <v>7000023190</v>
      </c>
      <c r="C169" s="1357">
        <f>'Sch-1'!C169</f>
        <v>1410</v>
      </c>
      <c r="D169" s="1227" t="str">
        <f>'Sch-1'!D169</f>
        <v xml:space="preserve">Mandatory Spare LOT                     </v>
      </c>
      <c r="E169" s="1357">
        <f>'Sch-1'!E169</f>
        <v>1000054979</v>
      </c>
      <c r="F169" s="1248" t="str">
        <f>'Sch-1'!J169</f>
        <v>SPARE-800KV BUS POST INSULATOR</v>
      </c>
      <c r="G169" s="1251" t="str">
        <f>'Sch-1'!K169</f>
        <v>LOT</v>
      </c>
      <c r="H169" s="1251">
        <f>'Sch-1'!L169</f>
        <v>1</v>
      </c>
      <c r="I169" s="1341"/>
      <c r="J169" s="1354" t="str">
        <f t="shared" si="8"/>
        <v>Included</v>
      </c>
      <c r="K169" s="1175"/>
      <c r="M169" s="1142"/>
    </row>
    <row r="170" spans="1:13" s="1154" customFormat="1" ht="82.5">
      <c r="A170" s="1227">
        <f>'Sch-1'!A170</f>
        <v>149</v>
      </c>
      <c r="B170" s="1357">
        <f>'Sch-1'!B170</f>
        <v>7000023190</v>
      </c>
      <c r="C170" s="1357">
        <f>'Sch-1'!C170</f>
        <v>1750</v>
      </c>
      <c r="D170" s="1227" t="str">
        <f>'Sch-1'!D170</f>
        <v xml:space="preserve">Tele eqpt at Fatehgarh-3                </v>
      </c>
      <c r="E170" s="1357">
        <f>'Sch-1'!E170</f>
        <v>1000031367</v>
      </c>
      <c r="F170" s="1248" t="str">
        <f>'Sch-1'!J170</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170" s="1251" t="str">
        <f>'Sch-1'!K170</f>
        <v xml:space="preserve">EA </v>
      </c>
      <c r="H170" s="1251">
        <f>'Sch-1'!L170</f>
        <v>1</v>
      </c>
      <c r="I170" s="1341"/>
      <c r="J170" s="1354" t="str">
        <f t="shared" si="8"/>
        <v>Included</v>
      </c>
      <c r="K170" s="1175"/>
      <c r="M170" s="1142"/>
    </row>
    <row r="171" spans="1:13" s="1154" customFormat="1">
      <c r="A171" s="1227">
        <f>'Sch-1'!A171</f>
        <v>150</v>
      </c>
      <c r="B171" s="1357">
        <f>'Sch-1'!B171</f>
        <v>7000023190</v>
      </c>
      <c r="C171" s="1357">
        <f>'Sch-1'!C171</f>
        <v>1760</v>
      </c>
      <c r="D171" s="1227" t="str">
        <f>'Sch-1'!D171</f>
        <v xml:space="preserve">Tele eqpt at Fatehgarh-3                </v>
      </c>
      <c r="E171" s="1357">
        <f>'Sch-1'!E171</f>
        <v>1000018706</v>
      </c>
      <c r="F171" s="1248" t="str">
        <f>'Sch-1'!J171</f>
        <v>S16.1 SFP</v>
      </c>
      <c r="G171" s="1251" t="str">
        <f>'Sch-1'!K171</f>
        <v xml:space="preserve">EA </v>
      </c>
      <c r="H171" s="1251">
        <f>'Sch-1'!L171</f>
        <v>4</v>
      </c>
      <c r="I171" s="1341"/>
      <c r="J171" s="1354" t="str">
        <f t="shared" si="8"/>
        <v>Included</v>
      </c>
      <c r="K171" s="1175"/>
      <c r="M171" s="1142"/>
    </row>
    <row r="172" spans="1:13" s="1154" customFormat="1">
      <c r="A172" s="1227">
        <f>'Sch-1'!A172</f>
        <v>151</v>
      </c>
      <c r="B172" s="1357">
        <f>'Sch-1'!B172</f>
        <v>7000023190</v>
      </c>
      <c r="C172" s="1357">
        <f>'Sch-1'!C172</f>
        <v>1770</v>
      </c>
      <c r="D172" s="1227" t="str">
        <f>'Sch-1'!D172</f>
        <v xml:space="preserve">Tele eqpt at Fatehgarh-3                </v>
      </c>
      <c r="E172" s="1357">
        <f>'Sch-1'!E172</f>
        <v>1000031374</v>
      </c>
      <c r="F172" s="1248" t="str">
        <f>'Sch-1'!J172</f>
        <v>TRIBUTARY INTERFACE- E1 INTERFACE (MINIMUM 16 NOS.)</v>
      </c>
      <c r="G172" s="1251" t="str">
        <f>'Sch-1'!K172</f>
        <v>SET</v>
      </c>
      <c r="H172" s="1251">
        <f>'Sch-1'!L172</f>
        <v>2</v>
      </c>
      <c r="I172" s="1341"/>
      <c r="J172" s="1354" t="str">
        <f t="shared" si="8"/>
        <v>Included</v>
      </c>
      <c r="K172" s="1175"/>
      <c r="M172" s="1142"/>
    </row>
    <row r="173" spans="1:13" s="1154" customFormat="1" ht="33">
      <c r="A173" s="1227">
        <f>'Sch-1'!A173</f>
        <v>152</v>
      </c>
      <c r="B173" s="1357">
        <f>'Sch-1'!B173</f>
        <v>7000023190</v>
      </c>
      <c r="C173" s="1357">
        <f>'Sch-1'!C173</f>
        <v>1780</v>
      </c>
      <c r="D173" s="1227" t="str">
        <f>'Sch-1'!D173</f>
        <v xml:space="preserve">Tele eqpt at Fatehgarh-3                </v>
      </c>
      <c r="E173" s="1357">
        <f>'Sch-1'!E173</f>
        <v>1000034950</v>
      </c>
      <c r="F173" s="1248" t="str">
        <f>'Sch-1'!J173</f>
        <v>ETHERNET INTERFACE 10/100 BASE T WITH LAYER-2 SWITCHING (MIN 8INTERFACES PER CARD)</v>
      </c>
      <c r="G173" s="1251" t="str">
        <f>'Sch-1'!K173</f>
        <v xml:space="preserve">EA </v>
      </c>
      <c r="H173" s="1251">
        <f>'Sch-1'!L173</f>
        <v>2</v>
      </c>
      <c r="I173" s="1341"/>
      <c r="J173" s="1354" t="str">
        <f t="shared" si="8"/>
        <v>Included</v>
      </c>
      <c r="K173" s="1175"/>
      <c r="M173" s="1142"/>
    </row>
    <row r="174" spans="1:13" s="1154" customFormat="1" ht="33">
      <c r="A174" s="1227">
        <f>'Sch-1'!A174</f>
        <v>153</v>
      </c>
      <c r="B174" s="1357">
        <f>'Sch-1'!B174</f>
        <v>7000023190</v>
      </c>
      <c r="C174" s="1357">
        <f>'Sch-1'!C174</f>
        <v>1790</v>
      </c>
      <c r="D174" s="1227" t="str">
        <f>'Sch-1'!D174</f>
        <v xml:space="preserve">Tele eqpt at Fatehgarh-3                </v>
      </c>
      <c r="E174" s="1357">
        <f>'Sch-1'!E174</f>
        <v>1000031381</v>
      </c>
      <c r="F174" s="1248" t="str">
        <f>'Sch-1'!J174</f>
        <v>TRIBUTARY INTERFACE-GIGABIT ETHERNET INTERFACES 10/100 MBPS WITH LAYER-2 SWITCHING (MINIMUM 2 NOS.)</v>
      </c>
      <c r="G174" s="1251" t="str">
        <f>'Sch-1'!K174</f>
        <v>SET</v>
      </c>
      <c r="H174" s="1251">
        <f>'Sch-1'!L174</f>
        <v>1</v>
      </c>
      <c r="I174" s="1341"/>
      <c r="J174" s="1354" t="str">
        <f t="shared" si="8"/>
        <v>Included</v>
      </c>
      <c r="K174" s="1175"/>
      <c r="M174" s="1142"/>
    </row>
    <row r="175" spans="1:13" s="1154" customFormat="1">
      <c r="A175" s="1227">
        <f>'Sch-1'!A175</f>
        <v>154</v>
      </c>
      <c r="B175" s="1357">
        <f>'Sch-1'!B175</f>
        <v>7000023190</v>
      </c>
      <c r="C175" s="1357">
        <f>'Sch-1'!C175</f>
        <v>1800</v>
      </c>
      <c r="D175" s="1227" t="str">
        <f>'Sch-1'!D175</f>
        <v xml:space="preserve">Tele eqpt at Fatehgarh-3                </v>
      </c>
      <c r="E175" s="1357">
        <f>'Sch-1'!E175</f>
        <v>1000026228</v>
      </c>
      <c r="F175" s="1248" t="str">
        <f>'Sch-1'!J175</f>
        <v>Equipment Cabinets For SDH</v>
      </c>
      <c r="G175" s="1251" t="str">
        <f>'Sch-1'!K175</f>
        <v xml:space="preserve">EA </v>
      </c>
      <c r="H175" s="1251">
        <f>'Sch-1'!L175</f>
        <v>1</v>
      </c>
      <c r="I175" s="1341"/>
      <c r="J175" s="1354" t="str">
        <f t="shared" si="8"/>
        <v>Included</v>
      </c>
      <c r="K175" s="1175"/>
      <c r="M175" s="1142"/>
    </row>
    <row r="176" spans="1:13" s="1154" customFormat="1" ht="66">
      <c r="A176" s="1227">
        <f>'Sch-1'!A176</f>
        <v>155</v>
      </c>
      <c r="B176" s="1357">
        <f>'Sch-1'!B176</f>
        <v>7000023190</v>
      </c>
      <c r="C176" s="1357">
        <f>'Sch-1'!C176</f>
        <v>1820</v>
      </c>
      <c r="D176" s="1227" t="str">
        <f>'Sch-1'!D176</f>
        <v xml:space="preserve">Spares-Tele Eqpt at Fatehgarh-3         </v>
      </c>
      <c r="E176" s="1357">
        <f>'Sch-1'!E176</f>
        <v>1000031369</v>
      </c>
      <c r="F176" s="1248" t="str">
        <f>'Sch-1'!J176</f>
        <v>SDH EQUIPMENT (STM-16 MADM UPTO 5 MSP PROTECTED DIRECTIONS)-COMMONCARDS, CROSS-CONNECT/CONTROL CARDS, OPTICAL BASE CARD, POWER SUPPLYCARDS, POWER CABLING, OTHER HARDWARE &amp; ACCESSORIES (EACH).</v>
      </c>
      <c r="G176" s="1251" t="str">
        <f>'Sch-1'!K176</f>
        <v>SET</v>
      </c>
      <c r="H176" s="1251">
        <f>'Sch-1'!L176</f>
        <v>1</v>
      </c>
      <c r="I176" s="1341"/>
      <c r="J176" s="1354" t="str">
        <f t="shared" si="8"/>
        <v>Included</v>
      </c>
      <c r="K176" s="1175"/>
      <c r="M176" s="1142"/>
    </row>
    <row r="177" spans="1:13" s="1154" customFormat="1">
      <c r="A177" s="1227">
        <f>'Sch-1'!A177</f>
        <v>156</v>
      </c>
      <c r="B177" s="1357">
        <f>'Sch-1'!B177</f>
        <v>7000023190</v>
      </c>
      <c r="C177" s="1357">
        <f>'Sch-1'!C177</f>
        <v>1830</v>
      </c>
      <c r="D177" s="1227" t="str">
        <f>'Sch-1'!D177</f>
        <v xml:space="preserve">Spares-Tele Eqpt at Fatehgarh-3         </v>
      </c>
      <c r="E177" s="1357">
        <f>'Sch-1'!E177</f>
        <v>1000018706</v>
      </c>
      <c r="F177" s="1248" t="str">
        <f>'Sch-1'!J177</f>
        <v>S16.1 SFP</v>
      </c>
      <c r="G177" s="1251" t="str">
        <f>'Sch-1'!K177</f>
        <v xml:space="preserve">EA </v>
      </c>
      <c r="H177" s="1251">
        <f>'Sch-1'!L177</f>
        <v>1</v>
      </c>
      <c r="I177" s="1341"/>
      <c r="J177" s="1354" t="str">
        <f t="shared" si="8"/>
        <v>Included</v>
      </c>
      <c r="K177" s="1175"/>
      <c r="M177" s="1142"/>
    </row>
    <row r="178" spans="1:13" s="1154" customFormat="1">
      <c r="A178" s="1227">
        <f>'Sch-1'!A178</f>
        <v>157</v>
      </c>
      <c r="B178" s="1357">
        <f>'Sch-1'!B178</f>
        <v>7000023190</v>
      </c>
      <c r="C178" s="1357">
        <f>'Sch-1'!C178</f>
        <v>1840</v>
      </c>
      <c r="D178" s="1227" t="str">
        <f>'Sch-1'!D178</f>
        <v xml:space="preserve">Spares-Tele Eqpt at Fatehgarh-3         </v>
      </c>
      <c r="E178" s="1357">
        <f>'Sch-1'!E178</f>
        <v>1000031374</v>
      </c>
      <c r="F178" s="1248" t="str">
        <f>'Sch-1'!J178</f>
        <v>TRIBUTARY INTERFACE- E1 INTERFACE (MINIMUM 16 NOS.)</v>
      </c>
      <c r="G178" s="1251" t="str">
        <f>'Sch-1'!K178</f>
        <v>SET</v>
      </c>
      <c r="H178" s="1251">
        <f>'Sch-1'!L178</f>
        <v>1</v>
      </c>
      <c r="I178" s="1341"/>
      <c r="J178" s="1354" t="str">
        <f t="shared" si="8"/>
        <v>Included</v>
      </c>
      <c r="K178" s="1175"/>
      <c r="M178" s="1142"/>
    </row>
    <row r="179" spans="1:13" s="1154" customFormat="1" ht="33">
      <c r="A179" s="1227">
        <f>'Sch-1'!A179</f>
        <v>158</v>
      </c>
      <c r="B179" s="1357">
        <f>'Sch-1'!B179</f>
        <v>7000023190</v>
      </c>
      <c r="C179" s="1357">
        <f>'Sch-1'!C179</f>
        <v>1850</v>
      </c>
      <c r="D179" s="1227" t="str">
        <f>'Sch-1'!D179</f>
        <v xml:space="preserve">Spares-Tele Eqpt at Fatehgarh-3         </v>
      </c>
      <c r="E179" s="1357">
        <f>'Sch-1'!E179</f>
        <v>1000034950</v>
      </c>
      <c r="F179" s="1248" t="str">
        <f>'Sch-1'!J179</f>
        <v>ETHERNET INTERFACE 10/100 BASE T WITH LAYER-2 SWITCHING (MIN 8INTERFACES PER CARD)</v>
      </c>
      <c r="G179" s="1251" t="str">
        <f>'Sch-1'!K179</f>
        <v xml:space="preserve">EA </v>
      </c>
      <c r="H179" s="1251">
        <f>'Sch-1'!L179</f>
        <v>1</v>
      </c>
      <c r="I179" s="1341"/>
      <c r="J179" s="1354" t="str">
        <f t="shared" si="8"/>
        <v>Included</v>
      </c>
      <c r="K179" s="1175"/>
      <c r="M179" s="1142"/>
    </row>
    <row r="180" spans="1:13" s="1154" customFormat="1" ht="33">
      <c r="A180" s="1227">
        <f>'Sch-1'!A180</f>
        <v>159</v>
      </c>
      <c r="B180" s="1357">
        <f>'Sch-1'!B180</f>
        <v>7000023190</v>
      </c>
      <c r="C180" s="1357">
        <f>'Sch-1'!C180</f>
        <v>1860</v>
      </c>
      <c r="D180" s="1227" t="str">
        <f>'Sch-1'!D180</f>
        <v xml:space="preserve">Spares-Tele Eqpt at Fatehgarh-3         </v>
      </c>
      <c r="E180" s="1357">
        <f>'Sch-1'!E180</f>
        <v>1000031381</v>
      </c>
      <c r="F180" s="1248" t="str">
        <f>'Sch-1'!J180</f>
        <v>TRIBUTARY INTERFACE-GIGABIT ETHERNET INTERFACES 10/100 MBPS WITH LAYER-2 SWITCHING (MINIMUM 2 NOS.)</v>
      </c>
      <c r="G180" s="1251" t="str">
        <f>'Sch-1'!K180</f>
        <v>SET</v>
      </c>
      <c r="H180" s="1251">
        <f>'Sch-1'!L180</f>
        <v>1</v>
      </c>
      <c r="I180" s="1341"/>
      <c r="J180" s="1354" t="str">
        <f t="shared" si="8"/>
        <v>Included</v>
      </c>
      <c r="K180" s="1175"/>
      <c r="M180" s="1142"/>
    </row>
    <row r="181" spans="1:13" s="1154" customFormat="1" ht="33">
      <c r="A181" s="1227">
        <f>'Sch-1'!A181</f>
        <v>160</v>
      </c>
      <c r="B181" s="1357">
        <f>'Sch-1'!B181</f>
        <v>7000023190</v>
      </c>
      <c r="C181" s="1357">
        <f>'Sch-1'!C181</f>
        <v>1870</v>
      </c>
      <c r="D181" s="1227" t="str">
        <f>'Sch-1'!D181</f>
        <v xml:space="preserve">Spares-Tele Eqpt at Fatehgarh-3         </v>
      </c>
      <c r="E181" s="1357">
        <f>'Sch-1'!E181</f>
        <v>1000031398</v>
      </c>
      <c r="F181" s="1248" t="str">
        <f>'Sch-1'!J181</f>
        <v>PRE CONNECTORIZED OPTICAL FIBER PATCH CORDS(10 MTRS) â€“ PACK OF SIXPATCH CORDS</v>
      </c>
      <c r="G181" s="1251" t="str">
        <f>'Sch-1'!K181</f>
        <v>SET</v>
      </c>
      <c r="H181" s="1251">
        <f>'Sch-1'!L181</f>
        <v>1</v>
      </c>
      <c r="I181" s="1341"/>
      <c r="J181" s="1354" t="str">
        <f t="shared" si="8"/>
        <v>Included</v>
      </c>
      <c r="K181" s="1175"/>
      <c r="M181" s="1142"/>
    </row>
    <row r="182" spans="1:13" s="1154" customFormat="1" ht="66">
      <c r="A182" s="1227">
        <f>'Sch-1'!A182</f>
        <v>161</v>
      </c>
      <c r="B182" s="1357">
        <f>'Sch-1'!B182</f>
        <v>7000023190</v>
      </c>
      <c r="C182" s="1357">
        <f>'Sch-1'!C182</f>
        <v>1880</v>
      </c>
      <c r="D182" s="1227" t="str">
        <f>'Sch-1'!D182</f>
        <v xml:space="preserve">Tower and gantry Structure              </v>
      </c>
      <c r="E182" s="1357">
        <f>'Sch-1'!E182</f>
        <v>1000015954</v>
      </c>
      <c r="F182" s="1248" t="str">
        <f>'Sch-1'!J182</f>
        <v>Fabrication, galvanising and supply of  Lattice Structures (MS Steel),to be designed during detailed engineering, for towers, beams andequipment support structure  including pack plates / packwashers andgusset plates excluding fasteners and foundation bolts</v>
      </c>
      <c r="G182" s="1251" t="str">
        <f>'Sch-1'!K182</f>
        <v xml:space="preserve">MT </v>
      </c>
      <c r="H182" s="1251">
        <f>'Sch-1'!L182</f>
        <v>976</v>
      </c>
      <c r="I182" s="1341"/>
      <c r="J182" s="1354" t="str">
        <f t="shared" si="8"/>
        <v>Included</v>
      </c>
      <c r="K182" s="1175"/>
      <c r="M182" s="1142"/>
    </row>
    <row r="183" spans="1:13" s="1154" customFormat="1" ht="66">
      <c r="A183" s="1227">
        <f>'Sch-1'!A183</f>
        <v>162</v>
      </c>
      <c r="B183" s="1357">
        <f>'Sch-1'!B183</f>
        <v>7000023190</v>
      </c>
      <c r="C183" s="1357">
        <f>'Sch-1'!C183</f>
        <v>1890</v>
      </c>
      <c r="D183" s="1227" t="str">
        <f>'Sch-1'!D183</f>
        <v xml:space="preserve">Tower and gantry Structure              </v>
      </c>
      <c r="E183" s="1357">
        <f>'Sch-1'!E183</f>
        <v>1000015953</v>
      </c>
      <c r="F183" s="1248" t="str">
        <f>'Sch-1'!J183</f>
        <v>Fabrication, galvanising and supply of  Lattice Structures (HT Steel),to be designed during detailed engineering, for towers, beams andequipment support structure  including pack plates / packwashers andgusset plates excluding fasteners and foundation bolts</v>
      </c>
      <c r="G183" s="1251" t="str">
        <f>'Sch-1'!K183</f>
        <v xml:space="preserve">MT </v>
      </c>
      <c r="H183" s="1251">
        <f>'Sch-1'!L183</f>
        <v>561</v>
      </c>
      <c r="I183" s="1341"/>
      <c r="J183" s="1354" t="str">
        <f t="shared" si="8"/>
        <v>Included</v>
      </c>
      <c r="K183" s="1175"/>
      <c r="M183" s="1142"/>
    </row>
    <row r="184" spans="1:13" s="1154" customFormat="1" ht="33">
      <c r="A184" s="1227">
        <f>'Sch-1'!A184</f>
        <v>163</v>
      </c>
      <c r="B184" s="1357">
        <f>'Sch-1'!B184</f>
        <v>7000023190</v>
      </c>
      <c r="C184" s="1357">
        <f>'Sch-1'!C184</f>
        <v>1900</v>
      </c>
      <c r="D184" s="1227" t="str">
        <f>'Sch-1'!D184</f>
        <v xml:space="preserve">Tower and gantry Structure              </v>
      </c>
      <c r="E184" s="1357">
        <f>'Sch-1'!E184</f>
        <v>1000011713</v>
      </c>
      <c r="F184" s="1248" t="str">
        <f>'Sch-1'!J184</f>
        <v>Fabrication, galvanising and supply of fasteners ( nuts, bolts andwashers ) including step bolts for lattice and pipe structures to bedesigned during detailed engineering</v>
      </c>
      <c r="G184" s="1251" t="str">
        <f>'Sch-1'!K184</f>
        <v xml:space="preserve">MT </v>
      </c>
      <c r="H184" s="1251">
        <f>'Sch-1'!L184</f>
        <v>64</v>
      </c>
      <c r="I184" s="1341"/>
      <c r="J184" s="1354" t="str">
        <f t="shared" si="8"/>
        <v>Included</v>
      </c>
      <c r="K184" s="1175"/>
      <c r="M184" s="1142"/>
    </row>
    <row r="185" spans="1:13" s="1154" customFormat="1" ht="33">
      <c r="A185" s="1227">
        <f>'Sch-1'!A185</f>
        <v>164</v>
      </c>
      <c r="B185" s="1357">
        <f>'Sch-1'!B185</f>
        <v>7000023190</v>
      </c>
      <c r="C185" s="1357">
        <f>'Sch-1'!C185</f>
        <v>1910</v>
      </c>
      <c r="D185" s="1227" t="str">
        <f>'Sch-1'!D185</f>
        <v xml:space="preserve">Tower and gantry Structure              </v>
      </c>
      <c r="E185" s="1357">
        <f>'Sch-1'!E185</f>
        <v>1000012373</v>
      </c>
      <c r="F185" s="1248" t="str">
        <f>'Sch-1'!J185</f>
        <v>Fabrication, galvanising and supply of foundation bolts including nuts,checknut and washers for lattice and pipe structures to be designedduring detailed engineering</v>
      </c>
      <c r="G185" s="1251" t="str">
        <f>'Sch-1'!K185</f>
        <v xml:space="preserve">MT </v>
      </c>
      <c r="H185" s="1251">
        <f>'Sch-1'!L185</f>
        <v>81</v>
      </c>
      <c r="I185" s="1341"/>
      <c r="J185" s="1354" t="str">
        <f t="shared" si="8"/>
        <v>Included</v>
      </c>
      <c r="K185" s="1175"/>
      <c r="M185" s="1142"/>
    </row>
    <row r="186" spans="1:13" s="1154" customFormat="1">
      <c r="A186" s="1227">
        <f>'Sch-1'!A186</f>
        <v>165</v>
      </c>
      <c r="B186" s="1357">
        <f>'Sch-1'!B186</f>
        <v>7000023190</v>
      </c>
      <c r="C186" s="1357">
        <f>'Sch-1'!C186</f>
        <v>1940</v>
      </c>
      <c r="D186" s="1227" t="str">
        <f>'Sch-1'!D186</f>
        <v xml:space="preserve">PMU and Associated Items                </v>
      </c>
      <c r="E186" s="1357">
        <f>'Sch-1'!E186</f>
        <v>1000017518</v>
      </c>
      <c r="F186" s="1248" t="str">
        <f>'Sch-1'!J186</f>
        <v>PMU with GPS Clock (clock can be either internal or external)</v>
      </c>
      <c r="G186" s="1251" t="str">
        <f>'Sch-1'!K186</f>
        <v xml:space="preserve">EA </v>
      </c>
      <c r="H186" s="1251">
        <f>'Sch-1'!L186</f>
        <v>2</v>
      </c>
      <c r="I186" s="1341"/>
      <c r="J186" s="1354" t="str">
        <f t="shared" si="8"/>
        <v>Included</v>
      </c>
      <c r="K186" s="1175"/>
      <c r="M186" s="1142"/>
    </row>
    <row r="187" spans="1:13" s="1154" customFormat="1">
      <c r="A187" s="1227">
        <f>'Sch-1'!A187</f>
        <v>166</v>
      </c>
      <c r="B187" s="1357">
        <f>'Sch-1'!B187</f>
        <v>7000023190</v>
      </c>
      <c r="C187" s="1357">
        <f>'Sch-1'!C187</f>
        <v>1950</v>
      </c>
      <c r="D187" s="1227" t="str">
        <f>'Sch-1'!D187</f>
        <v xml:space="preserve">PMU and Associated Items                </v>
      </c>
      <c r="E187" s="1357">
        <f>'Sch-1'!E187</f>
        <v>1000022512</v>
      </c>
      <c r="F187" s="1248" t="str">
        <f>'Sch-1'!J187</f>
        <v>WAMS Hardware - Time System (GPS receiver)</v>
      </c>
      <c r="G187" s="1251" t="str">
        <f>'Sch-1'!K187</f>
        <v xml:space="preserve">EA </v>
      </c>
      <c r="H187" s="1251">
        <f>'Sch-1'!L187</f>
        <v>2</v>
      </c>
      <c r="I187" s="1341"/>
      <c r="J187" s="1354" t="str">
        <f t="shared" si="8"/>
        <v>Included</v>
      </c>
      <c r="K187" s="1175"/>
      <c r="M187" s="1142"/>
    </row>
    <row r="188" spans="1:13" s="1154" customFormat="1" ht="33">
      <c r="A188" s="1227">
        <f>'Sch-1'!A188</f>
        <v>167</v>
      </c>
      <c r="B188" s="1357">
        <f>'Sch-1'!B188</f>
        <v>7000023190</v>
      </c>
      <c r="C188" s="1357">
        <f>'Sch-1'!C188</f>
        <v>1960</v>
      </c>
      <c r="D188" s="1227" t="str">
        <f>'Sch-1'!D188</f>
        <v xml:space="preserve">PMU and Associated Items                </v>
      </c>
      <c r="E188" s="1357">
        <f>'Sch-1'!E188</f>
        <v>1000022510</v>
      </c>
      <c r="F188" s="1248" t="str">
        <f>'Sch-1'!J188</f>
        <v>WAMS Hardware - Substation Grade Layer-3 LAN Switches with minimum 4 x10/100 Mbps Ethernet ports and 2 x 1 Gbps Ethernet ports</v>
      </c>
      <c r="G188" s="1251" t="str">
        <f>'Sch-1'!K188</f>
        <v xml:space="preserve">EA </v>
      </c>
      <c r="H188" s="1251">
        <f>'Sch-1'!L188</f>
        <v>3</v>
      </c>
      <c r="I188" s="1341"/>
      <c r="J188" s="1354" t="str">
        <f t="shared" si="8"/>
        <v>Included</v>
      </c>
      <c r="K188" s="1175"/>
      <c r="M188" s="1142"/>
    </row>
    <row r="189" spans="1:13" s="1154" customFormat="1" ht="33">
      <c r="A189" s="1227">
        <f>'Sch-1'!A189</f>
        <v>168</v>
      </c>
      <c r="B189" s="1357">
        <f>'Sch-1'!B189</f>
        <v>7000023190</v>
      </c>
      <c r="C189" s="1357">
        <f>'Sch-1'!C189</f>
        <v>1970</v>
      </c>
      <c r="D189" s="1227" t="str">
        <f>'Sch-1'!D189</f>
        <v xml:space="preserve">PMU and Associated Items                </v>
      </c>
      <c r="E189" s="1357">
        <f>'Sch-1'!E189</f>
        <v>1000022487</v>
      </c>
      <c r="F189" s="1248" t="str">
        <f>'Sch-1'!J189</f>
        <v>WAMS Miscellaneous - Armored Fibre Optic Cable and associatedtermination (e.g. L2 Switch) for connecting PMU panels located indifferent control room of a station</v>
      </c>
      <c r="G189" s="1251" t="str">
        <f>'Sch-1'!K189</f>
        <v xml:space="preserve">EA </v>
      </c>
      <c r="H189" s="1251">
        <f>'Sch-1'!L189</f>
        <v>1</v>
      </c>
      <c r="I189" s="1341"/>
      <c r="J189" s="1354" t="str">
        <f t="shared" si="8"/>
        <v>Included</v>
      </c>
      <c r="K189" s="1175"/>
      <c r="M189" s="1142"/>
    </row>
    <row r="190" spans="1:13" s="1154" customFormat="1" ht="27.75" customHeight="1">
      <c r="A190" s="1231" t="str">
        <f>'Sch-1'!A190</f>
        <v>II</v>
      </c>
      <c r="B190" s="1359" t="str">
        <f>'Sch-1'!B190</f>
        <v xml:space="preserve">400kV Bus Sectionalizer at 400kV F-3        </v>
      </c>
      <c r="C190" s="1358"/>
      <c r="D190" s="1239"/>
      <c r="E190" s="1239"/>
      <c r="F190" s="1240"/>
      <c r="G190" s="1061"/>
      <c r="H190" s="1282"/>
      <c r="I190" s="1061"/>
      <c r="J190" s="1174"/>
      <c r="M190" s="1142"/>
    </row>
    <row r="191" spans="1:13" s="1154" customFormat="1" ht="33">
      <c r="A191" s="1357">
        <f>'Sch-1'!A191</f>
        <v>1</v>
      </c>
      <c r="B191" s="1357">
        <f>'Sch-1'!B191</f>
        <v>7000023191</v>
      </c>
      <c r="C191" s="1357">
        <f>'Sch-1'!C191</f>
        <v>10</v>
      </c>
      <c r="D191" s="1227" t="str">
        <f>'Sch-1'!D191</f>
        <v xml:space="preserve">420kV, 63kA AIS EQUIPMENT               </v>
      </c>
      <c r="E191" s="1357">
        <f>'Sch-1'!E191</f>
        <v>1000004501</v>
      </c>
      <c r="F191" s="1248" t="str">
        <f>'Sch-1'!J191</f>
        <v>420kV, 3150A, 63kA Circuit Breaker (3-Phase) without closing resistorand with Support Structure</v>
      </c>
      <c r="G191" s="1251" t="str">
        <f>'Sch-1'!K191</f>
        <v xml:space="preserve">EA </v>
      </c>
      <c r="H191" s="1251">
        <f>'Sch-1'!L191</f>
        <v>2</v>
      </c>
      <c r="I191" s="1341"/>
      <c r="J191" s="1354" t="str">
        <f t="shared" ref="J191:J195" si="9">IF(I191=0, "Included",IF(ISERROR(H191*I191), I191, H191*I191))</f>
        <v>Included</v>
      </c>
      <c r="K191" s="1175"/>
      <c r="M191" s="1142"/>
    </row>
    <row r="192" spans="1:13" s="1154" customFormat="1" ht="33">
      <c r="A192" s="1357">
        <f>'Sch-1'!A192</f>
        <v>2</v>
      </c>
      <c r="B192" s="1357">
        <f>'Sch-1'!B192</f>
        <v>7000023191</v>
      </c>
      <c r="C192" s="1357">
        <f>'Sch-1'!C192</f>
        <v>20</v>
      </c>
      <c r="D192" s="1227" t="str">
        <f>'Sch-1'!D192</f>
        <v xml:space="preserve">420kV, 63kA AIS EQUIPMENT               </v>
      </c>
      <c r="E192" s="1357">
        <f>'Sch-1'!E192</f>
        <v>1000004463</v>
      </c>
      <c r="F192" s="1248" t="str">
        <f>'Sch-1'!J192</f>
        <v>420 kV, 3000A, 63KA, 1-Phase CurrentTransformer with 120% extended currentrating</v>
      </c>
      <c r="G192" s="1251" t="str">
        <f>'Sch-1'!K192</f>
        <v xml:space="preserve">EA </v>
      </c>
      <c r="H192" s="1251">
        <f>'Sch-1'!L192</f>
        <v>6</v>
      </c>
      <c r="I192" s="1341"/>
      <c r="J192" s="1354" t="str">
        <f t="shared" si="9"/>
        <v>Included</v>
      </c>
      <c r="K192" s="1175"/>
      <c r="M192" s="1142"/>
    </row>
    <row r="193" spans="1:13" s="1154" customFormat="1">
      <c r="A193" s="1357">
        <f>'Sch-1'!A193</f>
        <v>3</v>
      </c>
      <c r="B193" s="1357">
        <f>'Sch-1'!B193</f>
        <v>7000023191</v>
      </c>
      <c r="C193" s="1357">
        <f>'Sch-1'!C193</f>
        <v>30</v>
      </c>
      <c r="D193" s="1227" t="str">
        <f>'Sch-1'!D193</f>
        <v xml:space="preserve">420kV, 63kA AIS EQUIPMENT               </v>
      </c>
      <c r="E193" s="1357">
        <f>'Sch-1'!E193</f>
        <v>1000004535</v>
      </c>
      <c r="F193" s="1248" t="str">
        <f>'Sch-1'!J193</f>
        <v>420 kV, 4400 pF Capacitive Voltage Transformer (1-Phase)</v>
      </c>
      <c r="G193" s="1251" t="str">
        <f>'Sch-1'!K193</f>
        <v xml:space="preserve">EA </v>
      </c>
      <c r="H193" s="1251">
        <f>'Sch-1'!L193</f>
        <v>6</v>
      </c>
      <c r="I193" s="1341"/>
      <c r="J193" s="1354" t="str">
        <f t="shared" si="9"/>
        <v>Included</v>
      </c>
      <c r="K193" s="1175"/>
      <c r="M193" s="1142"/>
    </row>
    <row r="194" spans="1:13" s="1154" customFormat="1">
      <c r="A194" s="1357">
        <f>'Sch-1'!A194</f>
        <v>4</v>
      </c>
      <c r="B194" s="1357">
        <f>'Sch-1'!B194</f>
        <v>7000023191</v>
      </c>
      <c r="C194" s="1357">
        <f>'Sch-1'!C194</f>
        <v>40</v>
      </c>
      <c r="D194" s="1227" t="str">
        <f>'Sch-1'!D194</f>
        <v xml:space="preserve">420kV, 63kA AIS EQUIPMENT               </v>
      </c>
      <c r="E194" s="1357">
        <f>'Sch-1'!E194</f>
        <v>1000004498</v>
      </c>
      <c r="F194" s="1248" t="str">
        <f>'Sch-1'!J194</f>
        <v>420kV, 3150A, 63KA,  Isolator (3-phase)(Double Break) with one E/S</v>
      </c>
      <c r="G194" s="1251" t="str">
        <f>'Sch-1'!K194</f>
        <v xml:space="preserve">EA </v>
      </c>
      <c r="H194" s="1251">
        <f>'Sch-1'!L194</f>
        <v>4</v>
      </c>
      <c r="I194" s="1341"/>
      <c r="J194" s="1354" t="str">
        <f t="shared" si="9"/>
        <v>Included</v>
      </c>
      <c r="K194" s="1175"/>
      <c r="M194" s="1142"/>
    </row>
    <row r="195" spans="1:13" s="1154" customFormat="1" ht="33">
      <c r="A195" s="1357">
        <f>'Sch-1'!A195</f>
        <v>5</v>
      </c>
      <c r="B195" s="1357">
        <f>'Sch-1'!B195</f>
        <v>7000023191</v>
      </c>
      <c r="C195" s="1357">
        <f>'Sch-1'!C195</f>
        <v>50</v>
      </c>
      <c r="D195" s="1227" t="str">
        <f>'Sch-1'!D195</f>
        <v xml:space="preserve">Erection Hardware for 420kV I-Type S/Y  </v>
      </c>
      <c r="E195" s="1357">
        <f>'Sch-1'!E195</f>
        <v>1000049683</v>
      </c>
      <c r="F195" s="1248" t="str">
        <f>'Sch-1'!J195</f>
        <v>ERECTION HARDWARE FOR 400KV LAYOUT (ONE AND HALF BREAKER SCHEME)-BUSSECTION BAY AS PER TECHNICAL SPECIFICATION</v>
      </c>
      <c r="G195" s="1251" t="str">
        <f>'Sch-1'!K195</f>
        <v>SET</v>
      </c>
      <c r="H195" s="1251">
        <f>'Sch-1'!L195</f>
        <v>2</v>
      </c>
      <c r="I195" s="1341"/>
      <c r="J195" s="1354" t="str">
        <f t="shared" si="9"/>
        <v>Included</v>
      </c>
      <c r="K195" s="1175"/>
      <c r="M195" s="1142"/>
    </row>
    <row r="196" spans="1:13" s="1154" customFormat="1" ht="33">
      <c r="A196" s="1357">
        <f>'Sch-1'!A196</f>
        <v>6</v>
      </c>
      <c r="B196" s="1357">
        <f>'Sch-1'!B196</f>
        <v>7000023191</v>
      </c>
      <c r="C196" s="1357">
        <f>'Sch-1'!C196</f>
        <v>60</v>
      </c>
      <c r="D196" s="1227" t="str">
        <f>'Sch-1'!D196</f>
        <v xml:space="preserve">420kV Insulator and Hardware            </v>
      </c>
      <c r="E196" s="1357">
        <f>'Sch-1'!E196</f>
        <v>1000055986</v>
      </c>
      <c r="F196" s="1248" t="str">
        <f>'Sch-1'!J196</f>
        <v>400KV SUSPENSION INSULATOR STRING  AND ASSOCIATED HARDWARE FITTINGSWITH DROP CLAMP SUITABLE FOR QUAD CONDUCTOR</v>
      </c>
      <c r="G196" s="1251" t="str">
        <f>'Sch-1'!K196</f>
        <v xml:space="preserve">EA </v>
      </c>
      <c r="H196" s="1251">
        <f>'Sch-1'!L196</f>
        <v>12</v>
      </c>
      <c r="I196" s="1341"/>
      <c r="J196" s="1354" t="str">
        <f>IF(I196=0, "Included",IF(ISERROR(H196*I196), I196, H196*I196))</f>
        <v>Included</v>
      </c>
      <c r="K196" s="1175"/>
      <c r="M196" s="1142"/>
    </row>
    <row r="197" spans="1:13" s="1154" customFormat="1">
      <c r="A197" s="1357">
        <f>'Sch-1'!A197</f>
        <v>7</v>
      </c>
      <c r="B197" s="1357">
        <f>'Sch-1'!B197</f>
        <v>7000023191</v>
      </c>
      <c r="C197" s="1357">
        <f>'Sch-1'!C197</f>
        <v>70</v>
      </c>
      <c r="D197" s="1227" t="str">
        <f>'Sch-1'!D197</f>
        <v xml:space="preserve">CRP for 420kV Bays with SAS             </v>
      </c>
      <c r="E197" s="1357">
        <f>'Sch-1'!E197</f>
        <v>1000002165</v>
      </c>
      <c r="F197" s="1248" t="str">
        <f>'Sch-1'!J197</f>
        <v>400kV Circuit Breaker Relay Panel with Auto Reclose (with Automation)</v>
      </c>
      <c r="G197" s="1251" t="str">
        <f>'Sch-1'!K197</f>
        <v xml:space="preserve">EA </v>
      </c>
      <c r="H197" s="1251">
        <f>'Sch-1'!L197</f>
        <v>2</v>
      </c>
      <c r="I197" s="1341"/>
      <c r="J197" s="1354" t="str">
        <f t="shared" ref="J197:J207" si="10">IF(I197=0, "Included",IF(ISERROR(H197*I197), I197, H197*I197))</f>
        <v>Included</v>
      </c>
      <c r="K197" s="1175"/>
      <c r="M197" s="1142"/>
    </row>
    <row r="198" spans="1:13" s="1154" customFormat="1" ht="33">
      <c r="A198" s="1357">
        <f>'Sch-1'!A198</f>
        <v>8</v>
      </c>
      <c r="B198" s="1357">
        <f>'Sch-1'!B198</f>
        <v>7000023191</v>
      </c>
      <c r="C198" s="1357">
        <f>'Sch-1'!C198</f>
        <v>80</v>
      </c>
      <c r="D198" s="1227" t="str">
        <f>'Sch-1'!D198</f>
        <v xml:space="preserve">SAS-AUG                                 </v>
      </c>
      <c r="E198" s="1357">
        <f>'Sch-1'!E198</f>
        <v>1000003409</v>
      </c>
      <c r="F198" s="1248" t="str">
        <f>'Sch-1'!J198</f>
        <v>Augmentation of Substation automation System for 400kV Main bay as perTechnical Specification</v>
      </c>
      <c r="G198" s="1251" t="str">
        <f>'Sch-1'!K198</f>
        <v xml:space="preserve">EA </v>
      </c>
      <c r="H198" s="1251">
        <f>'Sch-1'!L198</f>
        <v>2</v>
      </c>
      <c r="I198" s="1341"/>
      <c r="J198" s="1354" t="str">
        <f t="shared" si="10"/>
        <v>Included</v>
      </c>
      <c r="K198" s="1175"/>
      <c r="M198" s="1142"/>
    </row>
    <row r="199" spans="1:13" s="1154" customFormat="1">
      <c r="A199" s="1357">
        <f>'Sch-1'!A199</f>
        <v>9</v>
      </c>
      <c r="B199" s="1357">
        <f>'Sch-1'!B199</f>
        <v>7000023191</v>
      </c>
      <c r="C199" s="1357">
        <f>'Sch-1'!C199</f>
        <v>90</v>
      </c>
      <c r="D199" s="1227" t="str">
        <f>'Sch-1'!D199</f>
        <v xml:space="preserve">POWER &amp; CONTROL CABLE                   </v>
      </c>
      <c r="E199" s="1357">
        <f>'Sch-1'!E199</f>
        <v>1000031985</v>
      </c>
      <c r="F199" s="1248" t="str">
        <f>'Sch-1'!J199</f>
        <v>1.1KV GRADE 4CX6 SQMM (PVC) POWER CABLE</v>
      </c>
      <c r="G199" s="1251" t="str">
        <f>'Sch-1'!K199</f>
        <v xml:space="preserve">KM </v>
      </c>
      <c r="H199" s="1251">
        <f>'Sch-1'!L199</f>
        <v>0.5</v>
      </c>
      <c r="I199" s="1341"/>
      <c r="J199" s="1354" t="str">
        <f t="shared" si="10"/>
        <v>Included</v>
      </c>
      <c r="K199" s="1175"/>
      <c r="M199" s="1142"/>
    </row>
    <row r="200" spans="1:13" s="1154" customFormat="1">
      <c r="A200" s="1357">
        <f>'Sch-1'!A200</f>
        <v>10</v>
      </c>
      <c r="B200" s="1357">
        <f>'Sch-1'!B200</f>
        <v>7000023191</v>
      </c>
      <c r="C200" s="1357">
        <f>'Sch-1'!C200</f>
        <v>100</v>
      </c>
      <c r="D200" s="1227" t="str">
        <f>'Sch-1'!D200</f>
        <v xml:space="preserve">POWER &amp; CONTROL CABLE                   </v>
      </c>
      <c r="E200" s="1357">
        <f>'Sch-1'!E200</f>
        <v>1000031943</v>
      </c>
      <c r="F200" s="1248" t="str">
        <f>'Sch-1'!J200</f>
        <v>1.1KV GRADE 2CX6 SQMM (PVC) POWER CABLE</v>
      </c>
      <c r="G200" s="1251" t="str">
        <f>'Sch-1'!K200</f>
        <v xml:space="preserve">KM </v>
      </c>
      <c r="H200" s="1251">
        <f>'Sch-1'!L200</f>
        <v>0.5</v>
      </c>
      <c r="I200" s="1341"/>
      <c r="J200" s="1354" t="str">
        <f t="shared" si="10"/>
        <v>Included</v>
      </c>
      <c r="K200" s="1175"/>
      <c r="M200" s="1142"/>
    </row>
    <row r="201" spans="1:13" s="1154" customFormat="1">
      <c r="A201" s="1357">
        <f>'Sch-1'!A201</f>
        <v>11</v>
      </c>
      <c r="B201" s="1357">
        <f>'Sch-1'!B201</f>
        <v>7000023191</v>
      </c>
      <c r="C201" s="1357">
        <f>'Sch-1'!C201</f>
        <v>110</v>
      </c>
      <c r="D201" s="1227" t="str">
        <f>'Sch-1'!D201</f>
        <v xml:space="preserve">POWER &amp; CONTROL CABLE                   </v>
      </c>
      <c r="E201" s="1357">
        <f>'Sch-1'!E201</f>
        <v>1000031964</v>
      </c>
      <c r="F201" s="1248" t="str">
        <f>'Sch-1'!J201</f>
        <v>1.1KV GRADE 3CX2.5 SQMM CONTROL CABLE</v>
      </c>
      <c r="G201" s="1251" t="str">
        <f>'Sch-1'!K201</f>
        <v xml:space="preserve">KM </v>
      </c>
      <c r="H201" s="1251">
        <f>'Sch-1'!L201</f>
        <v>1</v>
      </c>
      <c r="I201" s="1341"/>
      <c r="J201" s="1354" t="str">
        <f t="shared" si="10"/>
        <v>Included</v>
      </c>
      <c r="K201" s="1175"/>
      <c r="M201" s="1142"/>
    </row>
    <row r="202" spans="1:13" s="1154" customFormat="1">
      <c r="A202" s="1357">
        <f>'Sch-1'!A202</f>
        <v>12</v>
      </c>
      <c r="B202" s="1357">
        <f>'Sch-1'!B202</f>
        <v>7000023191</v>
      </c>
      <c r="C202" s="1357">
        <f>'Sch-1'!C202</f>
        <v>120</v>
      </c>
      <c r="D202" s="1227" t="str">
        <f>'Sch-1'!D202</f>
        <v xml:space="preserve">POWER &amp; CONTROL CABLE                   </v>
      </c>
      <c r="E202" s="1357">
        <f>'Sch-1'!E202</f>
        <v>1000031987</v>
      </c>
      <c r="F202" s="1248" t="str">
        <f>'Sch-1'!J202</f>
        <v>1.1KV GRADE 5CX2.5 SQMM CONTROL CABLE</v>
      </c>
      <c r="G202" s="1251" t="str">
        <f>'Sch-1'!K202</f>
        <v xml:space="preserve">KM </v>
      </c>
      <c r="H202" s="1251">
        <f>'Sch-1'!L202</f>
        <v>2.5</v>
      </c>
      <c r="I202" s="1341"/>
      <c r="J202" s="1354" t="str">
        <f t="shared" si="10"/>
        <v>Included</v>
      </c>
      <c r="K202" s="1175"/>
      <c r="M202" s="1142"/>
    </row>
    <row r="203" spans="1:13" s="1154" customFormat="1">
      <c r="A203" s="1357">
        <f>'Sch-1'!A203</f>
        <v>13</v>
      </c>
      <c r="B203" s="1357">
        <f>'Sch-1'!B203</f>
        <v>7000023191</v>
      </c>
      <c r="C203" s="1357">
        <f>'Sch-1'!C203</f>
        <v>130</v>
      </c>
      <c r="D203" s="1227" t="str">
        <f>'Sch-1'!D203</f>
        <v xml:space="preserve">POWER &amp; CONTROL CABLE                   </v>
      </c>
      <c r="E203" s="1357">
        <f>'Sch-1'!E203</f>
        <v>1000031887</v>
      </c>
      <c r="F203" s="1248" t="str">
        <f>'Sch-1'!J203</f>
        <v>1.1KV GRADE 10CX2.5 SQMM CONTROL CABLE</v>
      </c>
      <c r="G203" s="1251" t="str">
        <f>'Sch-1'!K203</f>
        <v xml:space="preserve">KM </v>
      </c>
      <c r="H203" s="1251">
        <f>'Sch-1'!L203</f>
        <v>0.5</v>
      </c>
      <c r="I203" s="1341"/>
      <c r="J203" s="1354" t="str">
        <f t="shared" si="10"/>
        <v>Included</v>
      </c>
      <c r="K203" s="1175"/>
      <c r="M203" s="1142"/>
    </row>
    <row r="204" spans="1:13" s="1154" customFormat="1">
      <c r="A204" s="1357">
        <f>'Sch-1'!A204</f>
        <v>14</v>
      </c>
      <c r="B204" s="1357">
        <f>'Sch-1'!B204</f>
        <v>7000023191</v>
      </c>
      <c r="C204" s="1357">
        <f>'Sch-1'!C204</f>
        <v>140</v>
      </c>
      <c r="D204" s="1227" t="str">
        <f>'Sch-1'!D204</f>
        <v xml:space="preserve">POWER &amp; CONTROL CABLE                   </v>
      </c>
      <c r="E204" s="1357">
        <f>'Sch-1'!E204</f>
        <v>1000056264</v>
      </c>
      <c r="F204" s="1248" t="str">
        <f>'Sch-1'!J204</f>
        <v>1.1KV GRADE 19CX1.5 SQMM CONTROL CABLE</v>
      </c>
      <c r="G204" s="1251" t="str">
        <f>'Sch-1'!K204</f>
        <v xml:space="preserve">KM </v>
      </c>
      <c r="H204" s="1251">
        <f>'Sch-1'!L204</f>
        <v>2</v>
      </c>
      <c r="I204" s="1341"/>
      <c r="J204" s="1354" t="str">
        <f t="shared" si="10"/>
        <v>Included</v>
      </c>
      <c r="K204" s="1175"/>
      <c r="M204" s="1142"/>
    </row>
    <row r="205" spans="1:13" s="1154" customFormat="1">
      <c r="A205" s="1357">
        <f>'Sch-1'!A205</f>
        <v>15</v>
      </c>
      <c r="B205" s="1357">
        <f>'Sch-1'!B205</f>
        <v>7000023191</v>
      </c>
      <c r="C205" s="1357">
        <f>'Sch-1'!C205</f>
        <v>150</v>
      </c>
      <c r="D205" s="1227" t="str">
        <f>'Sch-1'!D205</f>
        <v xml:space="preserve">POWER &amp; CONTROL CABLE                   </v>
      </c>
      <c r="E205" s="1357">
        <f>'Sch-1'!E205</f>
        <v>1000056265</v>
      </c>
      <c r="F205" s="1248" t="str">
        <f>'Sch-1'!J205</f>
        <v>1.1KV GRADE 27CX1.5 SQMM CONTROL CABLE</v>
      </c>
      <c r="G205" s="1251" t="str">
        <f>'Sch-1'!K205</f>
        <v xml:space="preserve">KM </v>
      </c>
      <c r="H205" s="1251">
        <f>'Sch-1'!L205</f>
        <v>1</v>
      </c>
      <c r="I205" s="1341"/>
      <c r="J205" s="1354" t="str">
        <f t="shared" si="10"/>
        <v>Included</v>
      </c>
      <c r="K205" s="1175"/>
      <c r="M205" s="1142"/>
    </row>
    <row r="206" spans="1:13" s="1154" customFormat="1">
      <c r="A206" s="1357">
        <f>'Sch-1'!A206</f>
        <v>16</v>
      </c>
      <c r="B206" s="1357">
        <f>'Sch-1'!B206</f>
        <v>7000023191</v>
      </c>
      <c r="C206" s="1357">
        <f>'Sch-1'!C206</f>
        <v>160</v>
      </c>
      <c r="D206" s="1227" t="str">
        <f>'Sch-1'!D206</f>
        <v xml:space="preserve">POWER &amp; CONTROL CABLE                   </v>
      </c>
      <c r="E206" s="1357">
        <f>'Sch-1'!E206</f>
        <v>1000031976</v>
      </c>
      <c r="F206" s="1248" t="str">
        <f>'Sch-1'!J206</f>
        <v>1.1KV GRADE 4CX16 SQMM (PVC) POWER CABLE</v>
      </c>
      <c r="G206" s="1251" t="str">
        <f>'Sch-1'!K206</f>
        <v xml:space="preserve">KM </v>
      </c>
      <c r="H206" s="1251">
        <f>'Sch-1'!L206</f>
        <v>1</v>
      </c>
      <c r="I206" s="1341"/>
      <c r="J206" s="1354" t="str">
        <f t="shared" si="10"/>
        <v>Included</v>
      </c>
      <c r="K206" s="1175"/>
      <c r="M206" s="1142"/>
    </row>
    <row r="207" spans="1:13" s="1154" customFormat="1" ht="33">
      <c r="A207" s="1357">
        <f>'Sch-1'!A207</f>
        <v>17</v>
      </c>
      <c r="B207" s="1357">
        <f>'Sch-1'!B207</f>
        <v>7000023191</v>
      </c>
      <c r="C207" s="1357">
        <f>'Sch-1'!C207</f>
        <v>170</v>
      </c>
      <c r="D207" s="1227" t="str">
        <f>'Sch-1'!D207</f>
        <v xml:space="preserve">400kV Equipment support structures      </v>
      </c>
      <c r="E207" s="1357">
        <f>'Sch-1'!E207</f>
        <v>1000049654</v>
      </c>
      <c r="F207" s="1248" t="str">
        <f>'Sch-1'!J207</f>
        <v>EQUIPMENT STRUCTURE INCLUDING FOUNDATION BOLT-400KV CVT (1PH)</v>
      </c>
      <c r="G207" s="1251" t="str">
        <f>'Sch-1'!K207</f>
        <v xml:space="preserve">EA </v>
      </c>
      <c r="H207" s="1251">
        <f>'Sch-1'!L207</f>
        <v>6</v>
      </c>
      <c r="I207" s="1341"/>
      <c r="J207" s="1354" t="str">
        <f t="shared" si="10"/>
        <v>Included</v>
      </c>
      <c r="K207" s="1175"/>
      <c r="M207" s="1142"/>
    </row>
    <row r="208" spans="1:13" s="1154" customFormat="1" ht="33">
      <c r="A208" s="1357">
        <f>'Sch-1'!A208</f>
        <v>18</v>
      </c>
      <c r="B208" s="1357">
        <f>'Sch-1'!B208</f>
        <v>7000023191</v>
      </c>
      <c r="C208" s="1357">
        <f>'Sch-1'!C208</f>
        <v>180</v>
      </c>
      <c r="D208" s="1227" t="str">
        <f>'Sch-1'!D208</f>
        <v xml:space="preserve">400kV Equipment support structures      </v>
      </c>
      <c r="E208" s="1357">
        <f>'Sch-1'!E208</f>
        <v>1000049653</v>
      </c>
      <c r="F208" s="1248" t="str">
        <f>'Sch-1'!J208</f>
        <v>EQUIPMENT STRUCTURE INCLUDING FOUNDATION BOLT-400KV CT (1PH)</v>
      </c>
      <c r="G208" s="1251" t="str">
        <f>'Sch-1'!K208</f>
        <v xml:space="preserve">EA </v>
      </c>
      <c r="H208" s="1251">
        <f>'Sch-1'!L208</f>
        <v>6</v>
      </c>
      <c r="I208" s="1341"/>
      <c r="J208" s="1354" t="str">
        <f>IF(I208=0, "Included",IF(ISERROR(H208*I208), I208, H208*I208))</f>
        <v>Included</v>
      </c>
      <c r="K208" s="1175"/>
      <c r="M208" s="1142"/>
    </row>
    <row r="209" spans="1:32" s="1154" customFormat="1" ht="33">
      <c r="A209" s="1357">
        <f>'Sch-1'!A209</f>
        <v>19</v>
      </c>
      <c r="B209" s="1357">
        <f>'Sch-1'!B209</f>
        <v>7000023191</v>
      </c>
      <c r="C209" s="1357">
        <f>'Sch-1'!C209</f>
        <v>190</v>
      </c>
      <c r="D209" s="1227" t="str">
        <f>'Sch-1'!D209</f>
        <v xml:space="preserve">400kV Equipment support structures      </v>
      </c>
      <c r="E209" s="1357">
        <f>'Sch-1'!E209</f>
        <v>1000049657</v>
      </c>
      <c r="F209" s="1248" t="str">
        <f>'Sch-1'!J209</f>
        <v>EQUIPMENT STRUCTURE INCLUDING FOUNDATION BOLT-400KV ISOLATOR (3PH)</v>
      </c>
      <c r="G209" s="1251" t="str">
        <f>'Sch-1'!K209</f>
        <v xml:space="preserve">EA </v>
      </c>
      <c r="H209" s="1251">
        <f>'Sch-1'!L209</f>
        <v>4</v>
      </c>
      <c r="I209" s="1341"/>
      <c r="J209" s="1354" t="str">
        <f t="shared" ref="J209:J210" si="11">IF(I209=0, "Included",IF(ISERROR(H209*I209), I209, H209*I209))</f>
        <v>Included</v>
      </c>
      <c r="K209" s="1175"/>
      <c r="M209" s="1142"/>
    </row>
    <row r="210" spans="1:32" s="1154" customFormat="1">
      <c r="A210" s="1357">
        <f>'Sch-1'!A210</f>
        <v>20</v>
      </c>
      <c r="B210" s="1357">
        <f>'Sch-1'!B210</f>
        <v>7000023191</v>
      </c>
      <c r="C210" s="1357">
        <f>'Sch-1'!C210</f>
        <v>200</v>
      </c>
      <c r="D210" s="1227" t="str">
        <f>'Sch-1'!D210</f>
        <v xml:space="preserve">Mandatory Spare LOT                     </v>
      </c>
      <c r="E210" s="1357">
        <f>'Sch-1'!E210</f>
        <v>1000025943</v>
      </c>
      <c r="F210" s="1248" t="str">
        <f>'Sch-1'!J210</f>
        <v>Spare-420kV CVT 1</v>
      </c>
      <c r="G210" s="1251" t="str">
        <f>'Sch-1'!K210</f>
        <v>SET</v>
      </c>
      <c r="H210" s="1251">
        <f>'Sch-1'!L210</f>
        <v>1</v>
      </c>
      <c r="I210" s="1341"/>
      <c r="J210" s="1354" t="str">
        <f t="shared" si="11"/>
        <v>Included</v>
      </c>
      <c r="K210" s="1175"/>
      <c r="M210" s="1142"/>
    </row>
    <row r="211" spans="1:32" s="1154" customFormat="1" ht="9" customHeight="1">
      <c r="A211" s="1481"/>
      <c r="B211" s="1481"/>
      <c r="C211" s="1481"/>
      <c r="D211" s="1481"/>
      <c r="E211" s="1481"/>
      <c r="F211" s="1481"/>
      <c r="G211" s="1481"/>
      <c r="H211" s="1481"/>
      <c r="I211" s="1481"/>
      <c r="J211" s="1481"/>
      <c r="K211" s="1175"/>
      <c r="M211" s="1142"/>
    </row>
    <row r="212" spans="1:32" s="1338" customFormat="1" ht="30" customHeight="1">
      <c r="A212" s="1334"/>
      <c r="B212" s="1334"/>
      <c r="C212" s="1334"/>
      <c r="D212" s="1334"/>
      <c r="E212" s="1334"/>
      <c r="F212" s="1335" t="s">
        <v>626</v>
      </c>
      <c r="G212" s="1283"/>
      <c r="H212" s="1283"/>
      <c r="I212" s="1336"/>
      <c r="J212" s="1337">
        <f>SUM(J22:J211)</f>
        <v>0</v>
      </c>
      <c r="K212" s="215"/>
    </row>
    <row r="213" spans="1:32" ht="9" customHeight="1">
      <c r="A213" s="1176"/>
      <c r="B213" s="1176"/>
      <c r="C213" s="1176"/>
      <c r="D213" s="1176"/>
      <c r="E213" s="1176"/>
      <c r="F213" s="1177"/>
      <c r="G213" s="1178"/>
      <c r="H213" s="1284"/>
      <c r="I213" s="1179"/>
      <c r="J213" s="1180"/>
      <c r="K213" s="1146"/>
      <c r="N213" s="1142"/>
      <c r="O213" s="1142"/>
      <c r="P213" s="1142"/>
      <c r="Q213" s="1142"/>
      <c r="R213" s="1142"/>
      <c r="S213" s="1142"/>
      <c r="T213" s="1142"/>
      <c r="U213" s="1142"/>
      <c r="V213" s="1142"/>
      <c r="W213" s="1142"/>
      <c r="X213" s="1142"/>
      <c r="Y213" s="1142"/>
      <c r="Z213" s="1142"/>
      <c r="AA213" s="1142"/>
      <c r="AB213" s="1142"/>
      <c r="AC213" s="1142"/>
      <c r="AD213" s="1142"/>
      <c r="AE213" s="1142"/>
      <c r="AF213" s="1142"/>
    </row>
    <row r="214" spans="1:32" ht="6" customHeight="1">
      <c r="A214" s="1176"/>
      <c r="B214" s="1176"/>
      <c r="C214" s="1176"/>
      <c r="D214" s="1176"/>
      <c r="E214" s="1176"/>
      <c r="F214" s="1177"/>
      <c r="G214" s="1178"/>
      <c r="H214" s="1284"/>
      <c r="I214" s="1179"/>
      <c r="J214" s="1180"/>
      <c r="K214" s="1146"/>
      <c r="N214" s="1142"/>
      <c r="O214" s="1142"/>
      <c r="P214" s="1142"/>
      <c r="Q214" s="1142"/>
      <c r="R214" s="1142"/>
      <c r="S214" s="1142"/>
      <c r="T214" s="1142"/>
      <c r="U214" s="1142"/>
      <c r="V214" s="1142"/>
      <c r="W214" s="1142"/>
      <c r="X214" s="1142"/>
      <c r="Y214" s="1142"/>
      <c r="Z214" s="1142"/>
      <c r="AA214" s="1142"/>
      <c r="AB214" s="1142"/>
      <c r="AC214" s="1142"/>
      <c r="AD214" s="1142"/>
      <c r="AE214" s="1142"/>
      <c r="AF214" s="1142"/>
    </row>
    <row r="215" spans="1:32" ht="6.75" customHeight="1">
      <c r="A215" s="1078" t="s">
        <v>483</v>
      </c>
      <c r="B215" s="1078"/>
      <c r="C215" s="1078"/>
      <c r="D215" s="1078"/>
      <c r="E215" s="1078"/>
      <c r="F215" s="1181"/>
      <c r="G215" s="1178"/>
      <c r="H215" s="1284"/>
      <c r="I215" s="1179"/>
      <c r="J215" s="1180"/>
      <c r="K215" s="1146"/>
      <c r="N215" s="1142"/>
      <c r="O215" s="1142"/>
      <c r="P215" s="1142"/>
      <c r="Q215" s="1142"/>
      <c r="R215" s="1142"/>
      <c r="S215" s="1142"/>
      <c r="T215" s="1142"/>
      <c r="U215" s="1142"/>
      <c r="V215" s="1142"/>
      <c r="W215" s="1142"/>
      <c r="X215" s="1142"/>
      <c r="Y215" s="1142"/>
      <c r="Z215" s="1142"/>
      <c r="AA215" s="1142"/>
      <c r="AB215" s="1142"/>
      <c r="AC215" s="1142"/>
      <c r="AD215" s="1142"/>
      <c r="AE215" s="1142"/>
      <c r="AF215" s="1142"/>
    </row>
    <row r="216" spans="1:32" ht="63.75" customHeight="1">
      <c r="A216" s="1078"/>
      <c r="B216" s="1474" t="s">
        <v>491</v>
      </c>
      <c r="C216" s="1474"/>
      <c r="D216" s="1474"/>
      <c r="E216" s="1474"/>
      <c r="F216" s="1474"/>
      <c r="G216" s="1474"/>
      <c r="H216" s="1474"/>
      <c r="I216" s="1474"/>
      <c r="J216" s="1474"/>
      <c r="K216" s="1146"/>
      <c r="N216" s="1142"/>
      <c r="O216" s="1142"/>
      <c r="P216" s="1142"/>
      <c r="Q216" s="1142"/>
      <c r="R216" s="1142"/>
      <c r="S216" s="1142"/>
      <c r="T216" s="1142"/>
      <c r="U216" s="1142"/>
      <c r="V216" s="1142"/>
      <c r="W216" s="1142"/>
      <c r="X216" s="1142"/>
      <c r="Y216" s="1142"/>
      <c r="Z216" s="1142"/>
      <c r="AA216" s="1142"/>
      <c r="AB216" s="1142"/>
      <c r="AC216" s="1142"/>
      <c r="AD216" s="1142"/>
      <c r="AE216" s="1142"/>
      <c r="AF216" s="1142"/>
    </row>
    <row r="217" spans="1:32">
      <c r="A217" s="1182" t="s">
        <v>481</v>
      </c>
      <c r="B217" s="1183" t="str">
        <f>'Sch-1'!B219</f>
        <v>--</v>
      </c>
      <c r="C217" s="1182"/>
      <c r="D217" s="1182"/>
      <c r="E217" s="1182"/>
      <c r="F217" s="1142"/>
      <c r="G217" s="1184"/>
      <c r="H217" s="1285"/>
      <c r="I217" s="1062"/>
      <c r="J217" s="1062"/>
      <c r="N217" s="1142"/>
      <c r="O217" s="1142"/>
      <c r="P217" s="1142"/>
      <c r="Q217" s="1142"/>
      <c r="R217" s="1142"/>
      <c r="S217" s="1142"/>
      <c r="T217" s="1142"/>
      <c r="U217" s="1142"/>
      <c r="V217" s="1142"/>
      <c r="W217" s="1142"/>
      <c r="X217" s="1142"/>
      <c r="Y217" s="1142"/>
      <c r="Z217" s="1142"/>
      <c r="AA217" s="1142"/>
      <c r="AB217" s="1142"/>
      <c r="AC217" s="1142"/>
      <c r="AD217" s="1142"/>
      <c r="AE217" s="1142"/>
      <c r="AF217" s="1142"/>
    </row>
    <row r="218" spans="1:32" ht="27.75" customHeight="1">
      <c r="A218" s="1182" t="s">
        <v>482</v>
      </c>
      <c r="B218" s="1183" t="str">
        <f>'Sch-1'!B220</f>
        <v/>
      </c>
      <c r="C218" s="1182"/>
      <c r="D218" s="1182"/>
      <c r="E218" s="1182"/>
      <c r="F218" s="1142"/>
      <c r="G218" s="1144"/>
      <c r="H218" s="1475" t="s">
        <v>408</v>
      </c>
      <c r="I218" s="1475"/>
      <c r="J218" s="1185" t="str">
        <f>'Sch-1'!M220</f>
        <v/>
      </c>
      <c r="N218" s="1142"/>
      <c r="O218" s="1142"/>
      <c r="P218" s="1142"/>
      <c r="Q218" s="1142"/>
      <c r="R218" s="1142"/>
      <c r="S218" s="1142"/>
      <c r="T218" s="1142"/>
      <c r="U218" s="1142"/>
      <c r="V218" s="1142"/>
      <c r="W218" s="1142"/>
      <c r="X218" s="1142"/>
      <c r="Y218" s="1142"/>
      <c r="Z218" s="1142"/>
      <c r="AA218" s="1142"/>
      <c r="AB218" s="1142"/>
      <c r="AC218" s="1142"/>
      <c r="AD218" s="1142"/>
      <c r="AE218" s="1142"/>
      <c r="AF218" s="1142"/>
    </row>
    <row r="219" spans="1:32" ht="14.25" customHeight="1">
      <c r="A219" s="1186"/>
      <c r="B219" s="1186"/>
      <c r="C219" s="1186"/>
      <c r="D219" s="1186"/>
      <c r="E219" s="1186"/>
      <c r="F219" s="1187"/>
      <c r="G219" s="1186"/>
      <c r="H219" s="1475" t="s">
        <v>409</v>
      </c>
      <c r="I219" s="1475"/>
      <c r="J219" s="1185" t="str">
        <f>'Sch-1'!M221</f>
        <v/>
      </c>
      <c r="N219" s="1142"/>
      <c r="O219" s="1142"/>
      <c r="P219" s="1142"/>
      <c r="Q219" s="1142"/>
      <c r="R219" s="1142"/>
      <c r="S219" s="1142"/>
      <c r="T219" s="1142"/>
      <c r="U219" s="1142"/>
      <c r="V219" s="1142"/>
      <c r="W219" s="1142"/>
      <c r="X219" s="1142"/>
      <c r="Y219" s="1142"/>
      <c r="Z219" s="1142"/>
      <c r="AA219" s="1142"/>
      <c r="AB219" s="1142"/>
      <c r="AC219" s="1142"/>
      <c r="AD219" s="1142"/>
      <c r="AE219" s="1142"/>
      <c r="AF219" s="1142"/>
    </row>
    <row r="220" spans="1:32" ht="10.5" customHeight="1">
      <c r="A220" s="1078"/>
      <c r="B220" s="1078"/>
      <c r="C220" s="1078"/>
      <c r="D220" s="1078"/>
      <c r="E220" s="1078"/>
      <c r="F220" s="1188"/>
      <c r="G220" s="1184"/>
      <c r="H220" s="1285"/>
      <c r="I220" s="1062"/>
      <c r="J220" s="1062"/>
      <c r="N220" s="1142"/>
      <c r="O220" s="1142"/>
      <c r="P220" s="1142"/>
      <c r="Q220" s="1142"/>
      <c r="R220" s="1142"/>
      <c r="S220" s="1142"/>
      <c r="T220" s="1142"/>
      <c r="U220" s="1142"/>
      <c r="V220" s="1142"/>
      <c r="W220" s="1142"/>
      <c r="X220" s="1142"/>
      <c r="Y220" s="1142"/>
      <c r="Z220" s="1142"/>
      <c r="AA220" s="1142"/>
      <c r="AB220" s="1142"/>
      <c r="AC220" s="1142"/>
      <c r="AD220" s="1142"/>
      <c r="AE220" s="1142"/>
      <c r="AF220" s="1142"/>
    </row>
    <row r="258" spans="1:32">
      <c r="A258" s="1189"/>
      <c r="B258" s="1189"/>
      <c r="C258" s="1189"/>
      <c r="D258" s="1189"/>
      <c r="E258" s="1189"/>
      <c r="F258" s="1190"/>
      <c r="G258" s="1189"/>
      <c r="H258" s="1286"/>
      <c r="I258" s="1189"/>
      <c r="J258" s="1189"/>
      <c r="K258" s="1142"/>
      <c r="N258" s="1142"/>
      <c r="O258" s="1142"/>
      <c r="P258" s="1142"/>
      <c r="Q258" s="1142"/>
      <c r="R258" s="1142"/>
      <c r="S258" s="1142"/>
      <c r="T258" s="1142"/>
      <c r="U258" s="1142"/>
      <c r="V258" s="1142"/>
      <c r="W258" s="1142"/>
      <c r="X258" s="1142"/>
      <c r="Y258" s="1142"/>
      <c r="Z258" s="1142"/>
      <c r="AA258" s="1142"/>
      <c r="AB258" s="1142"/>
      <c r="AC258" s="1142"/>
      <c r="AD258" s="1142"/>
      <c r="AE258" s="1142"/>
      <c r="AF258" s="1142"/>
    </row>
    <row r="259" spans="1:32">
      <c r="A259" s="1189"/>
      <c r="B259" s="1189"/>
      <c r="C259" s="1189"/>
      <c r="D259" s="1189"/>
      <c r="E259" s="1189"/>
      <c r="F259" s="1190"/>
      <c r="G259" s="1189"/>
      <c r="H259" s="1286"/>
      <c r="I259" s="1189"/>
      <c r="J259" s="1189"/>
      <c r="K259" s="1142"/>
      <c r="N259" s="1142"/>
      <c r="O259" s="1142"/>
      <c r="P259" s="1142"/>
      <c r="Q259" s="1142"/>
      <c r="R259" s="1142"/>
      <c r="S259" s="1142"/>
      <c r="T259" s="1142"/>
      <c r="U259" s="1142"/>
      <c r="V259" s="1142"/>
      <c r="W259" s="1142"/>
      <c r="X259" s="1142"/>
      <c r="Y259" s="1142"/>
      <c r="Z259" s="1142"/>
      <c r="AA259" s="1142"/>
      <c r="AB259" s="1142"/>
      <c r="AC259" s="1142"/>
      <c r="AD259" s="1142"/>
      <c r="AE259" s="1142"/>
      <c r="AF259" s="1142"/>
    </row>
    <row r="260" spans="1:32">
      <c r="A260" s="1189"/>
      <c r="B260" s="1189"/>
      <c r="C260" s="1189"/>
      <c r="D260" s="1189"/>
      <c r="E260" s="1189"/>
      <c r="F260" s="1190"/>
      <c r="G260" s="1189"/>
      <c r="H260" s="1286"/>
      <c r="I260" s="1189"/>
      <c r="J260" s="1189"/>
      <c r="K260" s="1142"/>
      <c r="N260" s="1142"/>
      <c r="O260" s="1142"/>
      <c r="P260" s="1142"/>
      <c r="Q260" s="1142"/>
      <c r="R260" s="1142"/>
      <c r="S260" s="1142"/>
      <c r="T260" s="1142"/>
      <c r="U260" s="1142"/>
      <c r="V260" s="1142"/>
      <c r="W260" s="1142"/>
      <c r="X260" s="1142"/>
      <c r="Y260" s="1142"/>
      <c r="Z260" s="1142"/>
      <c r="AA260" s="1142"/>
      <c r="AB260" s="1142"/>
      <c r="AC260" s="1142"/>
      <c r="AD260" s="1142"/>
      <c r="AE260" s="1142"/>
      <c r="AF260" s="1142"/>
    </row>
    <row r="261" spans="1:32">
      <c r="A261" s="1189"/>
      <c r="B261" s="1189"/>
      <c r="C261" s="1189"/>
      <c r="D261" s="1189"/>
      <c r="E261" s="1189"/>
      <c r="F261" s="1190"/>
      <c r="G261" s="1189"/>
      <c r="H261" s="1286"/>
      <c r="I261" s="1189"/>
      <c r="J261" s="1189"/>
      <c r="K261" s="1142"/>
      <c r="N261" s="1142"/>
      <c r="O261" s="1142"/>
      <c r="P261" s="1142"/>
      <c r="Q261" s="1142"/>
      <c r="R261" s="1142"/>
      <c r="S261" s="1142"/>
      <c r="T261" s="1142"/>
      <c r="U261" s="1142"/>
      <c r="V261" s="1142"/>
      <c r="W261" s="1142"/>
      <c r="X261" s="1142"/>
      <c r="Y261" s="1142"/>
      <c r="Z261" s="1142"/>
      <c r="AA261" s="1142"/>
      <c r="AB261" s="1142"/>
      <c r="AC261" s="1142"/>
      <c r="AD261" s="1142"/>
      <c r="AE261" s="1142"/>
      <c r="AF261" s="1142"/>
    </row>
    <row r="262" spans="1:32">
      <c r="A262" s="1189"/>
      <c r="B262" s="1189"/>
      <c r="C262" s="1189"/>
      <c r="D262" s="1189"/>
      <c r="E262" s="1189"/>
      <c r="F262" s="1190"/>
      <c r="G262" s="1189"/>
      <c r="H262" s="1286"/>
      <c r="I262" s="1189"/>
      <c r="J262" s="1189"/>
      <c r="K262" s="1142"/>
      <c r="N262" s="1142"/>
      <c r="O262" s="1142"/>
      <c r="P262" s="1142"/>
      <c r="Q262" s="1142"/>
      <c r="R262" s="1142"/>
      <c r="S262" s="1142"/>
      <c r="T262" s="1142"/>
      <c r="U262" s="1142"/>
      <c r="V262" s="1142"/>
      <c r="W262" s="1142"/>
      <c r="X262" s="1142"/>
      <c r="Y262" s="1142"/>
      <c r="Z262" s="1142"/>
      <c r="AA262" s="1142"/>
      <c r="AB262" s="1142"/>
      <c r="AC262" s="1142"/>
      <c r="AD262" s="1142"/>
      <c r="AE262" s="1142"/>
      <c r="AF262" s="1142"/>
    </row>
    <row r="263" spans="1:32">
      <c r="A263" s="1189"/>
      <c r="B263" s="1189"/>
      <c r="C263" s="1189"/>
      <c r="D263" s="1189"/>
      <c r="E263" s="1189"/>
      <c r="F263" s="1190"/>
      <c r="G263" s="1189"/>
      <c r="H263" s="1286"/>
      <c r="I263" s="1189"/>
      <c r="J263" s="1189"/>
      <c r="K263" s="1142"/>
      <c r="N263" s="1142"/>
      <c r="O263" s="1142"/>
      <c r="P263" s="1142"/>
      <c r="Q263" s="1142"/>
      <c r="R263" s="1142"/>
      <c r="S263" s="1142"/>
      <c r="T263" s="1142"/>
      <c r="U263" s="1142"/>
      <c r="V263" s="1142"/>
      <c r="W263" s="1142"/>
      <c r="X263" s="1142"/>
      <c r="Y263" s="1142"/>
      <c r="Z263" s="1142"/>
      <c r="AA263" s="1142"/>
      <c r="AB263" s="1142"/>
      <c r="AC263" s="1142"/>
      <c r="AD263" s="1142"/>
      <c r="AE263" s="1142"/>
      <c r="AF263" s="1142"/>
    </row>
    <row r="264" spans="1:32">
      <c r="A264" s="1189"/>
      <c r="B264" s="1189"/>
      <c r="C264" s="1189"/>
      <c r="D264" s="1189"/>
      <c r="E264" s="1189"/>
      <c r="F264" s="1190"/>
      <c r="G264" s="1189"/>
      <c r="H264" s="1286"/>
      <c r="I264" s="1189"/>
      <c r="J264" s="1189"/>
      <c r="K264" s="1142"/>
      <c r="N264" s="1142"/>
      <c r="O264" s="1142"/>
      <c r="P264" s="1142"/>
      <c r="Q264" s="1142"/>
      <c r="R264" s="1142"/>
      <c r="S264" s="1142"/>
      <c r="T264" s="1142"/>
      <c r="U264" s="1142"/>
      <c r="V264" s="1142"/>
      <c r="W264" s="1142"/>
      <c r="X264" s="1142"/>
      <c r="Y264" s="1142"/>
      <c r="Z264" s="1142"/>
      <c r="AA264" s="1142"/>
      <c r="AB264" s="1142"/>
      <c r="AC264" s="1142"/>
      <c r="AD264" s="1142"/>
      <c r="AE264" s="1142"/>
      <c r="AF264" s="1142"/>
    </row>
    <row r="265" spans="1:32">
      <c r="A265" s="1189"/>
      <c r="B265" s="1189"/>
      <c r="C265" s="1189"/>
      <c r="D265" s="1189"/>
      <c r="E265" s="1189"/>
      <c r="F265" s="1190"/>
      <c r="G265" s="1189"/>
      <c r="H265" s="1286"/>
      <c r="I265" s="1189"/>
      <c r="J265" s="1189"/>
      <c r="K265" s="1142"/>
      <c r="N265" s="1142"/>
      <c r="O265" s="1142"/>
      <c r="P265" s="1142"/>
      <c r="Q265" s="1142"/>
      <c r="R265" s="1142"/>
      <c r="S265" s="1142"/>
      <c r="T265" s="1142"/>
      <c r="U265" s="1142"/>
      <c r="V265" s="1142"/>
      <c r="W265" s="1142"/>
      <c r="X265" s="1142"/>
      <c r="Y265" s="1142"/>
      <c r="Z265" s="1142"/>
      <c r="AA265" s="1142"/>
      <c r="AB265" s="1142"/>
      <c r="AC265" s="1142"/>
      <c r="AD265" s="1142"/>
      <c r="AE265" s="1142"/>
      <c r="AF265" s="1142"/>
    </row>
    <row r="266" spans="1:32">
      <c r="A266" s="1189"/>
      <c r="B266" s="1189"/>
      <c r="C266" s="1189"/>
      <c r="D266" s="1189"/>
      <c r="E266" s="1189"/>
      <c r="F266" s="1190"/>
      <c r="G266" s="1189"/>
      <c r="H266" s="1286"/>
      <c r="I266" s="1189"/>
      <c r="J266" s="1189"/>
      <c r="K266" s="1142"/>
      <c r="N266" s="1142"/>
      <c r="O266" s="1142"/>
      <c r="P266" s="1142"/>
      <c r="Q266" s="1142"/>
      <c r="R266" s="1142"/>
      <c r="S266" s="1142"/>
      <c r="T266" s="1142"/>
      <c r="U266" s="1142"/>
      <c r="V266" s="1142"/>
      <c r="W266" s="1142"/>
      <c r="X266" s="1142"/>
      <c r="Y266" s="1142"/>
      <c r="Z266" s="1142"/>
      <c r="AA266" s="1142"/>
      <c r="AB266" s="1142"/>
      <c r="AC266" s="1142"/>
      <c r="AD266" s="1142"/>
      <c r="AE266" s="1142"/>
      <c r="AF266" s="1142"/>
    </row>
    <row r="267" spans="1:32">
      <c r="A267" s="1189"/>
      <c r="B267" s="1189"/>
      <c r="C267" s="1189"/>
      <c r="D267" s="1189"/>
      <c r="E267" s="1189"/>
      <c r="F267" s="1190"/>
      <c r="G267" s="1189"/>
      <c r="H267" s="1286"/>
      <c r="I267" s="1189"/>
      <c r="J267" s="1189"/>
      <c r="K267" s="1142"/>
      <c r="N267" s="1142"/>
      <c r="O267" s="1142"/>
      <c r="P267" s="1142"/>
      <c r="Q267" s="1142"/>
      <c r="R267" s="1142"/>
      <c r="S267" s="1142"/>
      <c r="T267" s="1142"/>
      <c r="U267" s="1142"/>
      <c r="V267" s="1142"/>
      <c r="W267" s="1142"/>
      <c r="X267" s="1142"/>
      <c r="Y267" s="1142"/>
      <c r="Z267" s="1142"/>
      <c r="AA267" s="1142"/>
      <c r="AB267" s="1142"/>
      <c r="AC267" s="1142"/>
      <c r="AD267" s="1142"/>
      <c r="AE267" s="1142"/>
      <c r="AF267" s="1142"/>
    </row>
    <row r="268" spans="1:32">
      <c r="A268" s="1189"/>
      <c r="B268" s="1189"/>
      <c r="C268" s="1189"/>
      <c r="D268" s="1189"/>
      <c r="E268" s="1189"/>
      <c r="F268" s="1190"/>
      <c r="G268" s="1189"/>
      <c r="H268" s="1286"/>
      <c r="I268" s="1189"/>
      <c r="J268" s="1189"/>
      <c r="K268" s="1142"/>
      <c r="N268" s="1142"/>
      <c r="O268" s="1142"/>
      <c r="P268" s="1142"/>
      <c r="Q268" s="1142"/>
      <c r="R268" s="1142"/>
      <c r="S268" s="1142"/>
      <c r="T268" s="1142"/>
      <c r="U268" s="1142"/>
      <c r="V268" s="1142"/>
      <c r="W268" s="1142"/>
      <c r="X268" s="1142"/>
      <c r="Y268" s="1142"/>
      <c r="Z268" s="1142"/>
      <c r="AA268" s="1142"/>
      <c r="AB268" s="1142"/>
      <c r="AC268" s="1142"/>
      <c r="AD268" s="1142"/>
      <c r="AE268" s="1142"/>
      <c r="AF268" s="1142"/>
    </row>
    <row r="269" spans="1:32">
      <c r="A269" s="1189"/>
      <c r="B269" s="1189"/>
      <c r="C269" s="1189"/>
      <c r="D269" s="1189"/>
      <c r="E269" s="1189"/>
      <c r="F269" s="1190"/>
      <c r="G269" s="1189"/>
      <c r="H269" s="1286"/>
      <c r="I269" s="1189"/>
      <c r="J269" s="1189"/>
      <c r="K269" s="1142"/>
      <c r="N269" s="1142"/>
      <c r="O269" s="1142"/>
      <c r="P269" s="1142"/>
      <c r="Q269" s="1142"/>
      <c r="R269" s="1142"/>
      <c r="S269" s="1142"/>
      <c r="T269" s="1142"/>
      <c r="U269" s="1142"/>
      <c r="V269" s="1142"/>
      <c r="W269" s="1142"/>
      <c r="X269" s="1142"/>
      <c r="Y269" s="1142"/>
      <c r="Z269" s="1142"/>
      <c r="AA269" s="1142"/>
      <c r="AB269" s="1142"/>
      <c r="AC269" s="1142"/>
      <c r="AD269" s="1142"/>
      <c r="AE269" s="1142"/>
      <c r="AF269" s="1142"/>
    </row>
    <row r="270" spans="1:32">
      <c r="A270" s="1189"/>
      <c r="B270" s="1189"/>
      <c r="C270" s="1189"/>
      <c r="D270" s="1189"/>
      <c r="E270" s="1189"/>
      <c r="F270" s="1190"/>
      <c r="G270" s="1189"/>
      <c r="H270" s="1286"/>
      <c r="I270" s="1189"/>
      <c r="J270" s="1189"/>
      <c r="K270" s="1142"/>
      <c r="N270" s="1142"/>
      <c r="O270" s="1142"/>
      <c r="P270" s="1142"/>
      <c r="Q270" s="1142"/>
      <c r="R270" s="1142"/>
      <c r="S270" s="1142"/>
      <c r="T270" s="1142"/>
      <c r="U270" s="1142"/>
      <c r="V270" s="1142"/>
      <c r="W270" s="1142"/>
      <c r="X270" s="1142"/>
      <c r="Y270" s="1142"/>
      <c r="Z270" s="1142"/>
      <c r="AA270" s="1142"/>
      <c r="AB270" s="1142"/>
      <c r="AC270" s="1142"/>
      <c r="AD270" s="1142"/>
      <c r="AE270" s="1142"/>
      <c r="AF270" s="1142"/>
    </row>
    <row r="271" spans="1:32">
      <c r="A271" s="1189"/>
      <c r="B271" s="1189"/>
      <c r="C271" s="1189"/>
      <c r="D271" s="1189"/>
      <c r="E271" s="1189"/>
      <c r="F271" s="1190"/>
      <c r="G271" s="1189"/>
      <c r="H271" s="1286"/>
      <c r="I271" s="1189"/>
      <c r="J271" s="1189"/>
      <c r="K271" s="1142"/>
      <c r="N271" s="1142"/>
      <c r="O271" s="1142"/>
      <c r="P271" s="1142"/>
      <c r="Q271" s="1142"/>
      <c r="R271" s="1142"/>
      <c r="S271" s="1142"/>
      <c r="T271" s="1142"/>
      <c r="U271" s="1142"/>
      <c r="V271" s="1142"/>
      <c r="W271" s="1142"/>
      <c r="X271" s="1142"/>
      <c r="Y271" s="1142"/>
      <c r="Z271" s="1142"/>
      <c r="AA271" s="1142"/>
      <c r="AB271" s="1142"/>
      <c r="AC271" s="1142"/>
      <c r="AD271" s="1142"/>
      <c r="AE271" s="1142"/>
      <c r="AF271" s="1142"/>
    </row>
    <row r="272" spans="1:32">
      <c r="A272" s="1189"/>
      <c r="B272" s="1189"/>
      <c r="C272" s="1189"/>
      <c r="D272" s="1189"/>
      <c r="E272" s="1189"/>
      <c r="F272" s="1190"/>
      <c r="G272" s="1189"/>
      <c r="H272" s="1286"/>
      <c r="I272" s="1189"/>
      <c r="J272" s="1189"/>
      <c r="K272" s="1142"/>
      <c r="N272" s="1142"/>
      <c r="O272" s="1142"/>
      <c r="P272" s="1142"/>
      <c r="Q272" s="1142"/>
      <c r="R272" s="1142"/>
      <c r="S272" s="1142"/>
      <c r="T272" s="1142"/>
      <c r="U272" s="1142"/>
      <c r="V272" s="1142"/>
      <c r="W272" s="1142"/>
      <c r="X272" s="1142"/>
      <c r="Y272" s="1142"/>
      <c r="Z272" s="1142"/>
      <c r="AA272" s="1142"/>
      <c r="AB272" s="1142"/>
      <c r="AC272" s="1142"/>
      <c r="AD272" s="1142"/>
      <c r="AE272" s="1142"/>
      <c r="AF272" s="1142"/>
    </row>
    <row r="273" spans="1:32">
      <c r="A273" s="1189"/>
      <c r="B273" s="1189"/>
      <c r="C273" s="1189"/>
      <c r="D273" s="1189"/>
      <c r="E273" s="1189"/>
      <c r="F273" s="1190"/>
      <c r="G273" s="1189"/>
      <c r="H273" s="1286"/>
      <c r="I273" s="1189"/>
      <c r="J273" s="1189"/>
      <c r="K273" s="1142"/>
      <c r="N273" s="1142"/>
      <c r="O273" s="1142"/>
      <c r="P273" s="1142"/>
      <c r="Q273" s="1142"/>
      <c r="R273" s="1142"/>
      <c r="S273" s="1142"/>
      <c r="T273" s="1142"/>
      <c r="U273" s="1142"/>
      <c r="V273" s="1142"/>
      <c r="W273" s="1142"/>
      <c r="X273" s="1142"/>
      <c r="Y273" s="1142"/>
      <c r="Z273" s="1142"/>
      <c r="AA273" s="1142"/>
      <c r="AB273" s="1142"/>
      <c r="AC273" s="1142"/>
      <c r="AD273" s="1142"/>
      <c r="AE273" s="1142"/>
      <c r="AF273" s="1142"/>
    </row>
    <row r="274" spans="1:32">
      <c r="A274" s="1189"/>
      <c r="B274" s="1189"/>
      <c r="C274" s="1189"/>
      <c r="D274" s="1189"/>
      <c r="E274" s="1189"/>
      <c r="F274" s="1190"/>
      <c r="G274" s="1189"/>
      <c r="H274" s="1286"/>
      <c r="I274" s="1189"/>
      <c r="J274" s="1189"/>
      <c r="K274" s="1142"/>
      <c r="N274" s="1142"/>
      <c r="O274" s="1142"/>
      <c r="P274" s="1142"/>
      <c r="Q274" s="1142"/>
      <c r="R274" s="1142"/>
      <c r="S274" s="1142"/>
      <c r="T274" s="1142"/>
      <c r="U274" s="1142"/>
      <c r="V274" s="1142"/>
      <c r="W274" s="1142"/>
      <c r="X274" s="1142"/>
      <c r="Y274" s="1142"/>
      <c r="Z274" s="1142"/>
      <c r="AA274" s="1142"/>
      <c r="AB274" s="1142"/>
      <c r="AC274" s="1142"/>
      <c r="AD274" s="1142"/>
      <c r="AE274" s="1142"/>
      <c r="AF274" s="1142"/>
    </row>
    <row r="275" spans="1:32">
      <c r="A275" s="1189"/>
      <c r="B275" s="1189"/>
      <c r="C275" s="1189"/>
      <c r="D275" s="1189"/>
      <c r="E275" s="1189"/>
      <c r="F275" s="1190"/>
      <c r="G275" s="1189"/>
      <c r="H275" s="1286"/>
      <c r="I275" s="1189"/>
      <c r="J275" s="1189"/>
      <c r="K275" s="1142"/>
      <c r="N275" s="1142"/>
      <c r="O275" s="1142"/>
      <c r="P275" s="1142"/>
      <c r="Q275" s="1142"/>
      <c r="R275" s="1142"/>
      <c r="S275" s="1142"/>
      <c r="T275" s="1142"/>
      <c r="U275" s="1142"/>
      <c r="V275" s="1142"/>
      <c r="W275" s="1142"/>
      <c r="X275" s="1142"/>
      <c r="Y275" s="1142"/>
      <c r="Z275" s="1142"/>
      <c r="AA275" s="1142"/>
      <c r="AB275" s="1142"/>
      <c r="AC275" s="1142"/>
      <c r="AD275" s="1142"/>
      <c r="AE275" s="1142"/>
      <c r="AF275" s="1142"/>
    </row>
    <row r="276" spans="1:32">
      <c r="A276" s="1189"/>
      <c r="B276" s="1189"/>
      <c r="C276" s="1189"/>
      <c r="D276" s="1189"/>
      <c r="E276" s="1189"/>
      <c r="F276" s="1190"/>
      <c r="G276" s="1189"/>
      <c r="H276" s="1286"/>
      <c r="I276" s="1189"/>
      <c r="J276" s="1189"/>
      <c r="K276" s="1142"/>
      <c r="N276" s="1142"/>
      <c r="O276" s="1142"/>
      <c r="P276" s="1142"/>
      <c r="Q276" s="1142"/>
      <c r="R276" s="1142"/>
      <c r="S276" s="1142"/>
      <c r="T276" s="1142"/>
      <c r="U276" s="1142"/>
      <c r="V276" s="1142"/>
      <c r="W276" s="1142"/>
      <c r="X276" s="1142"/>
      <c r="Y276" s="1142"/>
      <c r="Z276" s="1142"/>
      <c r="AA276" s="1142"/>
      <c r="AB276" s="1142"/>
      <c r="AC276" s="1142"/>
      <c r="AD276" s="1142"/>
      <c r="AE276" s="1142"/>
      <c r="AF276" s="1142"/>
    </row>
    <row r="277" spans="1:32">
      <c r="A277" s="1189"/>
      <c r="B277" s="1189"/>
      <c r="C277" s="1189"/>
      <c r="D277" s="1189"/>
      <c r="E277" s="1189"/>
      <c r="F277" s="1190"/>
      <c r="G277" s="1189"/>
      <c r="H277" s="1286"/>
      <c r="I277" s="1189"/>
      <c r="J277" s="1189"/>
      <c r="K277" s="1142"/>
      <c r="N277" s="1142"/>
      <c r="O277" s="1142"/>
      <c r="P277" s="1142"/>
      <c r="Q277" s="1142"/>
      <c r="R277" s="1142"/>
      <c r="S277" s="1142"/>
      <c r="T277" s="1142"/>
      <c r="U277" s="1142"/>
      <c r="V277" s="1142"/>
      <c r="W277" s="1142"/>
      <c r="X277" s="1142"/>
      <c r="Y277" s="1142"/>
      <c r="Z277" s="1142"/>
      <c r="AA277" s="1142"/>
      <c r="AB277" s="1142"/>
      <c r="AC277" s="1142"/>
      <c r="AD277" s="1142"/>
      <c r="AE277" s="1142"/>
      <c r="AF277" s="1142"/>
    </row>
    <row r="278" spans="1:32">
      <c r="A278" s="1189"/>
      <c r="B278" s="1189"/>
      <c r="C278" s="1189"/>
      <c r="D278" s="1189"/>
      <c r="E278" s="1189"/>
      <c r="F278" s="1190"/>
      <c r="G278" s="1189"/>
      <c r="H278" s="1286"/>
      <c r="I278" s="1189"/>
      <c r="J278" s="1189"/>
      <c r="K278" s="1142"/>
      <c r="N278" s="1142"/>
      <c r="O278" s="1142"/>
      <c r="P278" s="1142"/>
      <c r="Q278" s="1142"/>
      <c r="R278" s="1142"/>
      <c r="S278" s="1142"/>
      <c r="T278" s="1142"/>
      <c r="U278" s="1142"/>
      <c r="V278" s="1142"/>
      <c r="W278" s="1142"/>
      <c r="X278" s="1142"/>
      <c r="Y278" s="1142"/>
      <c r="Z278" s="1142"/>
      <c r="AA278" s="1142"/>
      <c r="AB278" s="1142"/>
      <c r="AC278" s="1142"/>
      <c r="AD278" s="1142"/>
      <c r="AE278" s="1142"/>
      <c r="AF278" s="1142"/>
    </row>
    <row r="279" spans="1:32">
      <c r="A279" s="1189"/>
      <c r="B279" s="1189"/>
      <c r="C279" s="1189"/>
      <c r="D279" s="1189"/>
      <c r="E279" s="1189"/>
      <c r="F279" s="1190"/>
      <c r="G279" s="1189"/>
      <c r="H279" s="1286"/>
      <c r="I279" s="1189"/>
      <c r="J279" s="1189"/>
      <c r="K279" s="1142"/>
      <c r="N279" s="1142"/>
      <c r="O279" s="1142"/>
      <c r="P279" s="1142"/>
      <c r="Q279" s="1142"/>
      <c r="R279" s="1142"/>
      <c r="S279" s="1142"/>
      <c r="T279" s="1142"/>
      <c r="U279" s="1142"/>
      <c r="V279" s="1142"/>
      <c r="W279" s="1142"/>
      <c r="X279" s="1142"/>
      <c r="Y279" s="1142"/>
      <c r="Z279" s="1142"/>
      <c r="AA279" s="1142"/>
      <c r="AB279" s="1142"/>
      <c r="AC279" s="1142"/>
      <c r="AD279" s="1142"/>
      <c r="AE279" s="1142"/>
      <c r="AF279" s="1142"/>
    </row>
    <row r="280" spans="1:32">
      <c r="A280" s="1189"/>
      <c r="B280" s="1189"/>
      <c r="C280" s="1189"/>
      <c r="D280" s="1189"/>
      <c r="E280" s="1189"/>
      <c r="F280" s="1190"/>
      <c r="G280" s="1189"/>
      <c r="H280" s="1286"/>
      <c r="I280" s="1189"/>
      <c r="J280" s="1189"/>
      <c r="K280" s="1142"/>
      <c r="N280" s="1142"/>
      <c r="O280" s="1142"/>
      <c r="P280" s="1142"/>
      <c r="Q280" s="1142"/>
      <c r="R280" s="1142"/>
      <c r="S280" s="1142"/>
      <c r="T280" s="1142"/>
      <c r="U280" s="1142"/>
      <c r="V280" s="1142"/>
      <c r="W280" s="1142"/>
      <c r="X280" s="1142"/>
      <c r="Y280" s="1142"/>
      <c r="Z280" s="1142"/>
      <c r="AA280" s="1142"/>
      <c r="AB280" s="1142"/>
      <c r="AC280" s="1142"/>
      <c r="AD280" s="1142"/>
      <c r="AE280" s="1142"/>
      <c r="AF280" s="1142"/>
    </row>
    <row r="281" spans="1:32">
      <c r="A281" s="1189"/>
      <c r="B281" s="1189"/>
      <c r="C281" s="1189"/>
      <c r="D281" s="1189"/>
      <c r="E281" s="1189"/>
      <c r="F281" s="1191"/>
      <c r="G281" s="1189"/>
      <c r="H281" s="1286"/>
      <c r="I281" s="1192"/>
      <c r="J281" s="1192"/>
      <c r="K281" s="1142"/>
      <c r="N281" s="1142"/>
      <c r="O281" s="1142"/>
      <c r="P281" s="1142"/>
      <c r="Q281" s="1142"/>
      <c r="R281" s="1142"/>
      <c r="S281" s="1142"/>
      <c r="T281" s="1142"/>
      <c r="U281" s="1142"/>
      <c r="V281" s="1142"/>
      <c r="W281" s="1142"/>
      <c r="X281" s="1142"/>
      <c r="Y281" s="1142"/>
      <c r="Z281" s="1142"/>
      <c r="AA281" s="1142"/>
      <c r="AB281" s="1142"/>
      <c r="AC281" s="1142"/>
      <c r="AD281" s="1142"/>
      <c r="AE281" s="1142"/>
      <c r="AF281" s="1142"/>
    </row>
    <row r="282" spans="1:32">
      <c r="A282" s="1189"/>
      <c r="B282" s="1189"/>
      <c r="C282" s="1189"/>
      <c r="D282" s="1189"/>
      <c r="E282" s="1189"/>
      <c r="F282" s="1191"/>
      <c r="G282" s="1189"/>
      <c r="H282" s="1286"/>
      <c r="I282" s="1192"/>
      <c r="J282" s="1192"/>
      <c r="K282" s="1142"/>
      <c r="N282" s="1142"/>
      <c r="O282" s="1142"/>
      <c r="P282" s="1142"/>
      <c r="Q282" s="1142"/>
      <c r="R282" s="1142"/>
      <c r="S282" s="1142"/>
      <c r="T282" s="1142"/>
      <c r="U282" s="1142"/>
      <c r="V282" s="1142"/>
      <c r="W282" s="1142"/>
      <c r="X282" s="1142"/>
      <c r="Y282" s="1142"/>
      <c r="Z282" s="1142"/>
      <c r="AA282" s="1142"/>
      <c r="AB282" s="1142"/>
      <c r="AC282" s="1142"/>
      <c r="AD282" s="1142"/>
      <c r="AE282" s="1142"/>
      <c r="AF282" s="1142"/>
    </row>
    <row r="283" spans="1:32">
      <c r="A283" s="1189"/>
      <c r="B283" s="1189"/>
      <c r="C283" s="1189"/>
      <c r="D283" s="1189"/>
      <c r="E283" s="1189"/>
      <c r="F283" s="1191"/>
      <c r="G283" s="1189"/>
      <c r="H283" s="1286"/>
      <c r="I283" s="1192"/>
      <c r="J283" s="1192"/>
      <c r="K283" s="1142"/>
      <c r="N283" s="1142"/>
      <c r="O283" s="1142"/>
      <c r="P283" s="1142"/>
      <c r="Q283" s="1142"/>
      <c r="R283" s="1142"/>
      <c r="S283" s="1142"/>
      <c r="T283" s="1142"/>
      <c r="U283" s="1142"/>
      <c r="V283" s="1142"/>
      <c r="W283" s="1142"/>
      <c r="X283" s="1142"/>
      <c r="Y283" s="1142"/>
      <c r="Z283" s="1142"/>
      <c r="AA283" s="1142"/>
      <c r="AB283" s="1142"/>
      <c r="AC283" s="1142"/>
      <c r="AD283" s="1142"/>
      <c r="AE283" s="1142"/>
      <c r="AF283" s="1142"/>
    </row>
    <row r="284" spans="1:32">
      <c r="A284" s="1189"/>
      <c r="B284" s="1189"/>
      <c r="C284" s="1189"/>
      <c r="D284" s="1189"/>
      <c r="E284" s="1189"/>
      <c r="F284" s="1191"/>
      <c r="G284" s="1189"/>
      <c r="H284" s="1286"/>
      <c r="I284" s="1192"/>
      <c r="J284" s="1192"/>
      <c r="K284" s="1142"/>
      <c r="N284" s="1142"/>
      <c r="O284" s="1142"/>
      <c r="P284" s="1142"/>
      <c r="Q284" s="1142"/>
      <c r="R284" s="1142"/>
      <c r="S284" s="1142"/>
      <c r="T284" s="1142"/>
      <c r="U284" s="1142"/>
      <c r="V284" s="1142"/>
      <c r="W284" s="1142"/>
      <c r="X284" s="1142"/>
      <c r="Y284" s="1142"/>
      <c r="Z284" s="1142"/>
      <c r="AA284" s="1142"/>
      <c r="AB284" s="1142"/>
      <c r="AC284" s="1142"/>
      <c r="AD284" s="1142"/>
      <c r="AE284" s="1142"/>
      <c r="AF284" s="1142"/>
    </row>
    <row r="285" spans="1:32">
      <c r="A285" s="1189"/>
      <c r="B285" s="1189"/>
      <c r="C285" s="1189"/>
      <c r="D285" s="1189"/>
      <c r="E285" s="1189"/>
      <c r="F285" s="1191"/>
      <c r="G285" s="1189"/>
      <c r="H285" s="1286"/>
      <c r="I285" s="1192"/>
      <c r="J285" s="1192"/>
      <c r="K285" s="1142"/>
      <c r="N285" s="1142"/>
      <c r="O285" s="1142"/>
      <c r="P285" s="1142"/>
      <c r="Q285" s="1142"/>
      <c r="R285" s="1142"/>
      <c r="S285" s="1142"/>
      <c r="T285" s="1142"/>
      <c r="U285" s="1142"/>
      <c r="V285" s="1142"/>
      <c r="W285" s="1142"/>
      <c r="X285" s="1142"/>
      <c r="Y285" s="1142"/>
      <c r="Z285" s="1142"/>
      <c r="AA285" s="1142"/>
      <c r="AB285" s="1142"/>
      <c r="AC285" s="1142"/>
      <c r="AD285" s="1142"/>
      <c r="AE285" s="1142"/>
      <c r="AF285" s="1142"/>
    </row>
    <row r="286" spans="1:32">
      <c r="A286" s="1189"/>
      <c r="B286" s="1189"/>
      <c r="C286" s="1189"/>
      <c r="D286" s="1189"/>
      <c r="E286" s="1189"/>
      <c r="F286" s="1191"/>
      <c r="G286" s="1189"/>
      <c r="H286" s="1286"/>
      <c r="I286" s="1192"/>
      <c r="J286" s="1192"/>
      <c r="K286" s="1142"/>
      <c r="N286" s="1142"/>
      <c r="O286" s="1142"/>
      <c r="P286" s="1142"/>
      <c r="Q286" s="1142"/>
      <c r="R286" s="1142"/>
      <c r="S286" s="1142"/>
      <c r="T286" s="1142"/>
      <c r="U286" s="1142"/>
      <c r="V286" s="1142"/>
      <c r="W286" s="1142"/>
      <c r="X286" s="1142"/>
      <c r="Y286" s="1142"/>
      <c r="Z286" s="1142"/>
      <c r="AA286" s="1142"/>
      <c r="AB286" s="1142"/>
      <c r="AC286" s="1142"/>
      <c r="AD286" s="1142"/>
      <c r="AE286" s="1142"/>
      <c r="AF286" s="1142"/>
    </row>
    <row r="287" spans="1:32">
      <c r="A287" s="1189"/>
      <c r="B287" s="1189"/>
      <c r="C287" s="1189"/>
      <c r="D287" s="1189"/>
      <c r="E287" s="1189"/>
      <c r="F287" s="1191"/>
      <c r="G287" s="1189"/>
      <c r="H287" s="1286"/>
      <c r="I287" s="1192"/>
      <c r="J287" s="1192"/>
      <c r="K287" s="1142"/>
      <c r="N287" s="1142"/>
      <c r="O287" s="1142"/>
      <c r="P287" s="1142"/>
      <c r="Q287" s="1142"/>
      <c r="R287" s="1142"/>
      <c r="S287" s="1142"/>
      <c r="T287" s="1142"/>
      <c r="U287" s="1142"/>
      <c r="V287" s="1142"/>
      <c r="W287" s="1142"/>
      <c r="X287" s="1142"/>
      <c r="Y287" s="1142"/>
      <c r="Z287" s="1142"/>
      <c r="AA287" s="1142"/>
      <c r="AB287" s="1142"/>
      <c r="AC287" s="1142"/>
      <c r="AD287" s="1142"/>
      <c r="AE287" s="1142"/>
      <c r="AF287" s="1142"/>
    </row>
    <row r="288" spans="1:32">
      <c r="A288" s="1189"/>
      <c r="B288" s="1189"/>
      <c r="C288" s="1189"/>
      <c r="D288" s="1189"/>
      <c r="E288" s="1189"/>
      <c r="F288" s="1191"/>
      <c r="G288" s="1189"/>
      <c r="H288" s="1286"/>
      <c r="I288" s="1192"/>
      <c r="J288" s="1192"/>
      <c r="K288" s="1142"/>
      <c r="N288" s="1142"/>
      <c r="O288" s="1142"/>
      <c r="P288" s="1142"/>
      <c r="Q288" s="1142"/>
      <c r="R288" s="1142"/>
      <c r="S288" s="1142"/>
      <c r="T288" s="1142"/>
      <c r="U288" s="1142"/>
      <c r="V288" s="1142"/>
      <c r="W288" s="1142"/>
      <c r="X288" s="1142"/>
      <c r="Y288" s="1142"/>
      <c r="Z288" s="1142"/>
      <c r="AA288" s="1142"/>
      <c r="AB288" s="1142"/>
      <c r="AC288" s="1142"/>
      <c r="AD288" s="1142"/>
      <c r="AE288" s="1142"/>
      <c r="AF288" s="1142"/>
    </row>
    <row r="289" spans="1:32">
      <c r="A289" s="1189"/>
      <c r="B289" s="1189"/>
      <c r="C289" s="1189"/>
      <c r="D289" s="1189"/>
      <c r="E289" s="1189"/>
      <c r="F289" s="1191"/>
      <c r="G289" s="1189"/>
      <c r="H289" s="1286"/>
      <c r="I289" s="1192"/>
      <c r="J289" s="1192"/>
      <c r="K289" s="1142"/>
      <c r="N289" s="1142"/>
      <c r="O289" s="1142"/>
      <c r="P289" s="1142"/>
      <c r="Q289" s="1142"/>
      <c r="R289" s="1142"/>
      <c r="S289" s="1142"/>
      <c r="T289" s="1142"/>
      <c r="U289" s="1142"/>
      <c r="V289" s="1142"/>
      <c r="W289" s="1142"/>
      <c r="X289" s="1142"/>
      <c r="Y289" s="1142"/>
      <c r="Z289" s="1142"/>
      <c r="AA289" s="1142"/>
      <c r="AB289" s="1142"/>
      <c r="AC289" s="1142"/>
      <c r="AD289" s="1142"/>
      <c r="AE289" s="1142"/>
      <c r="AF289" s="1142"/>
    </row>
    <row r="290" spans="1:32">
      <c r="A290" s="1189"/>
      <c r="B290" s="1189"/>
      <c r="C290" s="1189"/>
      <c r="D290" s="1189"/>
      <c r="E290" s="1189"/>
      <c r="F290" s="1191"/>
      <c r="G290" s="1189"/>
      <c r="H290" s="1286"/>
      <c r="I290" s="1192"/>
      <c r="J290" s="1192"/>
      <c r="K290" s="1142"/>
      <c r="N290" s="1142"/>
      <c r="O290" s="1142"/>
      <c r="P290" s="1142"/>
      <c r="Q290" s="1142"/>
      <c r="R290" s="1142"/>
      <c r="S290" s="1142"/>
      <c r="T290" s="1142"/>
      <c r="U290" s="1142"/>
      <c r="V290" s="1142"/>
      <c r="W290" s="1142"/>
      <c r="X290" s="1142"/>
      <c r="Y290" s="1142"/>
      <c r="Z290" s="1142"/>
      <c r="AA290" s="1142"/>
      <c r="AB290" s="1142"/>
      <c r="AC290" s="1142"/>
      <c r="AD290" s="1142"/>
      <c r="AE290" s="1142"/>
      <c r="AF290" s="1142"/>
    </row>
    <row r="291" spans="1:32">
      <c r="A291" s="1189"/>
      <c r="B291" s="1189"/>
      <c r="C291" s="1189"/>
      <c r="D291" s="1189"/>
      <c r="E291" s="1189"/>
      <c r="F291" s="1191"/>
      <c r="G291" s="1189"/>
      <c r="H291" s="1286"/>
      <c r="I291" s="1192"/>
      <c r="J291" s="1192"/>
      <c r="K291" s="1142"/>
      <c r="N291" s="1142"/>
      <c r="O291" s="1142"/>
      <c r="P291" s="1142"/>
      <c r="Q291" s="1142"/>
      <c r="R291" s="1142"/>
      <c r="S291" s="1142"/>
      <c r="T291" s="1142"/>
      <c r="U291" s="1142"/>
      <c r="V291" s="1142"/>
      <c r="W291" s="1142"/>
      <c r="X291" s="1142"/>
      <c r="Y291" s="1142"/>
      <c r="Z291" s="1142"/>
      <c r="AA291" s="1142"/>
      <c r="AB291" s="1142"/>
      <c r="AC291" s="1142"/>
      <c r="AD291" s="1142"/>
      <c r="AE291" s="1142"/>
      <c r="AF291" s="1142"/>
    </row>
    <row r="292" spans="1:32">
      <c r="A292" s="1189"/>
      <c r="B292" s="1189"/>
      <c r="C292" s="1189"/>
      <c r="D292" s="1189"/>
      <c r="E292" s="1189"/>
      <c r="F292" s="1191"/>
      <c r="G292" s="1189"/>
      <c r="H292" s="1286"/>
      <c r="I292" s="1192"/>
      <c r="J292" s="1192"/>
      <c r="K292" s="1142"/>
      <c r="N292" s="1142"/>
      <c r="O292" s="1142"/>
      <c r="P292" s="1142"/>
      <c r="Q292" s="1142"/>
      <c r="R292" s="1142"/>
      <c r="S292" s="1142"/>
      <c r="T292" s="1142"/>
      <c r="U292" s="1142"/>
      <c r="V292" s="1142"/>
      <c r="W292" s="1142"/>
      <c r="X292" s="1142"/>
      <c r="Y292" s="1142"/>
      <c r="Z292" s="1142"/>
      <c r="AA292" s="1142"/>
      <c r="AB292" s="1142"/>
      <c r="AC292" s="1142"/>
      <c r="AD292" s="1142"/>
      <c r="AE292" s="1142"/>
      <c r="AF292" s="1142"/>
    </row>
    <row r="293" spans="1:32">
      <c r="A293" s="1189"/>
      <c r="B293" s="1189"/>
      <c r="C293" s="1189"/>
      <c r="D293" s="1189"/>
      <c r="E293" s="1189"/>
      <c r="F293" s="1191"/>
      <c r="G293" s="1189"/>
      <c r="H293" s="1286"/>
      <c r="I293" s="1192"/>
      <c r="J293" s="1192"/>
      <c r="K293" s="1142"/>
      <c r="N293" s="1142"/>
      <c r="O293" s="1142"/>
      <c r="P293" s="1142"/>
      <c r="Q293" s="1142"/>
      <c r="R293" s="1142"/>
      <c r="S293" s="1142"/>
      <c r="T293" s="1142"/>
      <c r="U293" s="1142"/>
      <c r="V293" s="1142"/>
      <c r="W293" s="1142"/>
      <c r="X293" s="1142"/>
      <c r="Y293" s="1142"/>
      <c r="Z293" s="1142"/>
      <c r="AA293" s="1142"/>
      <c r="AB293" s="1142"/>
      <c r="AC293" s="1142"/>
      <c r="AD293" s="1142"/>
      <c r="AE293" s="1142"/>
      <c r="AF293" s="1142"/>
    </row>
    <row r="294" spans="1:32">
      <c r="A294" s="1189"/>
      <c r="B294" s="1189"/>
      <c r="C294" s="1189"/>
      <c r="D294" s="1189"/>
      <c r="E294" s="1189"/>
      <c r="F294" s="1191"/>
      <c r="G294" s="1189"/>
      <c r="H294" s="1286"/>
      <c r="I294" s="1192"/>
      <c r="J294" s="1192"/>
      <c r="K294" s="1142"/>
      <c r="N294" s="1142"/>
      <c r="O294" s="1142"/>
      <c r="P294" s="1142"/>
      <c r="Q294" s="1142"/>
      <c r="R294" s="1142"/>
      <c r="S294" s="1142"/>
      <c r="T294" s="1142"/>
      <c r="U294" s="1142"/>
      <c r="V294" s="1142"/>
      <c r="W294" s="1142"/>
      <c r="X294" s="1142"/>
      <c r="Y294" s="1142"/>
      <c r="Z294" s="1142"/>
      <c r="AA294" s="1142"/>
      <c r="AB294" s="1142"/>
      <c r="AC294" s="1142"/>
      <c r="AD294" s="1142"/>
      <c r="AE294" s="1142"/>
      <c r="AF294" s="1142"/>
    </row>
    <row r="295" spans="1:32">
      <c r="A295" s="1189"/>
      <c r="B295" s="1189"/>
      <c r="C295" s="1189"/>
      <c r="D295" s="1189"/>
      <c r="E295" s="1189"/>
      <c r="F295" s="1191"/>
      <c r="G295" s="1189"/>
      <c r="H295" s="1286"/>
      <c r="I295" s="1192"/>
      <c r="J295" s="1192"/>
      <c r="K295" s="1142"/>
      <c r="N295" s="1142"/>
      <c r="O295" s="1142"/>
      <c r="P295" s="1142"/>
      <c r="Q295" s="1142"/>
      <c r="R295" s="1142"/>
      <c r="S295" s="1142"/>
      <c r="T295" s="1142"/>
      <c r="U295" s="1142"/>
      <c r="V295" s="1142"/>
      <c r="W295" s="1142"/>
      <c r="X295" s="1142"/>
      <c r="Y295" s="1142"/>
      <c r="Z295" s="1142"/>
      <c r="AA295" s="1142"/>
      <c r="AB295" s="1142"/>
      <c r="AC295" s="1142"/>
      <c r="AD295" s="1142"/>
      <c r="AE295" s="1142"/>
      <c r="AF295" s="1142"/>
    </row>
    <row r="296" spans="1:32">
      <c r="A296" s="1189"/>
      <c r="B296" s="1189"/>
      <c r="C296" s="1189"/>
      <c r="D296" s="1189"/>
      <c r="E296" s="1189"/>
      <c r="F296" s="1191"/>
      <c r="G296" s="1189"/>
      <c r="H296" s="1286"/>
      <c r="I296" s="1192"/>
      <c r="J296" s="1192"/>
      <c r="K296" s="1142"/>
      <c r="N296" s="1142"/>
      <c r="O296" s="1142"/>
      <c r="P296" s="1142"/>
      <c r="Q296" s="1142"/>
      <c r="R296" s="1142"/>
      <c r="S296" s="1142"/>
      <c r="T296" s="1142"/>
      <c r="U296" s="1142"/>
      <c r="V296" s="1142"/>
      <c r="W296" s="1142"/>
      <c r="X296" s="1142"/>
      <c r="Y296" s="1142"/>
      <c r="Z296" s="1142"/>
      <c r="AA296" s="1142"/>
      <c r="AB296" s="1142"/>
      <c r="AC296" s="1142"/>
      <c r="AD296" s="1142"/>
      <c r="AE296" s="1142"/>
      <c r="AF296" s="1142"/>
    </row>
    <row r="297" spans="1:32">
      <c r="A297" s="1189"/>
      <c r="B297" s="1189"/>
      <c r="C297" s="1189"/>
      <c r="D297" s="1189"/>
      <c r="E297" s="1189"/>
      <c r="F297" s="1191"/>
      <c r="G297" s="1189"/>
      <c r="H297" s="1286"/>
      <c r="I297" s="1192"/>
      <c r="J297" s="1192"/>
      <c r="K297" s="1142"/>
      <c r="N297" s="1142"/>
      <c r="O297" s="1142"/>
      <c r="P297" s="1142"/>
      <c r="Q297" s="1142"/>
      <c r="R297" s="1142"/>
      <c r="S297" s="1142"/>
      <c r="T297" s="1142"/>
      <c r="U297" s="1142"/>
      <c r="V297" s="1142"/>
      <c r="W297" s="1142"/>
      <c r="X297" s="1142"/>
      <c r="Y297" s="1142"/>
      <c r="Z297" s="1142"/>
      <c r="AA297" s="1142"/>
      <c r="AB297" s="1142"/>
      <c r="AC297" s="1142"/>
      <c r="AD297" s="1142"/>
      <c r="AE297" s="1142"/>
      <c r="AF297" s="1142"/>
    </row>
    <row r="298" spans="1:32">
      <c r="A298" s="1189"/>
      <c r="B298" s="1189"/>
      <c r="C298" s="1189"/>
      <c r="D298" s="1189"/>
      <c r="E298" s="1189"/>
      <c r="F298" s="1191"/>
      <c r="G298" s="1189"/>
      <c r="H298" s="1286"/>
      <c r="I298" s="1192"/>
      <c r="J298" s="1192"/>
      <c r="K298" s="1142"/>
      <c r="N298" s="1142"/>
      <c r="O298" s="1142"/>
      <c r="P298" s="1142"/>
      <c r="Q298" s="1142"/>
      <c r="R298" s="1142"/>
      <c r="S298" s="1142"/>
      <c r="T298" s="1142"/>
      <c r="U298" s="1142"/>
      <c r="V298" s="1142"/>
      <c r="W298" s="1142"/>
      <c r="X298" s="1142"/>
      <c r="Y298" s="1142"/>
      <c r="Z298" s="1142"/>
      <c r="AA298" s="1142"/>
      <c r="AB298" s="1142"/>
      <c r="AC298" s="1142"/>
      <c r="AD298" s="1142"/>
      <c r="AE298" s="1142"/>
      <c r="AF298" s="1142"/>
    </row>
  </sheetData>
  <sheetProtection password="CC1F"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219:I219"/>
    <mergeCell ref="A211:J211"/>
    <mergeCell ref="C11:E11"/>
    <mergeCell ref="C9:E9"/>
    <mergeCell ref="I15:J15"/>
    <mergeCell ref="B20:F20"/>
    <mergeCell ref="A13:J13"/>
    <mergeCell ref="C10:E10"/>
    <mergeCell ref="A6:D6"/>
    <mergeCell ref="B216:J216"/>
    <mergeCell ref="H218:I218"/>
    <mergeCell ref="A3:J3"/>
    <mergeCell ref="R3:S3"/>
    <mergeCell ref="A4:J4"/>
    <mergeCell ref="A7:H7"/>
    <mergeCell ref="C8:E8"/>
  </mergeCells>
  <phoneticPr fontId="2" type="noConversion"/>
  <conditionalFormatting sqref="I22:I78 I149:I189 I191:I210">
    <cfRule type="expression" dxfId="54" priority="3406" stopIfTrue="1">
      <formula>F22&gt;0</formula>
    </cfRule>
  </conditionalFormatting>
  <conditionalFormatting sqref="I22:I78 I149:I189 I191:I210">
    <cfRule type="cellIs" dxfId="53" priority="3405" stopIfTrue="1" operator="equal">
      <formula>"a"</formula>
    </cfRule>
  </conditionalFormatting>
  <conditionalFormatting sqref="I22:I78 I149:I189 I191:I210">
    <cfRule type="expression" dxfId="52" priority="3404" stopIfTrue="1">
      <formula>H22&gt;0</formula>
    </cfRule>
  </conditionalFormatting>
  <conditionalFormatting sqref="I79:I148">
    <cfRule type="expression" dxfId="51" priority="3" stopIfTrue="1">
      <formula>F79&gt;0</formula>
    </cfRule>
  </conditionalFormatting>
  <conditionalFormatting sqref="I79:I148">
    <cfRule type="cellIs" dxfId="50" priority="2" stopIfTrue="1" operator="equal">
      <formula>"a"</formula>
    </cfRule>
  </conditionalFormatting>
  <conditionalFormatting sqref="I79:I148">
    <cfRule type="expression" dxfId="49" priority="1" stopIfTrue="1">
      <formula>H79&gt;0</formula>
    </cfRule>
  </conditionalFormatting>
  <dataValidations count="1">
    <dataValidation type="decimal" operator="greaterThan" allowBlank="1" showInputMessage="1" showErrorMessage="1" sqref="I22:I210" xr:uid="{00000000-0002-0000-0600-000000000000}">
      <formula1>0</formula1>
    </dataValidation>
  </dataValidations>
  <printOptions horizontalCentered="1"/>
  <pageMargins left="0.25" right="0.25" top="0.25" bottom="0.25" header="0.05" footer="0.05"/>
  <pageSetup paperSize="9" scale="7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482" customWidth="1"/>
    <col min="2" max="2" width="32.625" style="448" customWidth="1"/>
    <col min="3" max="3" width="7.625" style="447" customWidth="1"/>
    <col min="4" max="4" width="9.625" style="447" customWidth="1"/>
    <col min="5" max="6" width="17.625" style="447" customWidth="1"/>
    <col min="7" max="7" width="9" style="213"/>
    <col min="8" max="10" width="9" style="388"/>
    <col min="11" max="11" width="9" style="477" hidden="1" customWidth="1"/>
    <col min="12" max="13" width="17.625" style="477" hidden="1" customWidth="1"/>
    <col min="14" max="14" width="9" style="478" hidden="1" customWidth="1"/>
    <col min="15" max="15" width="15.625" style="477" hidden="1" customWidth="1"/>
    <col min="16" max="16" width="17.12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CC/NT/W-AIS/DOM/A00/23/01627</v>
      </c>
      <c r="B1" s="64"/>
      <c r="C1" s="65"/>
      <c r="D1" s="65"/>
      <c r="E1" s="8"/>
      <c r="F1" s="9" t="s">
        <v>64</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46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67"/>
      <c r="C3" s="1467"/>
      <c r="D3" s="1467"/>
      <c r="E3" s="1467"/>
      <c r="F3" s="1467"/>
      <c r="G3" s="445"/>
      <c r="H3" s="487"/>
      <c r="I3" s="291"/>
      <c r="J3" s="213"/>
      <c r="K3" s="213" t="s">
        <v>342</v>
      </c>
      <c r="L3" s="213"/>
      <c r="M3" s="213">
        <f>IF(ISERROR(#REF!/('Sch-6'!D14+'Sch-6'!D16+'Sch-6'!D18)),0,#REF!/( 'Sch-6'!D14+'Sch-6'!D16+'Sch-6'!D18))</f>
        <v>0</v>
      </c>
      <c r="N3" s="213"/>
      <c r="O3" s="216"/>
      <c r="P3" s="217"/>
      <c r="Q3" s="217"/>
      <c r="R3" s="217"/>
      <c r="S3" s="204"/>
      <c r="T3" s="216"/>
      <c r="U3" s="204"/>
      <c r="V3" s="204"/>
      <c r="W3" s="1487"/>
      <c r="X3" s="1487"/>
      <c r="Y3" s="204"/>
      <c r="Z3" s="204"/>
      <c r="AA3" s="204"/>
      <c r="AB3" s="204"/>
      <c r="AC3" s="204"/>
      <c r="AD3" s="204"/>
      <c r="AE3" s="204"/>
      <c r="AF3" s="204"/>
      <c r="AG3" s="204"/>
      <c r="AH3" s="204"/>
      <c r="AI3" s="204"/>
      <c r="AJ3" s="204"/>
      <c r="AK3" s="213"/>
      <c r="AL3" s="213"/>
      <c r="AM3" s="213"/>
      <c r="AN3" s="213"/>
      <c r="AO3" s="213"/>
    </row>
    <row r="4" spans="1:41" s="396" customFormat="1" ht="22.15" customHeight="1">
      <c r="A4" s="1468" t="s">
        <v>421</v>
      </c>
      <c r="B4" s="1468"/>
      <c r="C4" s="1468"/>
      <c r="D4" s="1468"/>
      <c r="E4" s="1468"/>
      <c r="F4" s="1468"/>
      <c r="G4" s="218"/>
      <c r="H4" s="488"/>
      <c r="I4" s="488"/>
      <c r="J4" s="488"/>
      <c r="K4" s="479" t="s">
        <v>343</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344</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(Sole Bidder) :</v>
      </c>
      <c r="B6" s="34"/>
      <c r="C6" s="34"/>
      <c r="D6" s="34"/>
      <c r="E6" s="72" t="s">
        <v>396</v>
      </c>
      <c r="F6" s="2"/>
      <c r="G6" s="220"/>
      <c r="K6" s="483" t="s">
        <v>347</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88" t="str">
        <f>'Sch-1'!A7</f>
        <v/>
      </c>
      <c r="B7" s="1488"/>
      <c r="C7" s="1488"/>
      <c r="D7" s="1488"/>
      <c r="E7" s="455" t="str">
        <f>'Sch-1'!M7</f>
        <v>Contracts Services, 3rd Floor</v>
      </c>
      <c r="F7" s="2"/>
      <c r="G7" s="221"/>
      <c r="K7" s="483" t="s">
        <v>346</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397</v>
      </c>
      <c r="B8" s="1490" t="str">
        <f>IF('Sch-1'!C8=0, "", 'Sch-1'!C8)</f>
        <v xml:space="preserve">…….. …….. …….. …….. …….. …….. </v>
      </c>
      <c r="C8" s="1490"/>
      <c r="D8" s="1490"/>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399</v>
      </c>
      <c r="B9" s="1490" t="str">
        <f>IF('Sch-1'!C9=0, "", 'Sch-1'!C9)</f>
        <v xml:space="preserve">…….. …….. …….. …….. …….. …….. </v>
      </c>
      <c r="C9" s="1490"/>
      <c r="D9" s="1490"/>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91" t="str">
        <f>IF('Sch-1'!C10=0, "", 'Sch-1'!C10)</f>
        <v xml:space="preserve">…….. …….. …….. …….. …….. …….. </v>
      </c>
      <c r="C10" s="1491"/>
      <c r="D10" s="1491"/>
      <c r="E10" s="456" t="str">
        <f>'Sch-1'!M10</f>
        <v xml:space="preserve">Sector-29, </v>
      </c>
      <c r="F10" s="390"/>
      <c r="G10" s="221"/>
      <c r="K10" s="483" t="s">
        <v>276</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91" t="str">
        <f>IF('Sch-1'!C11=0, "", 'Sch-1'!C11)</f>
        <v xml:space="preserve">…….. …….. …….. …….. …….. …….. </v>
      </c>
      <c r="C11" s="1491"/>
      <c r="D11" s="1491"/>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273</v>
      </c>
      <c r="G13" s="222"/>
      <c r="K13" s="478"/>
      <c r="L13" s="1489" t="s">
        <v>281</v>
      </c>
      <c r="M13" s="1489"/>
      <c r="N13" s="363" t="s">
        <v>285</v>
      </c>
      <c r="O13" s="1489" t="s">
        <v>282</v>
      </c>
      <c r="P13" s="1489"/>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361</v>
      </c>
      <c r="B14" s="15" t="s">
        <v>368</v>
      </c>
      <c r="C14" s="80" t="s">
        <v>353</v>
      </c>
      <c r="D14" s="80" t="s">
        <v>354</v>
      </c>
      <c r="E14" s="81" t="s">
        <v>369</v>
      </c>
      <c r="F14" s="81" t="s">
        <v>404</v>
      </c>
      <c r="G14" s="204"/>
      <c r="K14" s="478"/>
      <c r="L14" s="355" t="s">
        <v>369</v>
      </c>
      <c r="M14" s="355" t="s">
        <v>404</v>
      </c>
      <c r="N14" s="363"/>
      <c r="O14" s="355" t="s">
        <v>369</v>
      </c>
      <c r="P14" s="355" t="s">
        <v>404</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405</v>
      </c>
      <c r="G15" s="224"/>
      <c r="H15" s="488"/>
      <c r="I15" s="488"/>
      <c r="J15" s="488"/>
      <c r="K15" s="481"/>
      <c r="L15" s="209">
        <v>5</v>
      </c>
      <c r="M15" s="209" t="s">
        <v>405</v>
      </c>
      <c r="N15" s="363"/>
      <c r="O15" s="209">
        <v>5</v>
      </c>
      <c r="P15" s="209" t="s">
        <v>405</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8.15" customHeight="1">
      <c r="A56" s="514"/>
      <c r="B56" s="515" t="s">
        <v>462</v>
      </c>
      <c r="C56" s="515"/>
      <c r="D56" s="515"/>
      <c r="E56" s="500"/>
      <c r="F56" s="500" t="e">
        <f>SUM(F16:F55)</f>
        <v>#REF!</v>
      </c>
      <c r="G56" s="215"/>
    </row>
    <row r="57" spans="1:7" ht="28.15" customHeight="1">
      <c r="A57" s="490"/>
      <c r="B57" s="491"/>
      <c r="C57" s="491"/>
      <c r="D57" s="491"/>
      <c r="E57" s="492"/>
      <c r="F57" s="492"/>
      <c r="G57" s="215"/>
    </row>
    <row r="58" spans="1:7" ht="28.15" customHeight="1"/>
    <row r="59" spans="1:7" ht="28.15" customHeight="1">
      <c r="A59" s="38" t="s">
        <v>406</v>
      </c>
      <c r="B59" s="123" t="str">
        <f>'Sch-1'!B219</f>
        <v>--</v>
      </c>
      <c r="C59" s="13"/>
      <c r="D59" s="39"/>
      <c r="E59" s="2"/>
      <c r="F59" s="2"/>
    </row>
    <row r="60" spans="1:7" ht="28.15" customHeight="1">
      <c r="A60" s="38" t="s">
        <v>407</v>
      </c>
      <c r="B60" s="123" t="str">
        <f>'Sch-1'!B220</f>
        <v/>
      </c>
      <c r="C60" s="2"/>
      <c r="D60" s="39" t="s">
        <v>408</v>
      </c>
      <c r="E60" s="208" t="str">
        <f>'Sch-1'!M220</f>
        <v/>
      </c>
      <c r="F60" s="2"/>
    </row>
    <row r="61" spans="1:7" ht="28.15" customHeight="1">
      <c r="A61" s="229"/>
      <c r="B61" s="228"/>
      <c r="C61" s="230"/>
      <c r="D61" s="39" t="s">
        <v>409</v>
      </c>
      <c r="E61" s="208" t="str">
        <f>'Sch-1'!M221</f>
        <v/>
      </c>
      <c r="F61" s="230"/>
    </row>
    <row r="62" spans="1:7" ht="28.15"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48"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36"/>
  <sheetViews>
    <sheetView view="pageBreakPreview" topLeftCell="A20" zoomScale="80" zoomScaleNormal="100" zoomScaleSheetLayoutView="80" workbookViewId="0">
      <selection activeCell="I20" sqref="I20"/>
    </sheetView>
  </sheetViews>
  <sheetFormatPr defaultColWidth="9" defaultRowHeight="15.75"/>
  <cols>
    <col min="1" max="1" width="5.25" style="940" customWidth="1"/>
    <col min="2" max="2" width="13" style="835" customWidth="1"/>
    <col min="3" max="3" width="7.875" style="835" customWidth="1"/>
    <col min="4" max="4" width="8.875" style="835" customWidth="1"/>
    <col min="5" max="5" width="9.375" style="835" customWidth="1"/>
    <col min="6" max="6" width="25" style="835" customWidth="1"/>
    <col min="7" max="7" width="12.625" style="835" customWidth="1"/>
    <col min="8" max="8" width="12.125" style="884" customWidth="1"/>
    <col min="9" max="9" width="12" style="815" bestFit="1" customWidth="1"/>
    <col min="10" max="10" width="9.5" style="835" customWidth="1"/>
    <col min="11" max="11" width="13" style="835" customWidth="1"/>
    <col min="12" max="12" width="65.5" style="816" customWidth="1"/>
    <col min="13" max="13" width="6.5" style="815" customWidth="1"/>
    <col min="14" max="14" width="8.625" style="815" customWidth="1"/>
    <col min="15" max="15" width="13.5" style="786" customWidth="1"/>
    <col min="16" max="16" width="14.125" style="815" customWidth="1"/>
    <col min="17" max="17" width="12.375" style="1293" bestFit="1" customWidth="1"/>
    <col min="18" max="18" width="22.75" style="807" hidden="1" customWidth="1"/>
    <col min="19" max="19" width="15.5" style="807" hidden="1" customWidth="1"/>
    <col min="20" max="28" width="9" style="807" customWidth="1"/>
    <col min="29" max="29" width="16.5" style="809" customWidth="1"/>
    <col min="30" max="31" width="9" style="809" customWidth="1"/>
    <col min="32" max="36" width="9" style="807"/>
    <col min="37" max="37" width="9" style="809" hidden="1" customWidth="1"/>
    <col min="38" max="39" width="17.625" style="809" hidden="1" customWidth="1"/>
    <col min="40" max="40" width="9" style="809" hidden="1" customWidth="1"/>
    <col min="41" max="41" width="15.5" style="809" hidden="1" customWidth="1"/>
    <col min="42" max="42" width="15.375" style="809" hidden="1" customWidth="1"/>
    <col min="43" max="54" width="9" style="807"/>
    <col min="55" max="16384" width="9" style="808"/>
  </cols>
  <sheetData>
    <row r="1" spans="1:54" ht="16.5">
      <c r="A1" s="938" t="str">
        <f>Cover!B3</f>
        <v>Specification No.: CC/NT/W-AIS/DOM/A00/23/01627</v>
      </c>
      <c r="B1" s="831"/>
      <c r="C1" s="1306"/>
      <c r="D1" s="1306"/>
      <c r="E1" s="1306"/>
      <c r="F1" s="831"/>
      <c r="G1" s="1306"/>
      <c r="H1" s="882"/>
      <c r="I1" s="803"/>
      <c r="J1" s="831"/>
      <c r="K1" s="831"/>
      <c r="L1" s="804"/>
      <c r="M1" s="805"/>
      <c r="N1" s="805"/>
      <c r="O1" s="806"/>
      <c r="P1" s="805" t="s">
        <v>425</v>
      </c>
    </row>
    <row r="2" spans="1:54">
      <c r="A2" s="939"/>
      <c r="B2" s="832"/>
      <c r="C2" s="832"/>
      <c r="D2" s="832"/>
      <c r="E2" s="832"/>
      <c r="F2" s="832"/>
      <c r="G2" s="832"/>
      <c r="H2" s="883"/>
      <c r="I2" s="796"/>
      <c r="J2" s="832"/>
      <c r="K2" s="832"/>
      <c r="L2" s="810"/>
      <c r="M2" s="796"/>
      <c r="N2" s="796"/>
      <c r="O2" s="811"/>
      <c r="P2" s="796"/>
    </row>
    <row r="3" spans="1:54" ht="55.5" customHeight="1">
      <c r="A3" s="1447" t="str">
        <f>Cover!$B$2</f>
        <v>765kV AIS Substation Extn. Package SS-86 for (i) Extension of 765/400/220 kV Fatehgarh-III Substation including 2X125 MVAR, 420 kV Bus Reactors associated with “Transmission system for evacuation of power from REZ in Rajasthan (20GW) under Phase-III Part E1” and (ii) 1 set of Bus Sectionalizer at 400kV level of 765/400/220kV Fatehgarh-III PS (Section-2).</v>
      </c>
      <c r="B3" s="1447"/>
      <c r="C3" s="1447"/>
      <c r="D3" s="1447"/>
      <c r="E3" s="1447"/>
      <c r="F3" s="1447"/>
      <c r="G3" s="1447"/>
      <c r="H3" s="1447"/>
      <c r="I3" s="1447"/>
      <c r="J3" s="1447"/>
      <c r="K3" s="1447"/>
      <c r="L3" s="1447"/>
      <c r="M3" s="1447"/>
      <c r="N3" s="1447"/>
      <c r="O3" s="1447"/>
      <c r="P3" s="1447"/>
      <c r="Q3" s="1447"/>
      <c r="AK3" s="813" t="s">
        <v>342</v>
      </c>
      <c r="AM3" s="833">
        <f>IF(ISERROR(#REF!/('Sch-6'!D14+'Sch-6'!D16+'Sch-6'!D18)),0,#REF!/( 'Sch-6'!D14+'Sch-6'!D16+'Sch-6'!D18))</f>
        <v>0</v>
      </c>
    </row>
    <row r="4" spans="1:54" ht="16.5">
      <c r="A4" s="1493" t="s">
        <v>24</v>
      </c>
      <c r="B4" s="1493"/>
      <c r="C4" s="1493"/>
      <c r="D4" s="1493"/>
      <c r="E4" s="1493"/>
      <c r="F4" s="1493"/>
      <c r="G4" s="1493"/>
      <c r="H4" s="1493"/>
      <c r="I4" s="1493"/>
      <c r="J4" s="1493"/>
      <c r="K4" s="1493"/>
      <c r="L4" s="1493"/>
      <c r="M4" s="1493"/>
      <c r="N4" s="1493"/>
      <c r="O4" s="1493"/>
      <c r="P4" s="1493"/>
      <c r="Q4" s="1493"/>
      <c r="AK4" s="813" t="s">
        <v>343</v>
      </c>
      <c r="AM4" s="834" t="e">
        <f>#REF!</f>
        <v>#REF!</v>
      </c>
    </row>
    <row r="5" spans="1:54">
      <c r="AK5" s="813" t="s">
        <v>348</v>
      </c>
      <c r="AM5" s="834">
        <f>IF(ISERROR(#REF!/#REF!),0,#REF! /#REF!)</f>
        <v>0</v>
      </c>
    </row>
    <row r="6" spans="1:54" ht="16.5">
      <c r="A6" s="941" t="str">
        <f>'Sch-1'!A6</f>
        <v>Bidder’s Name and Address (Sole Bidder) :</v>
      </c>
      <c r="B6" s="836"/>
      <c r="C6" s="1307"/>
      <c r="D6" s="1307"/>
      <c r="E6" s="1307"/>
      <c r="F6" s="836"/>
      <c r="G6" s="1307"/>
      <c r="H6" s="885"/>
      <c r="I6" s="877"/>
      <c r="J6" s="836"/>
      <c r="K6" s="836"/>
      <c r="L6" s="817"/>
      <c r="M6" s="874" t="s">
        <v>396</v>
      </c>
      <c r="P6" s="796"/>
      <c r="AK6" s="813" t="s">
        <v>349</v>
      </c>
      <c r="AM6" s="834" t="e">
        <f>#REF!</f>
        <v>#REF!</v>
      </c>
    </row>
    <row r="7" spans="1:54" ht="16.5">
      <c r="A7" s="942" t="str">
        <f>'Sch-1'!A7</f>
        <v/>
      </c>
      <c r="B7" s="837"/>
      <c r="C7" s="1308"/>
      <c r="D7" s="1308"/>
      <c r="E7" s="1308"/>
      <c r="F7" s="837"/>
      <c r="G7" s="1308"/>
      <c r="H7" s="886"/>
      <c r="I7" s="837"/>
      <c r="J7" s="837"/>
      <c r="K7" s="837"/>
      <c r="L7" s="837"/>
      <c r="M7" s="1494" t="str">
        <f>'Sch-1'!M7</f>
        <v>Contracts Services, 3rd Floor</v>
      </c>
      <c r="N7" s="1494"/>
      <c r="O7" s="1494"/>
      <c r="P7" s="1494"/>
      <c r="AK7" s="813" t="s">
        <v>346</v>
      </c>
      <c r="AM7" s="833" t="e">
        <f>SUM(AM3:AM6)</f>
        <v>#REF!</v>
      </c>
    </row>
    <row r="8" spans="1:54" ht="16.5">
      <c r="A8" s="943" t="s">
        <v>397</v>
      </c>
      <c r="B8" s="838"/>
      <c r="C8" s="842" t="str">
        <f>IF('Sch-1'!C8=0, "", 'Sch-1'!C8)</f>
        <v xml:space="preserve">…….. …….. …….. …….. …….. …….. </v>
      </c>
      <c r="D8" s="1309"/>
      <c r="E8" s="1309"/>
      <c r="F8" s="838"/>
      <c r="G8" s="1309"/>
      <c r="H8" s="887"/>
      <c r="I8" s="878"/>
      <c r="J8" s="838"/>
      <c r="K8" s="838"/>
      <c r="M8" s="1494" t="str">
        <f>'Sch-1'!M8</f>
        <v>Power Grid Corporation of India Ltd.,</v>
      </c>
      <c r="N8" s="1494"/>
      <c r="O8" s="1494"/>
      <c r="P8" s="1494"/>
    </row>
    <row r="9" spans="1:54" ht="16.5">
      <c r="A9" s="943" t="s">
        <v>399</v>
      </c>
      <c r="B9" s="838"/>
      <c r="C9" s="842" t="str">
        <f>IF('Sch-1'!C9=0, "", 'Sch-1'!C9)</f>
        <v xml:space="preserve">…….. …….. …….. …….. …….. …….. </v>
      </c>
      <c r="D9" s="1309"/>
      <c r="E9" s="1309"/>
      <c r="F9" s="838"/>
      <c r="G9" s="1309"/>
      <c r="H9" s="887"/>
      <c r="I9" s="878"/>
      <c r="J9" s="838"/>
      <c r="K9" s="838"/>
      <c r="M9" s="1494" t="str">
        <f>'Sch-1'!M9</f>
        <v>"Saudamini", Plot No.-2</v>
      </c>
      <c r="N9" s="1494"/>
      <c r="O9" s="1494"/>
      <c r="P9" s="1494"/>
    </row>
    <row r="10" spans="1:54" ht="16.5" customHeight="1">
      <c r="A10" s="944"/>
      <c r="B10" s="839"/>
      <c r="C10" s="842" t="str">
        <f>IF('Sch-1'!C10=0, "", 'Sch-1'!C10)</f>
        <v xml:space="preserve">…….. …….. …….. …….. …….. …….. </v>
      </c>
      <c r="D10" s="840"/>
      <c r="E10" s="840"/>
      <c r="F10" s="839"/>
      <c r="G10" s="840"/>
      <c r="H10" s="888"/>
      <c r="I10" s="879"/>
      <c r="J10" s="839"/>
      <c r="K10" s="839"/>
      <c r="M10" s="1290" t="str">
        <f>'Sch-1'!M10</f>
        <v xml:space="preserve">Sector-29, </v>
      </c>
      <c r="N10" s="1290"/>
      <c r="O10" s="901"/>
      <c r="P10" s="1290"/>
      <c r="AK10" s="813" t="s">
        <v>345</v>
      </c>
      <c r="AM10" s="834">
        <f>'Sch-1'!AA10</f>
        <v>0</v>
      </c>
    </row>
    <row r="11" spans="1:54" ht="16.5" customHeight="1">
      <c r="A11" s="944"/>
      <c r="B11" s="839"/>
      <c r="C11" s="842" t="str">
        <f>IF('Sch-1'!C11=0, "", 'Sch-1'!C11)</f>
        <v xml:space="preserve">…….. …….. …….. …….. …….. …….. </v>
      </c>
      <c r="D11" s="840"/>
      <c r="E11" s="840"/>
      <c r="F11" s="839"/>
      <c r="G11" s="840"/>
      <c r="H11" s="888"/>
      <c r="I11" s="879"/>
      <c r="J11" s="839"/>
      <c r="K11" s="839"/>
      <c r="M11" s="1494" t="str">
        <f>'Sch-1'!M11</f>
        <v>Gurgaon (Haryana) - 122001</v>
      </c>
      <c r="N11" s="1494"/>
      <c r="O11" s="1494"/>
      <c r="P11" s="1494"/>
      <c r="AK11" s="813"/>
      <c r="AM11" s="834"/>
    </row>
    <row r="12" spans="1:54">
      <c r="A12" s="945"/>
      <c r="B12" s="840"/>
      <c r="C12" s="840"/>
      <c r="D12" s="840"/>
      <c r="E12" s="840"/>
      <c r="F12" s="840"/>
      <c r="G12" s="840"/>
      <c r="H12" s="888"/>
      <c r="I12" s="880"/>
      <c r="J12" s="840"/>
      <c r="K12" s="840"/>
      <c r="L12" s="841"/>
      <c r="M12" s="842"/>
      <c r="N12" s="842"/>
      <c r="O12" s="818"/>
      <c r="P12" s="796"/>
      <c r="AK12" s="813"/>
      <c r="AM12" s="834"/>
    </row>
    <row r="13" spans="1:54" s="900" customFormat="1" ht="33" customHeight="1">
      <c r="A13" s="1289"/>
      <c r="B13" s="1289"/>
      <c r="C13" s="1291"/>
      <c r="D13" s="1291"/>
      <c r="E13" s="1291"/>
      <c r="F13" s="1289"/>
      <c r="G13" s="1291"/>
      <c r="H13" s="1305" t="s">
        <v>568</v>
      </c>
      <c r="I13" s="1289"/>
      <c r="J13" s="1289"/>
      <c r="K13" s="1289"/>
      <c r="L13" s="1289"/>
      <c r="M13" s="1291"/>
      <c r="N13" s="1291"/>
      <c r="O13" s="1289"/>
      <c r="P13" s="1291"/>
      <c r="Q13" s="1294"/>
      <c r="R13" s="896"/>
      <c r="S13" s="896"/>
      <c r="T13" s="896"/>
      <c r="U13" s="896"/>
      <c r="V13" s="895"/>
      <c r="W13" s="895"/>
      <c r="X13" s="895"/>
      <c r="Y13" s="895"/>
      <c r="Z13" s="895"/>
      <c r="AA13" s="895"/>
      <c r="AB13" s="895"/>
      <c r="AC13" s="897"/>
      <c r="AD13" s="897"/>
      <c r="AE13" s="897"/>
      <c r="AF13" s="895"/>
      <c r="AG13" s="895"/>
      <c r="AH13" s="895"/>
      <c r="AI13" s="895"/>
      <c r="AJ13" s="895"/>
      <c r="AK13" s="897"/>
      <c r="AL13" s="1498" t="s">
        <v>281</v>
      </c>
      <c r="AM13" s="1498"/>
      <c r="AN13" s="899" t="s">
        <v>285</v>
      </c>
      <c r="AO13" s="1498" t="s">
        <v>282</v>
      </c>
      <c r="AP13" s="1498"/>
      <c r="AQ13" s="895"/>
      <c r="AR13" s="895"/>
      <c r="AS13" s="895"/>
      <c r="AT13" s="895"/>
      <c r="AU13" s="895"/>
      <c r="AV13" s="895"/>
      <c r="AW13" s="895"/>
      <c r="AX13" s="895"/>
      <c r="AY13" s="895"/>
      <c r="AZ13" s="895"/>
      <c r="BA13" s="895"/>
      <c r="BB13" s="895"/>
    </row>
    <row r="14" spans="1:54" ht="16.5">
      <c r="A14" s="944"/>
      <c r="B14" s="839"/>
      <c r="C14" s="840"/>
      <c r="D14" s="840"/>
      <c r="E14" s="840"/>
      <c r="F14" s="839"/>
      <c r="G14" s="840"/>
      <c r="H14" s="888"/>
      <c r="I14" s="879"/>
      <c r="J14" s="839"/>
      <c r="K14" s="839"/>
      <c r="L14" s="839"/>
      <c r="M14" s="840"/>
      <c r="N14" s="840"/>
      <c r="O14" s="839"/>
      <c r="P14" s="840"/>
      <c r="R14" s="843"/>
      <c r="S14" s="843"/>
      <c r="T14" s="843"/>
      <c r="U14" s="843"/>
      <c r="AL14" s="844"/>
      <c r="AM14" s="844"/>
      <c r="AN14" s="814"/>
      <c r="AO14" s="844"/>
      <c r="AP14" s="844"/>
    </row>
    <row r="15" spans="1:54" ht="16.5">
      <c r="A15" s="944"/>
      <c r="B15" s="839"/>
      <c r="C15" s="840"/>
      <c r="D15" s="840"/>
      <c r="E15" s="840"/>
      <c r="F15" s="839"/>
      <c r="G15" s="840"/>
      <c r="H15" s="888"/>
      <c r="I15" s="879"/>
      <c r="J15" s="839"/>
      <c r="K15" s="839"/>
      <c r="L15" s="839"/>
      <c r="M15" s="840"/>
      <c r="N15" s="1507" t="s">
        <v>273</v>
      </c>
      <c r="O15" s="1507"/>
      <c r="P15" s="1507"/>
      <c r="R15" s="843"/>
      <c r="S15" s="843"/>
      <c r="T15" s="843"/>
      <c r="U15" s="843"/>
      <c r="AL15" s="844"/>
      <c r="AM15" s="844"/>
      <c r="AN15" s="814"/>
      <c r="AO15" s="844"/>
      <c r="AP15" s="844"/>
    </row>
    <row r="16" spans="1:54" ht="159.75" customHeight="1">
      <c r="A16" s="1193" t="s">
        <v>361</v>
      </c>
      <c r="B16" s="1168" t="s">
        <v>513</v>
      </c>
      <c r="C16" s="1168" t="s">
        <v>514</v>
      </c>
      <c r="D16" s="1168" t="s">
        <v>520</v>
      </c>
      <c r="E16" s="1168" t="s">
        <v>521</v>
      </c>
      <c r="F16" s="1168" t="s">
        <v>515</v>
      </c>
      <c r="G16" s="1194" t="s">
        <v>522</v>
      </c>
      <c r="H16" s="968" t="s">
        <v>490</v>
      </c>
      <c r="I16" s="969" t="s">
        <v>531</v>
      </c>
      <c r="J16" s="970" t="s">
        <v>485</v>
      </c>
      <c r="K16" s="970" t="s">
        <v>511</v>
      </c>
      <c r="L16" s="1168" t="s">
        <v>368</v>
      </c>
      <c r="M16" s="1169" t="s">
        <v>353</v>
      </c>
      <c r="N16" s="1169" t="s">
        <v>354</v>
      </c>
      <c r="O16" s="1168" t="s">
        <v>623</v>
      </c>
      <c r="P16" s="1168" t="s">
        <v>624</v>
      </c>
      <c r="Q16" s="1295" t="s">
        <v>509</v>
      </c>
      <c r="R16" s="843"/>
      <c r="S16" s="843"/>
      <c r="T16" s="843"/>
      <c r="U16" s="843"/>
      <c r="AL16" s="845" t="s">
        <v>370</v>
      </c>
      <c r="AM16" s="845" t="s">
        <v>411</v>
      </c>
      <c r="AN16" s="814"/>
      <c r="AO16" s="845" t="s">
        <v>370</v>
      </c>
      <c r="AP16" s="845" t="s">
        <v>411</v>
      </c>
    </row>
    <row r="17" spans="1:54" s="900" customFormat="1" ht="16.5">
      <c r="A17" s="1195">
        <v>1</v>
      </c>
      <c r="B17" s="1195">
        <v>2</v>
      </c>
      <c r="C17" s="1195">
        <v>3</v>
      </c>
      <c r="D17" s="1195">
        <v>4</v>
      </c>
      <c r="E17" s="1195">
        <v>5</v>
      </c>
      <c r="F17" s="1339">
        <v>6</v>
      </c>
      <c r="G17" s="1195">
        <v>7</v>
      </c>
      <c r="H17" s="975">
        <v>8</v>
      </c>
      <c r="I17" s="976">
        <v>9</v>
      </c>
      <c r="J17" s="977">
        <v>10</v>
      </c>
      <c r="K17" s="977">
        <v>11</v>
      </c>
      <c r="L17" s="1196">
        <v>12</v>
      </c>
      <c r="M17" s="1196">
        <v>13</v>
      </c>
      <c r="N17" s="1196">
        <v>14</v>
      </c>
      <c r="O17" s="1196">
        <v>15</v>
      </c>
      <c r="P17" s="1196" t="s">
        <v>523</v>
      </c>
      <c r="Q17" s="1196">
        <v>17</v>
      </c>
      <c r="R17" s="896"/>
      <c r="S17" s="896"/>
      <c r="T17" s="896"/>
      <c r="U17" s="896"/>
      <c r="V17" s="895"/>
      <c r="W17" s="895"/>
      <c r="X17" s="895"/>
      <c r="Y17" s="895"/>
      <c r="Z17" s="895"/>
      <c r="AA17" s="895"/>
      <c r="AB17" s="895"/>
      <c r="AC17" s="897"/>
      <c r="AD17" s="897"/>
      <c r="AE17" s="897"/>
      <c r="AF17" s="895"/>
      <c r="AG17" s="895"/>
      <c r="AH17" s="895"/>
      <c r="AI17" s="895"/>
      <c r="AJ17" s="895"/>
      <c r="AK17" s="897"/>
      <c r="AL17" s="898">
        <v>5</v>
      </c>
      <c r="AM17" s="898" t="s">
        <v>405</v>
      </c>
      <c r="AN17" s="899"/>
      <c r="AO17" s="898">
        <v>5</v>
      </c>
      <c r="AP17" s="898" t="s">
        <v>405</v>
      </c>
      <c r="AQ17" s="895"/>
      <c r="AR17" s="895"/>
      <c r="AS17" s="895"/>
      <c r="AT17" s="895"/>
      <c r="AU17" s="895"/>
      <c r="AV17" s="895"/>
      <c r="AW17" s="895"/>
      <c r="AX17" s="895"/>
      <c r="AY17" s="895"/>
      <c r="AZ17" s="895"/>
      <c r="BA17" s="895"/>
      <c r="BB17" s="895"/>
    </row>
    <row r="18" spans="1:54" s="900" customFormat="1" ht="21" hidden="1" customHeight="1">
      <c r="A18" s="1246"/>
      <c r="B18" s="1502" t="s">
        <v>572</v>
      </c>
      <c r="C18" s="1503"/>
      <c r="D18" s="1503"/>
      <c r="E18" s="1503"/>
      <c r="F18" s="1503"/>
      <c r="G18" s="1503"/>
      <c r="H18" s="1503"/>
      <c r="I18" s="1503"/>
      <c r="J18" s="1503"/>
      <c r="K18" s="1503"/>
      <c r="L18" s="1504"/>
      <c r="M18" s="1247"/>
      <c r="N18" s="1247"/>
      <c r="O18" s="1247"/>
      <c r="P18" s="1247"/>
      <c r="Q18" s="1247"/>
      <c r="R18" s="896"/>
      <c r="S18" s="896"/>
      <c r="T18" s="896"/>
      <c r="U18" s="896"/>
      <c r="V18" s="895"/>
      <c r="W18" s="895"/>
      <c r="X18" s="895"/>
      <c r="Y18" s="895"/>
      <c r="Z18" s="895"/>
      <c r="AA18" s="895"/>
      <c r="AB18" s="895"/>
      <c r="AC18" s="897"/>
      <c r="AD18" s="897"/>
      <c r="AE18" s="897"/>
      <c r="AF18" s="895"/>
      <c r="AG18" s="895"/>
      <c r="AH18" s="895"/>
      <c r="AI18" s="895"/>
      <c r="AJ18" s="895"/>
      <c r="AK18" s="897"/>
      <c r="AL18" s="898"/>
      <c r="AM18" s="898"/>
      <c r="AN18" s="899"/>
      <c r="AO18" s="898"/>
      <c r="AP18" s="898"/>
      <c r="AQ18" s="895"/>
      <c r="AR18" s="895"/>
      <c r="AS18" s="895"/>
      <c r="AT18" s="895"/>
      <c r="AU18" s="895"/>
      <c r="AV18" s="895"/>
      <c r="AW18" s="895"/>
      <c r="AX18" s="895"/>
      <c r="AY18" s="895"/>
      <c r="AZ18" s="895"/>
      <c r="BA18" s="895"/>
      <c r="BB18" s="895"/>
    </row>
    <row r="19" spans="1:54" s="1320" customFormat="1" ht="30" customHeight="1">
      <c r="A19" s="1311" t="s">
        <v>340</v>
      </c>
      <c r="B19" s="1312" t="str">
        <f>'Sch-1'!B21</f>
        <v>765kV SS86-Fatehgarh-3 Extn.</v>
      </c>
      <c r="C19" s="1313"/>
      <c r="D19" s="1313"/>
      <c r="E19" s="1313"/>
      <c r="F19" s="1314"/>
      <c r="G19" s="1313"/>
      <c r="H19" s="1313"/>
      <c r="I19" s="1314"/>
      <c r="J19" s="1314"/>
      <c r="K19" s="1314"/>
      <c r="L19" s="1315"/>
      <c r="M19" s="1316"/>
      <c r="N19" s="1316"/>
      <c r="O19" s="1316"/>
      <c r="P19" s="1316"/>
      <c r="Q19" s="1316"/>
      <c r="R19" s="1317" t="s">
        <v>492</v>
      </c>
      <c r="S19" s="1318" t="s">
        <v>493</v>
      </c>
      <c r="T19" s="1319"/>
      <c r="U19" s="1319"/>
      <c r="AD19" s="1321"/>
    </row>
    <row r="20" spans="1:54" s="786" customFormat="1" ht="16.5">
      <c r="A20" s="954">
        <v>1</v>
      </c>
      <c r="B20" s="1248">
        <v>7000023190</v>
      </c>
      <c r="C20" s="1251">
        <v>1420</v>
      </c>
      <c r="D20" s="1251">
        <v>1120</v>
      </c>
      <c r="E20" s="1251">
        <v>10</v>
      </c>
      <c r="F20" s="1248" t="s">
        <v>849</v>
      </c>
      <c r="G20" s="1251">
        <v>100000059</v>
      </c>
      <c r="H20" s="1251">
        <v>998736</v>
      </c>
      <c r="I20" s="1356"/>
      <c r="J20" s="1251">
        <v>18</v>
      </c>
      <c r="K20" s="1355"/>
      <c r="L20" s="1248" t="s">
        <v>855</v>
      </c>
      <c r="M20" s="1251" t="s">
        <v>575</v>
      </c>
      <c r="N20" s="1251">
        <v>2</v>
      </c>
      <c r="O20" s="1340"/>
      <c r="P20" s="1296" t="str">
        <f>IF(O20=0, "Included", IF(ISERROR(N20*O20), O20, N20*O20))</f>
        <v>Included</v>
      </c>
      <c r="Q20" s="1296">
        <f>S20</f>
        <v>0</v>
      </c>
      <c r="R20" s="786">
        <f>IF(P20="Included",0,P20)</f>
        <v>0</v>
      </c>
      <c r="S20" s="786">
        <f>IF(K20="",(R20*J20/100),(R20*K20))</f>
        <v>0</v>
      </c>
      <c r="T20" s="787"/>
      <c r="U20" s="787"/>
      <c r="AD20" s="931"/>
    </row>
    <row r="21" spans="1:54" s="786" customFormat="1" ht="16.5">
      <c r="A21" s="954">
        <v>2</v>
      </c>
      <c r="B21" s="1248">
        <v>7000023190</v>
      </c>
      <c r="C21" s="1251">
        <v>1420</v>
      </c>
      <c r="D21" s="1251">
        <v>1120</v>
      </c>
      <c r="E21" s="1251">
        <v>20</v>
      </c>
      <c r="F21" s="1248" t="s">
        <v>849</v>
      </c>
      <c r="G21" s="1251">
        <v>100000060</v>
      </c>
      <c r="H21" s="1251">
        <v>998736</v>
      </c>
      <c r="I21" s="1356"/>
      <c r="J21" s="1251">
        <v>18</v>
      </c>
      <c r="K21" s="1355"/>
      <c r="L21" s="1248" t="s">
        <v>856</v>
      </c>
      <c r="M21" s="1251" t="s">
        <v>581</v>
      </c>
      <c r="N21" s="1251">
        <v>2</v>
      </c>
      <c r="O21" s="1340"/>
      <c r="P21" s="1296" t="str">
        <f>IF(O21=0, "Included", IF(ISERROR(N21*O21), O21, N21*O21))</f>
        <v>Included</v>
      </c>
      <c r="Q21" s="1296">
        <f>S21</f>
        <v>0</v>
      </c>
      <c r="R21" s="786">
        <f>IF(P21="Included",0,P21)</f>
        <v>0</v>
      </c>
      <c r="S21" s="786">
        <f t="shared" ref="S21:S162" si="0">IF(K21="",(R21*J21/100),(R21*K21))</f>
        <v>0</v>
      </c>
      <c r="T21" s="787"/>
      <c r="U21" s="787"/>
      <c r="AD21" s="931"/>
    </row>
    <row r="22" spans="1:54" s="786" customFormat="1" ht="33">
      <c r="A22" s="954">
        <v>3</v>
      </c>
      <c r="B22" s="1248">
        <v>7000023190</v>
      </c>
      <c r="C22" s="1251">
        <v>1430</v>
      </c>
      <c r="D22" s="1251">
        <v>1290</v>
      </c>
      <c r="E22" s="1251">
        <v>10</v>
      </c>
      <c r="F22" s="1248" t="s">
        <v>708</v>
      </c>
      <c r="G22" s="1251">
        <v>100000133</v>
      </c>
      <c r="H22" s="1251">
        <v>998736</v>
      </c>
      <c r="I22" s="1356"/>
      <c r="J22" s="1251">
        <v>18</v>
      </c>
      <c r="K22" s="1355"/>
      <c r="L22" s="1248" t="s">
        <v>723</v>
      </c>
      <c r="M22" s="1251" t="s">
        <v>575</v>
      </c>
      <c r="N22" s="1251">
        <v>4</v>
      </c>
      <c r="O22" s="1340"/>
      <c r="P22" s="1296" t="str">
        <f>IF(O22=0, "Included", IF(ISERROR(N22*O22), O22, N22*O22))</f>
        <v>Included</v>
      </c>
      <c r="Q22" s="1296">
        <f>S22</f>
        <v>0</v>
      </c>
      <c r="R22" s="786">
        <f>IF(P22="Included",0,P22)</f>
        <v>0</v>
      </c>
      <c r="S22" s="786">
        <f t="shared" si="0"/>
        <v>0</v>
      </c>
      <c r="T22" s="787"/>
      <c r="U22" s="787"/>
      <c r="AD22" s="931"/>
    </row>
    <row r="23" spans="1:54" s="786" customFormat="1" ht="33">
      <c r="A23" s="954">
        <v>4</v>
      </c>
      <c r="B23" s="1248">
        <v>7000023190</v>
      </c>
      <c r="C23" s="1251">
        <v>1430</v>
      </c>
      <c r="D23" s="1251">
        <v>1290</v>
      </c>
      <c r="E23" s="1251">
        <v>20</v>
      </c>
      <c r="F23" s="1248" t="s">
        <v>708</v>
      </c>
      <c r="G23" s="1251">
        <v>100000134</v>
      </c>
      <c r="H23" s="1251">
        <v>998736</v>
      </c>
      <c r="I23" s="1356"/>
      <c r="J23" s="1251">
        <v>18</v>
      </c>
      <c r="K23" s="1355"/>
      <c r="L23" s="1248" t="s">
        <v>724</v>
      </c>
      <c r="M23" s="1251" t="s">
        <v>575</v>
      </c>
      <c r="N23" s="1251">
        <v>7</v>
      </c>
      <c r="O23" s="1340"/>
      <c r="P23" s="1296" t="str">
        <f>IF(O23=0, "Included", IF(ISERROR(N23*O23), O23, N23*O23))</f>
        <v>Included</v>
      </c>
      <c r="Q23" s="1296">
        <f>S23</f>
        <v>0</v>
      </c>
      <c r="R23" s="786">
        <f>IF(P23="Included",0,P23)</f>
        <v>0</v>
      </c>
      <c r="S23" s="786">
        <f t="shared" si="0"/>
        <v>0</v>
      </c>
      <c r="T23" s="787"/>
      <c r="U23" s="787"/>
      <c r="AD23" s="931"/>
    </row>
    <row r="24" spans="1:54" s="786" customFormat="1" ht="33">
      <c r="A24" s="954">
        <v>5</v>
      </c>
      <c r="B24" s="1248">
        <v>7000023190</v>
      </c>
      <c r="C24" s="1251">
        <v>1430</v>
      </c>
      <c r="D24" s="1251">
        <v>1290</v>
      </c>
      <c r="E24" s="1251">
        <v>30</v>
      </c>
      <c r="F24" s="1248" t="s">
        <v>708</v>
      </c>
      <c r="G24" s="1251">
        <v>100000143</v>
      </c>
      <c r="H24" s="1251">
        <v>998736</v>
      </c>
      <c r="I24" s="1356"/>
      <c r="J24" s="1251">
        <v>18</v>
      </c>
      <c r="K24" s="1355"/>
      <c r="L24" s="1248" t="s">
        <v>725</v>
      </c>
      <c r="M24" s="1251" t="s">
        <v>575</v>
      </c>
      <c r="N24" s="1251">
        <v>33</v>
      </c>
      <c r="O24" s="1340"/>
      <c r="P24" s="1296" t="str">
        <f t="shared" ref="P24:P160" si="1">IF(O24=0, "Included", IF(ISERROR(N24*O24), O24, N24*O24))</f>
        <v>Included</v>
      </c>
      <c r="Q24" s="1296">
        <f t="shared" ref="Q24:Q160" si="2">S24</f>
        <v>0</v>
      </c>
      <c r="R24" s="786">
        <f t="shared" ref="R24:R160" si="3">IF(P24="Included",0,P24)</f>
        <v>0</v>
      </c>
      <c r="S24" s="786">
        <f t="shared" si="0"/>
        <v>0</v>
      </c>
      <c r="T24" s="787"/>
      <c r="U24" s="787"/>
      <c r="AD24" s="931"/>
    </row>
    <row r="25" spans="1:54" s="786" customFormat="1" ht="33">
      <c r="A25" s="954">
        <v>6</v>
      </c>
      <c r="B25" s="1248">
        <v>7000023190</v>
      </c>
      <c r="C25" s="1251">
        <v>1430</v>
      </c>
      <c r="D25" s="1251">
        <v>1290</v>
      </c>
      <c r="E25" s="1251">
        <v>40</v>
      </c>
      <c r="F25" s="1248" t="s">
        <v>708</v>
      </c>
      <c r="G25" s="1251">
        <v>100000146</v>
      </c>
      <c r="H25" s="1251">
        <v>998736</v>
      </c>
      <c r="I25" s="1356"/>
      <c r="J25" s="1251">
        <v>18</v>
      </c>
      <c r="K25" s="1355"/>
      <c r="L25" s="1248" t="s">
        <v>865</v>
      </c>
      <c r="M25" s="1251" t="s">
        <v>575</v>
      </c>
      <c r="N25" s="1251">
        <v>12</v>
      </c>
      <c r="O25" s="1340"/>
      <c r="P25" s="1296" t="str">
        <f t="shared" si="1"/>
        <v>Included</v>
      </c>
      <c r="Q25" s="1296">
        <f t="shared" si="2"/>
        <v>0</v>
      </c>
      <c r="R25" s="786">
        <f t="shared" si="3"/>
        <v>0</v>
      </c>
      <c r="S25" s="786">
        <f t="shared" si="0"/>
        <v>0</v>
      </c>
      <c r="T25" s="787"/>
      <c r="U25" s="787"/>
      <c r="AD25" s="931"/>
    </row>
    <row r="26" spans="1:54" s="786" customFormat="1" ht="33">
      <c r="A26" s="954">
        <v>7</v>
      </c>
      <c r="B26" s="1248">
        <v>7000023190</v>
      </c>
      <c r="C26" s="1251">
        <v>1430</v>
      </c>
      <c r="D26" s="1251">
        <v>1290</v>
      </c>
      <c r="E26" s="1251">
        <v>50</v>
      </c>
      <c r="F26" s="1248" t="s">
        <v>708</v>
      </c>
      <c r="G26" s="1251">
        <v>100000171</v>
      </c>
      <c r="H26" s="1251">
        <v>998736</v>
      </c>
      <c r="I26" s="1356"/>
      <c r="J26" s="1251">
        <v>18</v>
      </c>
      <c r="K26" s="1355"/>
      <c r="L26" s="1248" t="s">
        <v>798</v>
      </c>
      <c r="M26" s="1251" t="s">
        <v>575</v>
      </c>
      <c r="N26" s="1251">
        <v>15</v>
      </c>
      <c r="O26" s="1340"/>
      <c r="P26" s="1296" t="str">
        <f t="shared" si="1"/>
        <v>Included</v>
      </c>
      <c r="Q26" s="1296">
        <f t="shared" si="2"/>
        <v>0</v>
      </c>
      <c r="R26" s="786">
        <f t="shared" si="3"/>
        <v>0</v>
      </c>
      <c r="S26" s="786">
        <f t="shared" si="0"/>
        <v>0</v>
      </c>
      <c r="T26" s="787"/>
      <c r="U26" s="787"/>
      <c r="AD26" s="931"/>
    </row>
    <row r="27" spans="1:54" s="786" customFormat="1" ht="33">
      <c r="A27" s="954">
        <v>8</v>
      </c>
      <c r="B27" s="1248">
        <v>7000023190</v>
      </c>
      <c r="C27" s="1251">
        <v>1430</v>
      </c>
      <c r="D27" s="1251">
        <v>1290</v>
      </c>
      <c r="E27" s="1251">
        <v>60</v>
      </c>
      <c r="F27" s="1248" t="s">
        <v>708</v>
      </c>
      <c r="G27" s="1251">
        <v>100000172</v>
      </c>
      <c r="H27" s="1251">
        <v>998736</v>
      </c>
      <c r="I27" s="1356"/>
      <c r="J27" s="1251">
        <v>18</v>
      </c>
      <c r="K27" s="1355"/>
      <c r="L27" s="1248" t="s">
        <v>799</v>
      </c>
      <c r="M27" s="1251" t="s">
        <v>575</v>
      </c>
      <c r="N27" s="1251">
        <v>10</v>
      </c>
      <c r="O27" s="1340"/>
      <c r="P27" s="1296" t="str">
        <f t="shared" si="1"/>
        <v>Included</v>
      </c>
      <c r="Q27" s="1296">
        <f t="shared" si="2"/>
        <v>0</v>
      </c>
      <c r="R27" s="786">
        <f t="shared" si="3"/>
        <v>0</v>
      </c>
      <c r="S27" s="786">
        <f t="shared" si="0"/>
        <v>0</v>
      </c>
      <c r="T27" s="787"/>
      <c r="U27" s="787"/>
      <c r="AD27" s="931"/>
    </row>
    <row r="28" spans="1:54" s="786" customFormat="1" ht="33">
      <c r="A28" s="954">
        <v>9</v>
      </c>
      <c r="B28" s="1248">
        <v>7000023190</v>
      </c>
      <c r="C28" s="1251">
        <v>1430</v>
      </c>
      <c r="D28" s="1251">
        <v>1290</v>
      </c>
      <c r="E28" s="1251">
        <v>70</v>
      </c>
      <c r="F28" s="1248" t="s">
        <v>708</v>
      </c>
      <c r="G28" s="1251">
        <v>100000181</v>
      </c>
      <c r="H28" s="1251">
        <v>998736</v>
      </c>
      <c r="I28" s="1356"/>
      <c r="J28" s="1251">
        <v>18</v>
      </c>
      <c r="K28" s="1355"/>
      <c r="L28" s="1248" t="s">
        <v>728</v>
      </c>
      <c r="M28" s="1251" t="s">
        <v>575</v>
      </c>
      <c r="N28" s="1251">
        <v>17</v>
      </c>
      <c r="O28" s="1340"/>
      <c r="P28" s="1296" t="str">
        <f t="shared" si="1"/>
        <v>Included</v>
      </c>
      <c r="Q28" s="1296">
        <f t="shared" si="2"/>
        <v>0</v>
      </c>
      <c r="R28" s="786">
        <f t="shared" si="3"/>
        <v>0</v>
      </c>
      <c r="S28" s="786">
        <f t="shared" si="0"/>
        <v>0</v>
      </c>
      <c r="T28" s="787"/>
      <c r="U28" s="787"/>
      <c r="AD28" s="931"/>
    </row>
    <row r="29" spans="1:54" s="786" customFormat="1" ht="33">
      <c r="A29" s="954">
        <v>10</v>
      </c>
      <c r="B29" s="1248">
        <v>7000023190</v>
      </c>
      <c r="C29" s="1251">
        <v>1430</v>
      </c>
      <c r="D29" s="1251">
        <v>1290</v>
      </c>
      <c r="E29" s="1251">
        <v>80</v>
      </c>
      <c r="F29" s="1248" t="s">
        <v>708</v>
      </c>
      <c r="G29" s="1251">
        <v>100000182</v>
      </c>
      <c r="H29" s="1251">
        <v>998736</v>
      </c>
      <c r="I29" s="1356"/>
      <c r="J29" s="1251">
        <v>18</v>
      </c>
      <c r="K29" s="1355"/>
      <c r="L29" s="1248" t="s">
        <v>729</v>
      </c>
      <c r="M29" s="1251" t="s">
        <v>575</v>
      </c>
      <c r="N29" s="1251">
        <v>28</v>
      </c>
      <c r="O29" s="1340"/>
      <c r="P29" s="1296" t="str">
        <f t="shared" si="1"/>
        <v>Included</v>
      </c>
      <c r="Q29" s="1296">
        <f t="shared" si="2"/>
        <v>0</v>
      </c>
      <c r="R29" s="786">
        <f t="shared" si="3"/>
        <v>0</v>
      </c>
      <c r="S29" s="786">
        <f t="shared" si="0"/>
        <v>0</v>
      </c>
      <c r="T29" s="787"/>
      <c r="U29" s="787"/>
      <c r="AD29" s="931"/>
    </row>
    <row r="30" spans="1:54" s="786" customFormat="1" ht="33">
      <c r="A30" s="954">
        <v>11</v>
      </c>
      <c r="B30" s="1248">
        <v>7000023190</v>
      </c>
      <c r="C30" s="1251">
        <v>1430</v>
      </c>
      <c r="D30" s="1251">
        <v>1290</v>
      </c>
      <c r="E30" s="1251">
        <v>90</v>
      </c>
      <c r="F30" s="1248" t="s">
        <v>708</v>
      </c>
      <c r="G30" s="1251">
        <v>100000183</v>
      </c>
      <c r="H30" s="1251">
        <v>998736</v>
      </c>
      <c r="I30" s="1356"/>
      <c r="J30" s="1251">
        <v>18</v>
      </c>
      <c r="K30" s="1355"/>
      <c r="L30" s="1248" t="s">
        <v>730</v>
      </c>
      <c r="M30" s="1251" t="s">
        <v>575</v>
      </c>
      <c r="N30" s="1251">
        <v>23</v>
      </c>
      <c r="O30" s="1340"/>
      <c r="P30" s="1296" t="str">
        <f t="shared" si="1"/>
        <v>Included</v>
      </c>
      <c r="Q30" s="1296">
        <f t="shared" si="2"/>
        <v>0</v>
      </c>
      <c r="R30" s="786">
        <f t="shared" si="3"/>
        <v>0</v>
      </c>
      <c r="S30" s="786">
        <f t="shared" si="0"/>
        <v>0</v>
      </c>
      <c r="T30" s="787"/>
      <c r="U30" s="787"/>
      <c r="AD30" s="931"/>
    </row>
    <row r="31" spans="1:54" s="786" customFormat="1" ht="33">
      <c r="A31" s="954">
        <v>12</v>
      </c>
      <c r="B31" s="1248">
        <v>7000023190</v>
      </c>
      <c r="C31" s="1251">
        <v>1430</v>
      </c>
      <c r="D31" s="1251">
        <v>1290</v>
      </c>
      <c r="E31" s="1251">
        <v>100</v>
      </c>
      <c r="F31" s="1248" t="s">
        <v>708</v>
      </c>
      <c r="G31" s="1251">
        <v>100000194</v>
      </c>
      <c r="H31" s="1251">
        <v>998736</v>
      </c>
      <c r="I31" s="1356"/>
      <c r="J31" s="1251">
        <v>18</v>
      </c>
      <c r="K31" s="1355"/>
      <c r="L31" s="1248" t="s">
        <v>800</v>
      </c>
      <c r="M31" s="1251" t="s">
        <v>581</v>
      </c>
      <c r="N31" s="1251">
        <v>63</v>
      </c>
      <c r="O31" s="1340"/>
      <c r="P31" s="1296" t="str">
        <f>IF(O31=0, "Included", IF(ISERROR(N31*O31), O31, N31*O31))</f>
        <v>Included</v>
      </c>
      <c r="Q31" s="1296">
        <f>S31</f>
        <v>0</v>
      </c>
      <c r="R31" s="786">
        <f>IF(P31="Included",0,P31)</f>
        <v>0</v>
      </c>
      <c r="S31" s="786">
        <f t="shared" si="0"/>
        <v>0</v>
      </c>
      <c r="T31" s="787"/>
      <c r="U31" s="787"/>
      <c r="AD31" s="931"/>
    </row>
    <row r="32" spans="1:54" s="786" customFormat="1" ht="33">
      <c r="A32" s="954">
        <v>13</v>
      </c>
      <c r="B32" s="1248">
        <v>7000023190</v>
      </c>
      <c r="C32" s="1251">
        <v>1430</v>
      </c>
      <c r="D32" s="1251">
        <v>1290</v>
      </c>
      <c r="E32" s="1251">
        <v>110</v>
      </c>
      <c r="F32" s="1248" t="s">
        <v>708</v>
      </c>
      <c r="G32" s="1251">
        <v>100000882</v>
      </c>
      <c r="H32" s="1251">
        <v>998734</v>
      </c>
      <c r="I32" s="1356"/>
      <c r="J32" s="1251">
        <v>18</v>
      </c>
      <c r="K32" s="1355"/>
      <c r="L32" s="1248" t="s">
        <v>866</v>
      </c>
      <c r="M32" s="1251" t="s">
        <v>575</v>
      </c>
      <c r="N32" s="1251">
        <v>12</v>
      </c>
      <c r="O32" s="1340"/>
      <c r="P32" s="1296" t="str">
        <f>IF(O32=0, "Included", IF(ISERROR(N32*O32), O32, N32*O32))</f>
        <v>Included</v>
      </c>
      <c r="Q32" s="1296">
        <f>S32</f>
        <v>0</v>
      </c>
      <c r="R32" s="786">
        <f>IF(P32="Included",0,P32)</f>
        <v>0</v>
      </c>
      <c r="S32" s="786">
        <f t="shared" si="0"/>
        <v>0</v>
      </c>
      <c r="T32" s="787"/>
      <c r="U32" s="787"/>
      <c r="AD32" s="931"/>
    </row>
    <row r="33" spans="1:30" s="786" customFormat="1" ht="33">
      <c r="A33" s="954">
        <v>14</v>
      </c>
      <c r="B33" s="1248">
        <v>7000023190</v>
      </c>
      <c r="C33" s="1251">
        <v>1440</v>
      </c>
      <c r="D33" s="1251">
        <v>1310</v>
      </c>
      <c r="E33" s="1251">
        <v>10</v>
      </c>
      <c r="F33" s="1248" t="s">
        <v>709</v>
      </c>
      <c r="G33" s="1251">
        <v>100005443</v>
      </c>
      <c r="H33" s="1251">
        <v>998734</v>
      </c>
      <c r="I33" s="1356"/>
      <c r="J33" s="1251">
        <v>18</v>
      </c>
      <c r="K33" s="1355"/>
      <c r="L33" s="1248" t="s">
        <v>600</v>
      </c>
      <c r="M33" s="1251" t="s">
        <v>575</v>
      </c>
      <c r="N33" s="1251">
        <v>71</v>
      </c>
      <c r="O33" s="1340"/>
      <c r="P33" s="1296" t="str">
        <f>IF(O33=0, "Included", IF(ISERROR(N33*O33), O33, N33*O33))</f>
        <v>Included</v>
      </c>
      <c r="Q33" s="1296">
        <f>S33</f>
        <v>0</v>
      </c>
      <c r="R33" s="786">
        <f>IF(P33="Included",0,P33)</f>
        <v>0</v>
      </c>
      <c r="S33" s="786">
        <f t="shared" si="0"/>
        <v>0</v>
      </c>
      <c r="T33" s="787"/>
      <c r="U33" s="787"/>
      <c r="AD33" s="931"/>
    </row>
    <row r="34" spans="1:30" s="786" customFormat="1" ht="33">
      <c r="A34" s="954">
        <v>15</v>
      </c>
      <c r="B34" s="1248">
        <v>7000023190</v>
      </c>
      <c r="C34" s="1251">
        <v>1440</v>
      </c>
      <c r="D34" s="1251">
        <v>1310</v>
      </c>
      <c r="E34" s="1251">
        <v>20</v>
      </c>
      <c r="F34" s="1248" t="s">
        <v>709</v>
      </c>
      <c r="G34" s="1251">
        <v>100000328</v>
      </c>
      <c r="H34" s="1251">
        <v>998736</v>
      </c>
      <c r="I34" s="1356"/>
      <c r="J34" s="1251">
        <v>18</v>
      </c>
      <c r="K34" s="1355"/>
      <c r="L34" s="1248" t="s">
        <v>576</v>
      </c>
      <c r="M34" s="1251" t="s">
        <v>575</v>
      </c>
      <c r="N34" s="1251">
        <v>25</v>
      </c>
      <c r="O34" s="1340"/>
      <c r="P34" s="1296" t="str">
        <f t="shared" si="1"/>
        <v>Included</v>
      </c>
      <c r="Q34" s="1296">
        <f t="shared" si="2"/>
        <v>0</v>
      </c>
      <c r="R34" s="786">
        <f t="shared" si="3"/>
        <v>0</v>
      </c>
      <c r="S34" s="786">
        <f t="shared" si="0"/>
        <v>0</v>
      </c>
      <c r="T34" s="787"/>
      <c r="U34" s="787"/>
      <c r="AD34" s="931"/>
    </row>
    <row r="35" spans="1:30" s="786" customFormat="1" ht="33">
      <c r="A35" s="954">
        <v>16</v>
      </c>
      <c r="B35" s="1248">
        <v>7000023190</v>
      </c>
      <c r="C35" s="1251">
        <v>1440</v>
      </c>
      <c r="D35" s="1251">
        <v>1310</v>
      </c>
      <c r="E35" s="1251">
        <v>30</v>
      </c>
      <c r="F35" s="1248" t="s">
        <v>709</v>
      </c>
      <c r="G35" s="1251">
        <v>100000327</v>
      </c>
      <c r="H35" s="1251">
        <v>998736</v>
      </c>
      <c r="I35" s="1356"/>
      <c r="J35" s="1251">
        <v>18</v>
      </c>
      <c r="K35" s="1355"/>
      <c r="L35" s="1248" t="s">
        <v>732</v>
      </c>
      <c r="M35" s="1251" t="s">
        <v>575</v>
      </c>
      <c r="N35" s="1251">
        <v>8</v>
      </c>
      <c r="O35" s="1340"/>
      <c r="P35" s="1296" t="str">
        <f t="shared" si="1"/>
        <v>Included</v>
      </c>
      <c r="Q35" s="1296">
        <f t="shared" si="2"/>
        <v>0</v>
      </c>
      <c r="R35" s="786">
        <f t="shared" si="3"/>
        <v>0</v>
      </c>
      <c r="S35" s="786">
        <f t="shared" si="0"/>
        <v>0</v>
      </c>
      <c r="T35" s="787"/>
      <c r="U35" s="787"/>
      <c r="AD35" s="931"/>
    </row>
    <row r="36" spans="1:30" s="786" customFormat="1" ht="33">
      <c r="A36" s="954">
        <v>17</v>
      </c>
      <c r="B36" s="1248">
        <v>7000023190</v>
      </c>
      <c r="C36" s="1251">
        <v>1440</v>
      </c>
      <c r="D36" s="1251">
        <v>1310</v>
      </c>
      <c r="E36" s="1251">
        <v>40</v>
      </c>
      <c r="F36" s="1248" t="s">
        <v>709</v>
      </c>
      <c r="G36" s="1251">
        <v>100000326</v>
      </c>
      <c r="H36" s="1251">
        <v>998736</v>
      </c>
      <c r="I36" s="1356"/>
      <c r="J36" s="1251">
        <v>18</v>
      </c>
      <c r="K36" s="1355"/>
      <c r="L36" s="1248" t="s">
        <v>733</v>
      </c>
      <c r="M36" s="1251" t="s">
        <v>575</v>
      </c>
      <c r="N36" s="1251">
        <v>10</v>
      </c>
      <c r="O36" s="1340"/>
      <c r="P36" s="1296" t="str">
        <f t="shared" si="1"/>
        <v>Included</v>
      </c>
      <c r="Q36" s="1296">
        <f t="shared" si="2"/>
        <v>0</v>
      </c>
      <c r="R36" s="786">
        <f t="shared" si="3"/>
        <v>0</v>
      </c>
      <c r="S36" s="786">
        <f t="shared" si="0"/>
        <v>0</v>
      </c>
      <c r="T36" s="787"/>
      <c r="U36" s="787"/>
      <c r="AD36" s="931"/>
    </row>
    <row r="37" spans="1:30" s="786" customFormat="1" ht="33">
      <c r="A37" s="954">
        <v>18</v>
      </c>
      <c r="B37" s="1248">
        <v>7000023190</v>
      </c>
      <c r="C37" s="1251">
        <v>1440</v>
      </c>
      <c r="D37" s="1251">
        <v>1310</v>
      </c>
      <c r="E37" s="1251">
        <v>50</v>
      </c>
      <c r="F37" s="1248" t="s">
        <v>709</v>
      </c>
      <c r="G37" s="1251">
        <v>100000287</v>
      </c>
      <c r="H37" s="1251">
        <v>998736</v>
      </c>
      <c r="I37" s="1356"/>
      <c r="J37" s="1251">
        <v>18</v>
      </c>
      <c r="K37" s="1355"/>
      <c r="L37" s="1248" t="s">
        <v>734</v>
      </c>
      <c r="M37" s="1251" t="s">
        <v>575</v>
      </c>
      <c r="N37" s="1251">
        <v>32</v>
      </c>
      <c r="O37" s="1340"/>
      <c r="P37" s="1296" t="str">
        <f t="shared" si="1"/>
        <v>Included</v>
      </c>
      <c r="Q37" s="1296">
        <f t="shared" si="2"/>
        <v>0</v>
      </c>
      <c r="R37" s="786">
        <f t="shared" si="3"/>
        <v>0</v>
      </c>
      <c r="S37" s="786">
        <f t="shared" si="0"/>
        <v>0</v>
      </c>
      <c r="T37" s="787"/>
      <c r="U37" s="787"/>
      <c r="AD37" s="931"/>
    </row>
    <row r="38" spans="1:30" s="786" customFormat="1" ht="33">
      <c r="A38" s="954">
        <v>19</v>
      </c>
      <c r="B38" s="1248">
        <v>7000023190</v>
      </c>
      <c r="C38" s="1251">
        <v>1440</v>
      </c>
      <c r="D38" s="1251">
        <v>1310</v>
      </c>
      <c r="E38" s="1251">
        <v>60</v>
      </c>
      <c r="F38" s="1248" t="s">
        <v>709</v>
      </c>
      <c r="G38" s="1251">
        <v>100000288</v>
      </c>
      <c r="H38" s="1251">
        <v>998736</v>
      </c>
      <c r="I38" s="1356"/>
      <c r="J38" s="1251">
        <v>18</v>
      </c>
      <c r="K38" s="1355"/>
      <c r="L38" s="1248" t="s">
        <v>867</v>
      </c>
      <c r="M38" s="1251" t="s">
        <v>575</v>
      </c>
      <c r="N38" s="1251">
        <v>1</v>
      </c>
      <c r="O38" s="1340"/>
      <c r="P38" s="1296" t="str">
        <f t="shared" si="1"/>
        <v>Included</v>
      </c>
      <c r="Q38" s="1296">
        <f t="shared" si="2"/>
        <v>0</v>
      </c>
      <c r="R38" s="786">
        <f t="shared" si="3"/>
        <v>0</v>
      </c>
      <c r="S38" s="786">
        <f t="shared" si="0"/>
        <v>0</v>
      </c>
      <c r="T38" s="787"/>
      <c r="U38" s="787"/>
      <c r="AD38" s="931"/>
    </row>
    <row r="39" spans="1:30" s="786" customFormat="1" ht="33">
      <c r="A39" s="954">
        <v>20</v>
      </c>
      <c r="B39" s="1248">
        <v>7000023190</v>
      </c>
      <c r="C39" s="1251">
        <v>1440</v>
      </c>
      <c r="D39" s="1251">
        <v>1310</v>
      </c>
      <c r="E39" s="1251">
        <v>70</v>
      </c>
      <c r="F39" s="1248" t="s">
        <v>709</v>
      </c>
      <c r="G39" s="1251">
        <v>100000274</v>
      </c>
      <c r="H39" s="1251">
        <v>998736</v>
      </c>
      <c r="I39" s="1356"/>
      <c r="J39" s="1251">
        <v>18</v>
      </c>
      <c r="K39" s="1355"/>
      <c r="L39" s="1248" t="s">
        <v>735</v>
      </c>
      <c r="M39" s="1251" t="s">
        <v>575</v>
      </c>
      <c r="N39" s="1251">
        <v>42</v>
      </c>
      <c r="O39" s="1340"/>
      <c r="P39" s="1296" t="str">
        <f t="shared" si="1"/>
        <v>Included</v>
      </c>
      <c r="Q39" s="1296">
        <f t="shared" si="2"/>
        <v>0</v>
      </c>
      <c r="R39" s="786">
        <f t="shared" si="3"/>
        <v>0</v>
      </c>
      <c r="S39" s="786">
        <f t="shared" si="0"/>
        <v>0</v>
      </c>
      <c r="T39" s="787"/>
      <c r="U39" s="787"/>
      <c r="AD39" s="931"/>
    </row>
    <row r="40" spans="1:30" s="786" customFormat="1" ht="33">
      <c r="A40" s="954">
        <v>21</v>
      </c>
      <c r="B40" s="1248">
        <v>7000023190</v>
      </c>
      <c r="C40" s="1251">
        <v>1440</v>
      </c>
      <c r="D40" s="1251">
        <v>1310</v>
      </c>
      <c r="E40" s="1251">
        <v>80</v>
      </c>
      <c r="F40" s="1248" t="s">
        <v>709</v>
      </c>
      <c r="G40" s="1251">
        <v>100000267</v>
      </c>
      <c r="H40" s="1251">
        <v>998736</v>
      </c>
      <c r="I40" s="1356"/>
      <c r="J40" s="1251">
        <v>18</v>
      </c>
      <c r="K40" s="1355"/>
      <c r="L40" s="1248" t="s">
        <v>801</v>
      </c>
      <c r="M40" s="1251" t="s">
        <v>575</v>
      </c>
      <c r="N40" s="1251">
        <v>14</v>
      </c>
      <c r="O40" s="1340"/>
      <c r="P40" s="1296" t="str">
        <f t="shared" si="1"/>
        <v>Included</v>
      </c>
      <c r="Q40" s="1296">
        <f t="shared" si="2"/>
        <v>0</v>
      </c>
      <c r="R40" s="786">
        <f t="shared" si="3"/>
        <v>0</v>
      </c>
      <c r="S40" s="786">
        <f t="shared" si="0"/>
        <v>0</v>
      </c>
      <c r="T40" s="787"/>
      <c r="U40" s="787"/>
      <c r="AD40" s="931"/>
    </row>
    <row r="41" spans="1:30" s="786" customFormat="1" ht="33">
      <c r="A41" s="954">
        <v>22</v>
      </c>
      <c r="B41" s="1248">
        <v>7000023190</v>
      </c>
      <c r="C41" s="1251">
        <v>1450</v>
      </c>
      <c r="D41" s="1251">
        <v>1340</v>
      </c>
      <c r="E41" s="1251">
        <v>10</v>
      </c>
      <c r="F41" s="1248" t="s">
        <v>710</v>
      </c>
      <c r="G41" s="1251">
        <v>100003634</v>
      </c>
      <c r="H41" s="1251">
        <v>998736</v>
      </c>
      <c r="I41" s="1356"/>
      <c r="J41" s="1251">
        <v>18</v>
      </c>
      <c r="K41" s="1355"/>
      <c r="L41" s="1248" t="s">
        <v>803</v>
      </c>
      <c r="M41" s="1251" t="s">
        <v>575</v>
      </c>
      <c r="N41" s="1251">
        <v>3</v>
      </c>
      <c r="O41" s="1340"/>
      <c r="P41" s="1296" t="str">
        <f t="shared" si="1"/>
        <v>Included</v>
      </c>
      <c r="Q41" s="1296">
        <f t="shared" si="2"/>
        <v>0</v>
      </c>
      <c r="R41" s="786">
        <f t="shared" si="3"/>
        <v>0</v>
      </c>
      <c r="S41" s="786">
        <f t="shared" si="0"/>
        <v>0</v>
      </c>
      <c r="T41" s="787"/>
      <c r="U41" s="787"/>
      <c r="AD41" s="931"/>
    </row>
    <row r="42" spans="1:30" s="786" customFormat="1" ht="33">
      <c r="A42" s="954">
        <v>23</v>
      </c>
      <c r="B42" s="1248">
        <v>7000023190</v>
      </c>
      <c r="C42" s="1251">
        <v>1450</v>
      </c>
      <c r="D42" s="1251">
        <v>1340</v>
      </c>
      <c r="E42" s="1251">
        <v>20</v>
      </c>
      <c r="F42" s="1248" t="s">
        <v>710</v>
      </c>
      <c r="G42" s="1251">
        <v>100001989</v>
      </c>
      <c r="H42" s="1251">
        <v>998736</v>
      </c>
      <c r="I42" s="1356"/>
      <c r="J42" s="1251">
        <v>18</v>
      </c>
      <c r="K42" s="1355"/>
      <c r="L42" s="1248" t="s">
        <v>738</v>
      </c>
      <c r="M42" s="1251" t="s">
        <v>575</v>
      </c>
      <c r="N42" s="1251">
        <v>9</v>
      </c>
      <c r="O42" s="1340"/>
      <c r="P42" s="1296" t="str">
        <f t="shared" si="1"/>
        <v>Included</v>
      </c>
      <c r="Q42" s="1296">
        <f t="shared" si="2"/>
        <v>0</v>
      </c>
      <c r="R42" s="786">
        <f t="shared" si="3"/>
        <v>0</v>
      </c>
      <c r="S42" s="786">
        <f t="shared" si="0"/>
        <v>0</v>
      </c>
      <c r="T42" s="787"/>
      <c r="U42" s="787"/>
      <c r="AD42" s="931"/>
    </row>
    <row r="43" spans="1:30" s="786" customFormat="1" ht="33">
      <c r="A43" s="954">
        <v>24</v>
      </c>
      <c r="B43" s="1248">
        <v>7000023190</v>
      </c>
      <c r="C43" s="1251">
        <v>1450</v>
      </c>
      <c r="D43" s="1251">
        <v>1340</v>
      </c>
      <c r="E43" s="1251">
        <v>30</v>
      </c>
      <c r="F43" s="1248" t="s">
        <v>710</v>
      </c>
      <c r="G43" s="1251">
        <v>100002014</v>
      </c>
      <c r="H43" s="1251">
        <v>998736</v>
      </c>
      <c r="I43" s="1356"/>
      <c r="J43" s="1251">
        <v>18</v>
      </c>
      <c r="K43" s="1355"/>
      <c r="L43" s="1248" t="s">
        <v>739</v>
      </c>
      <c r="M43" s="1251" t="s">
        <v>575</v>
      </c>
      <c r="N43" s="1251">
        <v>3</v>
      </c>
      <c r="O43" s="1340"/>
      <c r="P43" s="1296" t="str">
        <f t="shared" si="1"/>
        <v>Included</v>
      </c>
      <c r="Q43" s="1296">
        <f t="shared" si="2"/>
        <v>0</v>
      </c>
      <c r="R43" s="786">
        <f t="shared" si="3"/>
        <v>0</v>
      </c>
      <c r="S43" s="786">
        <f t="shared" si="0"/>
        <v>0</v>
      </c>
      <c r="T43" s="787"/>
      <c r="U43" s="787"/>
      <c r="AD43" s="931"/>
    </row>
    <row r="44" spans="1:30" s="786" customFormat="1" ht="33">
      <c r="A44" s="954">
        <v>25</v>
      </c>
      <c r="B44" s="1248">
        <v>7000023190</v>
      </c>
      <c r="C44" s="1251">
        <v>1450</v>
      </c>
      <c r="D44" s="1251">
        <v>1340</v>
      </c>
      <c r="E44" s="1251">
        <v>40</v>
      </c>
      <c r="F44" s="1248" t="s">
        <v>710</v>
      </c>
      <c r="G44" s="1251">
        <v>100002013</v>
      </c>
      <c r="H44" s="1251">
        <v>998736</v>
      </c>
      <c r="I44" s="1356"/>
      <c r="J44" s="1251">
        <v>18</v>
      </c>
      <c r="K44" s="1355"/>
      <c r="L44" s="1248" t="s">
        <v>740</v>
      </c>
      <c r="M44" s="1251" t="s">
        <v>575</v>
      </c>
      <c r="N44" s="1251">
        <v>3</v>
      </c>
      <c r="O44" s="1340"/>
      <c r="P44" s="1296" t="str">
        <f t="shared" si="1"/>
        <v>Included</v>
      </c>
      <c r="Q44" s="1296">
        <f t="shared" si="2"/>
        <v>0</v>
      </c>
      <c r="R44" s="786">
        <f t="shared" si="3"/>
        <v>0</v>
      </c>
      <c r="S44" s="786">
        <f t="shared" si="0"/>
        <v>0</v>
      </c>
      <c r="T44" s="787"/>
      <c r="U44" s="787"/>
      <c r="AD44" s="931"/>
    </row>
    <row r="45" spans="1:30" s="786" customFormat="1" ht="33">
      <c r="A45" s="954">
        <v>26</v>
      </c>
      <c r="B45" s="1248">
        <v>7000023190</v>
      </c>
      <c r="C45" s="1251">
        <v>1450</v>
      </c>
      <c r="D45" s="1251">
        <v>1340</v>
      </c>
      <c r="E45" s="1251">
        <v>50</v>
      </c>
      <c r="F45" s="1248" t="s">
        <v>710</v>
      </c>
      <c r="G45" s="1251">
        <v>100002016</v>
      </c>
      <c r="H45" s="1251">
        <v>998736</v>
      </c>
      <c r="I45" s="1356"/>
      <c r="J45" s="1251">
        <v>18</v>
      </c>
      <c r="K45" s="1355"/>
      <c r="L45" s="1248" t="s">
        <v>802</v>
      </c>
      <c r="M45" s="1251" t="s">
        <v>575</v>
      </c>
      <c r="N45" s="1251">
        <v>6</v>
      </c>
      <c r="O45" s="1340"/>
      <c r="P45" s="1296" t="str">
        <f t="shared" si="1"/>
        <v>Included</v>
      </c>
      <c r="Q45" s="1296">
        <f t="shared" si="2"/>
        <v>0</v>
      </c>
      <c r="R45" s="786">
        <f t="shared" si="3"/>
        <v>0</v>
      </c>
      <c r="S45" s="786">
        <f t="shared" si="0"/>
        <v>0</v>
      </c>
      <c r="T45" s="787"/>
      <c r="U45" s="787"/>
      <c r="AD45" s="931"/>
    </row>
    <row r="46" spans="1:30" s="786" customFormat="1" ht="33">
      <c r="A46" s="954">
        <v>27</v>
      </c>
      <c r="B46" s="1248">
        <v>7000023190</v>
      </c>
      <c r="C46" s="1251">
        <v>1450</v>
      </c>
      <c r="D46" s="1251">
        <v>1340</v>
      </c>
      <c r="E46" s="1251">
        <v>60</v>
      </c>
      <c r="F46" s="1248" t="s">
        <v>710</v>
      </c>
      <c r="G46" s="1251">
        <v>100000484</v>
      </c>
      <c r="H46" s="1251">
        <v>998736</v>
      </c>
      <c r="I46" s="1356"/>
      <c r="J46" s="1251">
        <v>18</v>
      </c>
      <c r="K46" s="1355"/>
      <c r="L46" s="1248" t="s">
        <v>638</v>
      </c>
      <c r="M46" s="1251" t="s">
        <v>575</v>
      </c>
      <c r="N46" s="1251">
        <v>9</v>
      </c>
      <c r="O46" s="1340"/>
      <c r="P46" s="1296" t="str">
        <f>IF(O46=0, "Included", IF(ISERROR(N46*O46), O46, N46*O46))</f>
        <v>Included</v>
      </c>
      <c r="Q46" s="1296">
        <f>S46</f>
        <v>0</v>
      </c>
      <c r="R46" s="786">
        <f>IF(P46="Included",0,P46)</f>
        <v>0</v>
      </c>
      <c r="S46" s="786">
        <f t="shared" si="0"/>
        <v>0</v>
      </c>
      <c r="T46" s="787"/>
      <c r="U46" s="787"/>
      <c r="AD46" s="931"/>
    </row>
    <row r="47" spans="1:30" s="786" customFormat="1" ht="33">
      <c r="A47" s="954">
        <v>28</v>
      </c>
      <c r="B47" s="1248">
        <v>7000023190</v>
      </c>
      <c r="C47" s="1251">
        <v>1450</v>
      </c>
      <c r="D47" s="1251">
        <v>1340</v>
      </c>
      <c r="E47" s="1251">
        <v>70</v>
      </c>
      <c r="F47" s="1248" t="s">
        <v>710</v>
      </c>
      <c r="G47" s="1251">
        <v>100001907</v>
      </c>
      <c r="H47" s="1251">
        <v>998736</v>
      </c>
      <c r="I47" s="1356"/>
      <c r="J47" s="1251">
        <v>18</v>
      </c>
      <c r="K47" s="1355"/>
      <c r="L47" s="1248" t="s">
        <v>654</v>
      </c>
      <c r="M47" s="1251" t="s">
        <v>575</v>
      </c>
      <c r="N47" s="1251">
        <v>27</v>
      </c>
      <c r="O47" s="1340"/>
      <c r="P47" s="1296" t="str">
        <f>IF(O47=0, "Included", IF(ISERROR(N47*O47), O47, N47*O47))</f>
        <v>Included</v>
      </c>
      <c r="Q47" s="1296">
        <f>S47</f>
        <v>0</v>
      </c>
      <c r="R47" s="786">
        <f>IF(P47="Included",0,P47)</f>
        <v>0</v>
      </c>
      <c r="S47" s="786">
        <f t="shared" si="0"/>
        <v>0</v>
      </c>
      <c r="T47" s="787"/>
      <c r="U47" s="787"/>
      <c r="AD47" s="931"/>
    </row>
    <row r="48" spans="1:30" s="786" customFormat="1" ht="33">
      <c r="A48" s="954">
        <v>29</v>
      </c>
      <c r="B48" s="1248">
        <v>7000023190</v>
      </c>
      <c r="C48" s="1251">
        <v>1460</v>
      </c>
      <c r="D48" s="1251">
        <v>1390</v>
      </c>
      <c r="E48" s="1251">
        <v>10</v>
      </c>
      <c r="F48" s="1248" t="s">
        <v>711</v>
      </c>
      <c r="G48" s="1251">
        <v>100000047</v>
      </c>
      <c r="H48" s="1251">
        <v>998736</v>
      </c>
      <c r="I48" s="1356"/>
      <c r="J48" s="1251">
        <v>18</v>
      </c>
      <c r="K48" s="1355"/>
      <c r="L48" s="1248" t="s">
        <v>898</v>
      </c>
      <c r="M48" s="1251" t="s">
        <v>575</v>
      </c>
      <c r="N48" s="1251">
        <v>2</v>
      </c>
      <c r="O48" s="1340"/>
      <c r="P48" s="1296" t="str">
        <f>IF(O48=0, "Included", IF(ISERROR(N48*O48), O48, N48*O48))</f>
        <v>Included</v>
      </c>
      <c r="Q48" s="1296">
        <f>S48</f>
        <v>0</v>
      </c>
      <c r="R48" s="786">
        <f>IF(P48="Included",0,P48)</f>
        <v>0</v>
      </c>
      <c r="S48" s="786">
        <f t="shared" si="0"/>
        <v>0</v>
      </c>
      <c r="T48" s="787"/>
      <c r="U48" s="787"/>
      <c r="AD48" s="931"/>
    </row>
    <row r="49" spans="1:30" s="786" customFormat="1" ht="33">
      <c r="A49" s="954">
        <v>30</v>
      </c>
      <c r="B49" s="1248">
        <v>7000023190</v>
      </c>
      <c r="C49" s="1251">
        <v>1460</v>
      </c>
      <c r="D49" s="1251">
        <v>1390</v>
      </c>
      <c r="E49" s="1251">
        <v>20</v>
      </c>
      <c r="F49" s="1248" t="s">
        <v>711</v>
      </c>
      <c r="G49" s="1251">
        <v>100000011</v>
      </c>
      <c r="H49" s="1251">
        <v>998736</v>
      </c>
      <c r="I49" s="1356"/>
      <c r="J49" s="1251">
        <v>18</v>
      </c>
      <c r="K49" s="1355"/>
      <c r="L49" s="1248" t="s">
        <v>804</v>
      </c>
      <c r="M49" s="1251" t="s">
        <v>581</v>
      </c>
      <c r="N49" s="1251">
        <v>3</v>
      </c>
      <c r="O49" s="1340"/>
      <c r="P49" s="1296" t="str">
        <f t="shared" ref="P49:P53" si="4">IF(O49=0, "Included", IF(ISERROR(N49*O49), O49, N49*O49))</f>
        <v>Included</v>
      </c>
      <c r="Q49" s="1296">
        <f t="shared" ref="Q49:Q53" si="5">S49</f>
        <v>0</v>
      </c>
      <c r="R49" s="786">
        <f t="shared" ref="R49:R53" si="6">IF(P49="Included",0,P49)</f>
        <v>0</v>
      </c>
      <c r="S49" s="786">
        <f t="shared" si="0"/>
        <v>0</v>
      </c>
      <c r="T49" s="787"/>
      <c r="U49" s="787"/>
      <c r="AD49" s="931"/>
    </row>
    <row r="50" spans="1:30" s="786" customFormat="1" ht="33">
      <c r="A50" s="954">
        <v>31</v>
      </c>
      <c r="B50" s="1248">
        <v>7000023190</v>
      </c>
      <c r="C50" s="1251">
        <v>1470</v>
      </c>
      <c r="D50" s="1251">
        <v>1400</v>
      </c>
      <c r="E50" s="1251">
        <v>10</v>
      </c>
      <c r="F50" s="1248" t="s">
        <v>712</v>
      </c>
      <c r="G50" s="1251">
        <v>100000192</v>
      </c>
      <c r="H50" s="1251">
        <v>998731</v>
      </c>
      <c r="I50" s="1356"/>
      <c r="J50" s="1251">
        <v>18</v>
      </c>
      <c r="K50" s="1355"/>
      <c r="L50" s="1248" t="s">
        <v>805</v>
      </c>
      <c r="M50" s="1251" t="s">
        <v>581</v>
      </c>
      <c r="N50" s="1251">
        <v>4</v>
      </c>
      <c r="O50" s="1340"/>
      <c r="P50" s="1296" t="str">
        <f t="shared" si="4"/>
        <v>Included</v>
      </c>
      <c r="Q50" s="1296">
        <f t="shared" si="5"/>
        <v>0</v>
      </c>
      <c r="R50" s="786">
        <f t="shared" si="6"/>
        <v>0</v>
      </c>
      <c r="S50" s="786">
        <f t="shared" si="0"/>
        <v>0</v>
      </c>
      <c r="T50" s="787"/>
      <c r="U50" s="787"/>
      <c r="AD50" s="931"/>
    </row>
    <row r="51" spans="1:30" s="786" customFormat="1" ht="33">
      <c r="A51" s="954">
        <v>32</v>
      </c>
      <c r="B51" s="1248">
        <v>7000023190</v>
      </c>
      <c r="C51" s="1251">
        <v>1470</v>
      </c>
      <c r="D51" s="1251">
        <v>1400</v>
      </c>
      <c r="E51" s="1251">
        <v>20</v>
      </c>
      <c r="F51" s="1248" t="s">
        <v>712</v>
      </c>
      <c r="G51" s="1251">
        <v>100000184</v>
      </c>
      <c r="H51" s="1251">
        <v>998731</v>
      </c>
      <c r="I51" s="1356"/>
      <c r="J51" s="1251">
        <v>18</v>
      </c>
      <c r="K51" s="1355"/>
      <c r="L51" s="1248" t="s">
        <v>899</v>
      </c>
      <c r="M51" s="1251" t="s">
        <v>581</v>
      </c>
      <c r="N51" s="1251">
        <v>2</v>
      </c>
      <c r="O51" s="1340"/>
      <c r="P51" s="1296" t="str">
        <f t="shared" si="4"/>
        <v>Included</v>
      </c>
      <c r="Q51" s="1296">
        <f t="shared" si="5"/>
        <v>0</v>
      </c>
      <c r="R51" s="786">
        <f t="shared" si="6"/>
        <v>0</v>
      </c>
      <c r="S51" s="786">
        <f t="shared" si="0"/>
        <v>0</v>
      </c>
      <c r="T51" s="787"/>
      <c r="U51" s="787"/>
      <c r="AD51" s="931"/>
    </row>
    <row r="52" spans="1:30" s="786" customFormat="1" ht="33">
      <c r="A52" s="954">
        <v>33</v>
      </c>
      <c r="B52" s="1248">
        <v>7000023190</v>
      </c>
      <c r="C52" s="1251">
        <v>1470</v>
      </c>
      <c r="D52" s="1251">
        <v>1400</v>
      </c>
      <c r="E52" s="1251">
        <v>30</v>
      </c>
      <c r="F52" s="1248" t="s">
        <v>712</v>
      </c>
      <c r="G52" s="1251">
        <v>100000185</v>
      </c>
      <c r="H52" s="1251">
        <v>998731</v>
      </c>
      <c r="I52" s="1356"/>
      <c r="J52" s="1251">
        <v>18</v>
      </c>
      <c r="K52" s="1355"/>
      <c r="L52" s="1248" t="s">
        <v>806</v>
      </c>
      <c r="M52" s="1251" t="s">
        <v>581</v>
      </c>
      <c r="N52" s="1251">
        <v>3</v>
      </c>
      <c r="O52" s="1340"/>
      <c r="P52" s="1296" t="str">
        <f t="shared" si="4"/>
        <v>Included</v>
      </c>
      <c r="Q52" s="1296">
        <f t="shared" si="5"/>
        <v>0</v>
      </c>
      <c r="R52" s="786">
        <f t="shared" si="6"/>
        <v>0</v>
      </c>
      <c r="S52" s="786">
        <f t="shared" si="0"/>
        <v>0</v>
      </c>
      <c r="T52" s="787"/>
      <c r="U52" s="787"/>
      <c r="AD52" s="931"/>
    </row>
    <row r="53" spans="1:30" s="786" customFormat="1" ht="33">
      <c r="A53" s="954">
        <v>34</v>
      </c>
      <c r="B53" s="1248">
        <v>7000023190</v>
      </c>
      <c r="C53" s="1251">
        <v>1470</v>
      </c>
      <c r="D53" s="1251">
        <v>1400</v>
      </c>
      <c r="E53" s="1251">
        <v>40</v>
      </c>
      <c r="F53" s="1248" t="s">
        <v>712</v>
      </c>
      <c r="G53" s="1251">
        <v>100000186</v>
      </c>
      <c r="H53" s="1251">
        <v>998731</v>
      </c>
      <c r="I53" s="1356"/>
      <c r="J53" s="1251">
        <v>18</v>
      </c>
      <c r="K53" s="1355"/>
      <c r="L53" s="1248" t="s">
        <v>900</v>
      </c>
      <c r="M53" s="1251" t="s">
        <v>581</v>
      </c>
      <c r="N53" s="1251">
        <v>2</v>
      </c>
      <c r="O53" s="1340"/>
      <c r="P53" s="1296" t="str">
        <f t="shared" si="4"/>
        <v>Included</v>
      </c>
      <c r="Q53" s="1296">
        <f t="shared" si="5"/>
        <v>0</v>
      </c>
      <c r="R53" s="786">
        <f t="shared" si="6"/>
        <v>0</v>
      </c>
      <c r="S53" s="786">
        <f t="shared" si="0"/>
        <v>0</v>
      </c>
      <c r="T53" s="787"/>
      <c r="U53" s="787"/>
      <c r="AD53" s="931"/>
    </row>
    <row r="54" spans="1:30" s="786" customFormat="1" ht="33">
      <c r="A54" s="954">
        <v>35</v>
      </c>
      <c r="B54" s="1248">
        <v>7000023190</v>
      </c>
      <c r="C54" s="1251">
        <v>1470</v>
      </c>
      <c r="D54" s="1251">
        <v>1400</v>
      </c>
      <c r="E54" s="1251">
        <v>50</v>
      </c>
      <c r="F54" s="1248" t="s">
        <v>712</v>
      </c>
      <c r="G54" s="1251">
        <v>100000190</v>
      </c>
      <c r="H54" s="1251">
        <v>998731</v>
      </c>
      <c r="I54" s="1356"/>
      <c r="J54" s="1251">
        <v>18</v>
      </c>
      <c r="K54" s="1355"/>
      <c r="L54" s="1248" t="s">
        <v>807</v>
      </c>
      <c r="M54" s="1251" t="s">
        <v>581</v>
      </c>
      <c r="N54" s="1251">
        <v>1</v>
      </c>
      <c r="O54" s="1340"/>
      <c r="P54" s="1296" t="str">
        <f>IF(O54=0, "Included", IF(ISERROR(N54*O54), O54, N54*O54))</f>
        <v>Included</v>
      </c>
      <c r="Q54" s="1296">
        <f>S54</f>
        <v>0</v>
      </c>
      <c r="R54" s="786">
        <f>IF(P54="Included",0,P54)</f>
        <v>0</v>
      </c>
      <c r="S54" s="786">
        <f t="shared" si="0"/>
        <v>0</v>
      </c>
      <c r="T54" s="787"/>
      <c r="U54" s="787"/>
      <c r="AD54" s="931"/>
    </row>
    <row r="55" spans="1:30" s="786" customFormat="1" ht="115.5">
      <c r="A55" s="954">
        <v>36</v>
      </c>
      <c r="B55" s="1248">
        <v>7000023190</v>
      </c>
      <c r="C55" s="1251">
        <v>1470</v>
      </c>
      <c r="D55" s="1251">
        <v>1400</v>
      </c>
      <c r="E55" s="1251">
        <v>60</v>
      </c>
      <c r="F55" s="1248" t="s">
        <v>712</v>
      </c>
      <c r="G55" s="1251">
        <v>100016610</v>
      </c>
      <c r="H55" s="1251">
        <v>998736</v>
      </c>
      <c r="I55" s="1356"/>
      <c r="J55" s="1251">
        <v>18</v>
      </c>
      <c r="K55" s="1355"/>
      <c r="L55" s="1248" t="s">
        <v>808</v>
      </c>
      <c r="M55" s="1251" t="s">
        <v>665</v>
      </c>
      <c r="N55" s="1251">
        <v>1</v>
      </c>
      <c r="O55" s="1340"/>
      <c r="P55" s="1296" t="str">
        <f>IF(O55=0, "Included", IF(ISERROR(N55*O55), O55, N55*O55))</f>
        <v>Included</v>
      </c>
      <c r="Q55" s="1296">
        <f>S55</f>
        <v>0</v>
      </c>
      <c r="R55" s="786">
        <f>IF(P55="Included",0,P55)</f>
        <v>0</v>
      </c>
      <c r="S55" s="786">
        <f t="shared" si="0"/>
        <v>0</v>
      </c>
      <c r="T55" s="787"/>
      <c r="U55" s="787"/>
      <c r="AD55" s="931"/>
    </row>
    <row r="56" spans="1:30" s="786" customFormat="1" ht="115.5">
      <c r="A56" s="954">
        <v>37</v>
      </c>
      <c r="B56" s="1248">
        <v>7000023190</v>
      </c>
      <c r="C56" s="1251">
        <v>1470</v>
      </c>
      <c r="D56" s="1251">
        <v>1400</v>
      </c>
      <c r="E56" s="1251">
        <v>70</v>
      </c>
      <c r="F56" s="1248" t="s">
        <v>712</v>
      </c>
      <c r="G56" s="1251">
        <v>100001957</v>
      </c>
      <c r="H56" s="1251">
        <v>998736</v>
      </c>
      <c r="I56" s="1356"/>
      <c r="J56" s="1251">
        <v>18</v>
      </c>
      <c r="K56" s="1355"/>
      <c r="L56" s="1248" t="s">
        <v>901</v>
      </c>
      <c r="M56" s="1251" t="s">
        <v>665</v>
      </c>
      <c r="N56" s="1251">
        <v>1</v>
      </c>
      <c r="O56" s="1340"/>
      <c r="P56" s="1296" t="str">
        <f>IF(O56=0, "Included", IF(ISERROR(N56*O56), O56, N56*O56))</f>
        <v>Included</v>
      </c>
      <c r="Q56" s="1296">
        <f>S56</f>
        <v>0</v>
      </c>
      <c r="R56" s="786">
        <f>IF(P56="Included",0,P56)</f>
        <v>0</v>
      </c>
      <c r="S56" s="786">
        <f t="shared" si="0"/>
        <v>0</v>
      </c>
      <c r="T56" s="787"/>
      <c r="U56" s="787"/>
      <c r="AD56" s="931"/>
    </row>
    <row r="57" spans="1:30" s="786" customFormat="1" ht="49.5">
      <c r="A57" s="954">
        <v>38</v>
      </c>
      <c r="B57" s="1248">
        <v>7000023190</v>
      </c>
      <c r="C57" s="1251">
        <v>1480</v>
      </c>
      <c r="D57" s="1251">
        <v>1401</v>
      </c>
      <c r="E57" s="1251">
        <v>10</v>
      </c>
      <c r="F57" s="1248" t="s">
        <v>713</v>
      </c>
      <c r="G57" s="1251">
        <v>100017139</v>
      </c>
      <c r="H57" s="1251">
        <v>998731</v>
      </c>
      <c r="I57" s="1356"/>
      <c r="J57" s="1251">
        <v>18</v>
      </c>
      <c r="K57" s="1355"/>
      <c r="L57" s="1248" t="s">
        <v>902</v>
      </c>
      <c r="M57" s="1251" t="s">
        <v>575</v>
      </c>
      <c r="N57" s="1251">
        <v>6</v>
      </c>
      <c r="O57" s="1340"/>
      <c r="P57" s="1296" t="str">
        <f t="shared" ref="P57:P159" si="7">IF(O57=0, "Included", IF(ISERROR(N57*O57), O57, N57*O57))</f>
        <v>Included</v>
      </c>
      <c r="Q57" s="1296">
        <f t="shared" ref="Q57:Q159" si="8">S57</f>
        <v>0</v>
      </c>
      <c r="R57" s="786">
        <f t="shared" ref="R57:R159" si="9">IF(P57="Included",0,P57)</f>
        <v>0</v>
      </c>
      <c r="S57" s="786">
        <f t="shared" si="0"/>
        <v>0</v>
      </c>
      <c r="T57" s="787"/>
      <c r="U57" s="787"/>
      <c r="AD57" s="931"/>
    </row>
    <row r="58" spans="1:30" s="786" customFormat="1" ht="49.5">
      <c r="A58" s="954">
        <v>39</v>
      </c>
      <c r="B58" s="1248">
        <v>7000023190</v>
      </c>
      <c r="C58" s="1251">
        <v>1480</v>
      </c>
      <c r="D58" s="1251">
        <v>1401</v>
      </c>
      <c r="E58" s="1251">
        <v>20</v>
      </c>
      <c r="F58" s="1248" t="s">
        <v>713</v>
      </c>
      <c r="G58" s="1251">
        <v>100017138</v>
      </c>
      <c r="H58" s="1251">
        <v>998731</v>
      </c>
      <c r="I58" s="1356"/>
      <c r="J58" s="1251">
        <v>18</v>
      </c>
      <c r="K58" s="1355"/>
      <c r="L58" s="1248" t="s">
        <v>809</v>
      </c>
      <c r="M58" s="1251" t="s">
        <v>575</v>
      </c>
      <c r="N58" s="1251">
        <v>27</v>
      </c>
      <c r="O58" s="1340"/>
      <c r="P58" s="1296" t="str">
        <f t="shared" si="7"/>
        <v>Included</v>
      </c>
      <c r="Q58" s="1296">
        <f t="shared" si="8"/>
        <v>0</v>
      </c>
      <c r="R58" s="786">
        <f t="shared" si="9"/>
        <v>0</v>
      </c>
      <c r="S58" s="786">
        <f t="shared" si="0"/>
        <v>0</v>
      </c>
      <c r="T58" s="787"/>
      <c r="U58" s="787"/>
      <c r="AD58" s="931"/>
    </row>
    <row r="59" spans="1:30" s="786" customFormat="1" ht="49.5">
      <c r="A59" s="954">
        <v>40</v>
      </c>
      <c r="B59" s="1248">
        <v>7000023190</v>
      </c>
      <c r="C59" s="1251">
        <v>1480</v>
      </c>
      <c r="D59" s="1251">
        <v>1401</v>
      </c>
      <c r="E59" s="1251">
        <v>30</v>
      </c>
      <c r="F59" s="1248" t="s">
        <v>713</v>
      </c>
      <c r="G59" s="1251">
        <v>100017135</v>
      </c>
      <c r="H59" s="1251">
        <v>998731</v>
      </c>
      <c r="I59" s="1356"/>
      <c r="J59" s="1251">
        <v>18</v>
      </c>
      <c r="K59" s="1355"/>
      <c r="L59" s="1248" t="s">
        <v>810</v>
      </c>
      <c r="M59" s="1251" t="s">
        <v>575</v>
      </c>
      <c r="N59" s="1251">
        <v>57</v>
      </c>
      <c r="O59" s="1340"/>
      <c r="P59" s="1296" t="str">
        <f t="shared" si="7"/>
        <v>Included</v>
      </c>
      <c r="Q59" s="1296">
        <f t="shared" si="8"/>
        <v>0</v>
      </c>
      <c r="R59" s="786">
        <f t="shared" si="9"/>
        <v>0</v>
      </c>
      <c r="S59" s="786">
        <f t="shared" si="0"/>
        <v>0</v>
      </c>
      <c r="T59" s="787"/>
      <c r="U59" s="787"/>
      <c r="AD59" s="931"/>
    </row>
    <row r="60" spans="1:30" s="786" customFormat="1" ht="49.5">
      <c r="A60" s="954">
        <v>41</v>
      </c>
      <c r="B60" s="1248">
        <v>7000023190</v>
      </c>
      <c r="C60" s="1251">
        <v>1480</v>
      </c>
      <c r="D60" s="1251">
        <v>1401</v>
      </c>
      <c r="E60" s="1251">
        <v>40</v>
      </c>
      <c r="F60" s="1248" t="s">
        <v>713</v>
      </c>
      <c r="G60" s="1251">
        <v>100017136</v>
      </c>
      <c r="H60" s="1251">
        <v>998731</v>
      </c>
      <c r="I60" s="1356"/>
      <c r="J60" s="1251">
        <v>18</v>
      </c>
      <c r="K60" s="1355"/>
      <c r="L60" s="1248" t="s">
        <v>903</v>
      </c>
      <c r="M60" s="1251" t="s">
        <v>575</v>
      </c>
      <c r="N60" s="1251">
        <v>6</v>
      </c>
      <c r="O60" s="1340"/>
      <c r="P60" s="1296" t="str">
        <f t="shared" si="7"/>
        <v>Included</v>
      </c>
      <c r="Q60" s="1296">
        <f t="shared" si="8"/>
        <v>0</v>
      </c>
      <c r="R60" s="786">
        <f t="shared" si="9"/>
        <v>0</v>
      </c>
      <c r="S60" s="786">
        <f t="shared" si="0"/>
        <v>0</v>
      </c>
      <c r="T60" s="787"/>
      <c r="U60" s="787"/>
      <c r="AD60" s="931"/>
    </row>
    <row r="61" spans="1:30" s="786" customFormat="1" ht="49.5">
      <c r="A61" s="954">
        <v>42</v>
      </c>
      <c r="B61" s="1248">
        <v>7000023190</v>
      </c>
      <c r="C61" s="1251">
        <v>1480</v>
      </c>
      <c r="D61" s="1251">
        <v>1401</v>
      </c>
      <c r="E61" s="1251">
        <v>50</v>
      </c>
      <c r="F61" s="1248" t="s">
        <v>713</v>
      </c>
      <c r="G61" s="1251">
        <v>100017134</v>
      </c>
      <c r="H61" s="1251">
        <v>998731</v>
      </c>
      <c r="I61" s="1356"/>
      <c r="J61" s="1251">
        <v>18</v>
      </c>
      <c r="K61" s="1355"/>
      <c r="L61" s="1248" t="s">
        <v>811</v>
      </c>
      <c r="M61" s="1251" t="s">
        <v>575</v>
      </c>
      <c r="N61" s="1251">
        <v>57</v>
      </c>
      <c r="O61" s="1340"/>
      <c r="P61" s="1296" t="str">
        <f t="shared" si="7"/>
        <v>Included</v>
      </c>
      <c r="Q61" s="1296">
        <f t="shared" si="8"/>
        <v>0</v>
      </c>
      <c r="R61" s="786">
        <f t="shared" si="9"/>
        <v>0</v>
      </c>
      <c r="S61" s="786">
        <f t="shared" si="0"/>
        <v>0</v>
      </c>
      <c r="T61" s="787"/>
      <c r="U61" s="787"/>
      <c r="AD61" s="931"/>
    </row>
    <row r="62" spans="1:30" s="786" customFormat="1" ht="33">
      <c r="A62" s="954">
        <v>43</v>
      </c>
      <c r="B62" s="1248">
        <v>7000023190</v>
      </c>
      <c r="C62" s="1251">
        <v>1490</v>
      </c>
      <c r="D62" s="1251">
        <v>1410</v>
      </c>
      <c r="E62" s="1251">
        <v>20</v>
      </c>
      <c r="F62" s="1248" t="s">
        <v>646</v>
      </c>
      <c r="G62" s="1251">
        <v>100000335</v>
      </c>
      <c r="H62" s="1251">
        <v>998731</v>
      </c>
      <c r="I62" s="1356"/>
      <c r="J62" s="1251">
        <v>18</v>
      </c>
      <c r="K62" s="1355"/>
      <c r="L62" s="1248" t="s">
        <v>609</v>
      </c>
      <c r="M62" s="1251" t="s">
        <v>581</v>
      </c>
      <c r="N62" s="1251">
        <v>4</v>
      </c>
      <c r="O62" s="1340"/>
      <c r="P62" s="1296" t="str">
        <f t="shared" si="7"/>
        <v>Included</v>
      </c>
      <c r="Q62" s="1296">
        <f t="shared" si="8"/>
        <v>0</v>
      </c>
      <c r="R62" s="786">
        <f t="shared" si="9"/>
        <v>0</v>
      </c>
      <c r="S62" s="786">
        <f t="shared" si="0"/>
        <v>0</v>
      </c>
      <c r="T62" s="787"/>
      <c r="U62" s="787"/>
      <c r="AD62" s="931"/>
    </row>
    <row r="63" spans="1:30" s="786" customFormat="1" ht="33">
      <c r="A63" s="954">
        <v>44</v>
      </c>
      <c r="B63" s="1248">
        <v>7000023190</v>
      </c>
      <c r="C63" s="1251">
        <v>1490</v>
      </c>
      <c r="D63" s="1251">
        <v>1410</v>
      </c>
      <c r="E63" s="1251">
        <v>30</v>
      </c>
      <c r="F63" s="1248" t="s">
        <v>646</v>
      </c>
      <c r="G63" s="1251">
        <v>100000331</v>
      </c>
      <c r="H63" s="1251">
        <v>998731</v>
      </c>
      <c r="I63" s="1356"/>
      <c r="J63" s="1251">
        <v>18</v>
      </c>
      <c r="K63" s="1355"/>
      <c r="L63" s="1248" t="s">
        <v>904</v>
      </c>
      <c r="M63" s="1251" t="s">
        <v>581</v>
      </c>
      <c r="N63" s="1251">
        <v>2</v>
      </c>
      <c r="O63" s="1340"/>
      <c r="P63" s="1296" t="str">
        <f t="shared" si="7"/>
        <v>Included</v>
      </c>
      <c r="Q63" s="1296">
        <f t="shared" si="8"/>
        <v>0</v>
      </c>
      <c r="R63" s="786">
        <f t="shared" si="9"/>
        <v>0</v>
      </c>
      <c r="S63" s="786">
        <f t="shared" si="0"/>
        <v>0</v>
      </c>
      <c r="T63" s="787"/>
      <c r="U63" s="787"/>
      <c r="AD63" s="931"/>
    </row>
    <row r="64" spans="1:30" s="786" customFormat="1" ht="33">
      <c r="A64" s="954">
        <v>45</v>
      </c>
      <c r="B64" s="1248">
        <v>7000023190</v>
      </c>
      <c r="C64" s="1251">
        <v>1490</v>
      </c>
      <c r="D64" s="1251">
        <v>1410</v>
      </c>
      <c r="E64" s="1251">
        <v>40</v>
      </c>
      <c r="F64" s="1248" t="s">
        <v>646</v>
      </c>
      <c r="G64" s="1251">
        <v>100000330</v>
      </c>
      <c r="H64" s="1251">
        <v>998731</v>
      </c>
      <c r="I64" s="1356"/>
      <c r="J64" s="1251">
        <v>18</v>
      </c>
      <c r="K64" s="1355"/>
      <c r="L64" s="1248" t="s">
        <v>655</v>
      </c>
      <c r="M64" s="1251" t="s">
        <v>581</v>
      </c>
      <c r="N64" s="1251">
        <v>6</v>
      </c>
      <c r="O64" s="1340"/>
      <c r="P64" s="1296" t="str">
        <f t="shared" si="7"/>
        <v>Included</v>
      </c>
      <c r="Q64" s="1296">
        <f t="shared" si="8"/>
        <v>0</v>
      </c>
      <c r="R64" s="786">
        <f t="shared" si="9"/>
        <v>0</v>
      </c>
      <c r="S64" s="786">
        <f t="shared" si="0"/>
        <v>0</v>
      </c>
      <c r="T64" s="787"/>
      <c r="U64" s="787"/>
      <c r="AD64" s="931"/>
    </row>
    <row r="65" spans="1:30" s="786" customFormat="1" ht="33">
      <c r="A65" s="954">
        <v>46</v>
      </c>
      <c r="B65" s="1248">
        <v>7000023190</v>
      </c>
      <c r="C65" s="1251">
        <v>1490</v>
      </c>
      <c r="D65" s="1251">
        <v>1410</v>
      </c>
      <c r="E65" s="1251">
        <v>50</v>
      </c>
      <c r="F65" s="1248" t="s">
        <v>646</v>
      </c>
      <c r="G65" s="1251">
        <v>100000338</v>
      </c>
      <c r="H65" s="1251">
        <v>998731</v>
      </c>
      <c r="I65" s="1356"/>
      <c r="J65" s="1251">
        <v>18</v>
      </c>
      <c r="K65" s="1355"/>
      <c r="L65" s="1248" t="s">
        <v>812</v>
      </c>
      <c r="M65" s="1251" t="s">
        <v>581</v>
      </c>
      <c r="N65" s="1251">
        <v>8</v>
      </c>
      <c r="O65" s="1340"/>
      <c r="P65" s="1296" t="str">
        <f t="shared" si="7"/>
        <v>Included</v>
      </c>
      <c r="Q65" s="1296">
        <f t="shared" si="8"/>
        <v>0</v>
      </c>
      <c r="R65" s="786">
        <f t="shared" si="9"/>
        <v>0</v>
      </c>
      <c r="S65" s="786">
        <f t="shared" si="0"/>
        <v>0</v>
      </c>
      <c r="T65" s="787"/>
      <c r="U65" s="787"/>
      <c r="AD65" s="931"/>
    </row>
    <row r="66" spans="1:30" s="786" customFormat="1" ht="49.5">
      <c r="A66" s="954">
        <v>47</v>
      </c>
      <c r="B66" s="1248">
        <v>7000023190</v>
      </c>
      <c r="C66" s="1251">
        <v>1500</v>
      </c>
      <c r="D66" s="1251">
        <v>1421</v>
      </c>
      <c r="E66" s="1251">
        <v>10</v>
      </c>
      <c r="F66" s="1248" t="s">
        <v>714</v>
      </c>
      <c r="G66" s="1251">
        <v>100017127</v>
      </c>
      <c r="H66" s="1251">
        <v>998731</v>
      </c>
      <c r="I66" s="1356"/>
      <c r="J66" s="1251">
        <v>18</v>
      </c>
      <c r="K66" s="1355"/>
      <c r="L66" s="1248" t="s">
        <v>694</v>
      </c>
      <c r="M66" s="1251" t="s">
        <v>575</v>
      </c>
      <c r="N66" s="1251">
        <v>102</v>
      </c>
      <c r="O66" s="1340"/>
      <c r="P66" s="1296" t="str">
        <f t="shared" si="7"/>
        <v>Included</v>
      </c>
      <c r="Q66" s="1296">
        <f t="shared" si="8"/>
        <v>0</v>
      </c>
      <c r="R66" s="786">
        <f t="shared" si="9"/>
        <v>0</v>
      </c>
      <c r="S66" s="786">
        <f t="shared" si="0"/>
        <v>0</v>
      </c>
      <c r="T66" s="787"/>
      <c r="U66" s="787"/>
      <c r="AD66" s="931"/>
    </row>
    <row r="67" spans="1:30" s="786" customFormat="1" ht="49.5">
      <c r="A67" s="954">
        <v>48</v>
      </c>
      <c r="B67" s="1248">
        <v>7000023190</v>
      </c>
      <c r="C67" s="1251">
        <v>1500</v>
      </c>
      <c r="D67" s="1251">
        <v>1421</v>
      </c>
      <c r="E67" s="1251">
        <v>20</v>
      </c>
      <c r="F67" s="1248" t="s">
        <v>714</v>
      </c>
      <c r="G67" s="1251">
        <v>100017126</v>
      </c>
      <c r="H67" s="1251">
        <v>998731</v>
      </c>
      <c r="I67" s="1356"/>
      <c r="J67" s="1251">
        <v>18</v>
      </c>
      <c r="K67" s="1355"/>
      <c r="L67" s="1248" t="s">
        <v>693</v>
      </c>
      <c r="M67" s="1251" t="s">
        <v>575</v>
      </c>
      <c r="N67" s="1251">
        <v>102</v>
      </c>
      <c r="O67" s="1340"/>
      <c r="P67" s="1296" t="str">
        <f t="shared" ref="P67:P149" si="10">IF(O67=0, "Included", IF(ISERROR(N67*O67), O67, N67*O67))</f>
        <v>Included</v>
      </c>
      <c r="Q67" s="1296">
        <f t="shared" ref="Q67:Q149" si="11">S67</f>
        <v>0</v>
      </c>
      <c r="R67" s="786">
        <f t="shared" ref="R67:R149" si="12">IF(P67="Included",0,P67)</f>
        <v>0</v>
      </c>
      <c r="S67" s="786">
        <f t="shared" si="0"/>
        <v>0</v>
      </c>
      <c r="T67" s="787"/>
      <c r="U67" s="787"/>
      <c r="AD67" s="931"/>
    </row>
    <row r="68" spans="1:30" s="786" customFormat="1" ht="49.5">
      <c r="A68" s="954">
        <v>49</v>
      </c>
      <c r="B68" s="1248">
        <v>7000023190</v>
      </c>
      <c r="C68" s="1251">
        <v>1500</v>
      </c>
      <c r="D68" s="1251">
        <v>1421</v>
      </c>
      <c r="E68" s="1251">
        <v>30</v>
      </c>
      <c r="F68" s="1248" t="s">
        <v>714</v>
      </c>
      <c r="G68" s="1251">
        <v>100017133</v>
      </c>
      <c r="H68" s="1251">
        <v>998731</v>
      </c>
      <c r="I68" s="1356"/>
      <c r="J68" s="1251">
        <v>18</v>
      </c>
      <c r="K68" s="1355"/>
      <c r="L68" s="1248" t="s">
        <v>813</v>
      </c>
      <c r="M68" s="1251" t="s">
        <v>575</v>
      </c>
      <c r="N68" s="1251">
        <v>21</v>
      </c>
      <c r="O68" s="1340"/>
      <c r="P68" s="1296" t="str">
        <f t="shared" si="10"/>
        <v>Included</v>
      </c>
      <c r="Q68" s="1296">
        <f t="shared" si="11"/>
        <v>0</v>
      </c>
      <c r="R68" s="786">
        <f t="shared" si="12"/>
        <v>0</v>
      </c>
      <c r="S68" s="786">
        <f t="shared" si="0"/>
        <v>0</v>
      </c>
      <c r="T68" s="787"/>
      <c r="U68" s="787"/>
      <c r="AD68" s="931"/>
    </row>
    <row r="69" spans="1:30" s="786" customFormat="1" ht="33">
      <c r="A69" s="954">
        <v>50</v>
      </c>
      <c r="B69" s="1248">
        <v>7000023190</v>
      </c>
      <c r="C69" s="1251">
        <v>1510</v>
      </c>
      <c r="D69" s="1251">
        <v>1430</v>
      </c>
      <c r="E69" s="1251">
        <v>10</v>
      </c>
      <c r="F69" s="1248" t="s">
        <v>647</v>
      </c>
      <c r="G69" s="1251">
        <v>100000486</v>
      </c>
      <c r="H69" s="1251">
        <v>998731</v>
      </c>
      <c r="I69" s="1356"/>
      <c r="J69" s="1251">
        <v>18</v>
      </c>
      <c r="K69" s="1355"/>
      <c r="L69" s="1248" t="s">
        <v>660</v>
      </c>
      <c r="M69" s="1251" t="s">
        <v>581</v>
      </c>
      <c r="N69" s="1251">
        <v>3</v>
      </c>
      <c r="O69" s="1340"/>
      <c r="P69" s="1296" t="str">
        <f t="shared" si="10"/>
        <v>Included</v>
      </c>
      <c r="Q69" s="1296">
        <f t="shared" si="11"/>
        <v>0</v>
      </c>
      <c r="R69" s="786">
        <f t="shared" si="12"/>
        <v>0</v>
      </c>
      <c r="S69" s="786">
        <f t="shared" si="0"/>
        <v>0</v>
      </c>
      <c r="T69" s="787"/>
      <c r="U69" s="787"/>
      <c r="AD69" s="931"/>
    </row>
    <row r="70" spans="1:30" s="786" customFormat="1" ht="49.5">
      <c r="A70" s="954">
        <v>51</v>
      </c>
      <c r="B70" s="1248">
        <v>7000023190</v>
      </c>
      <c r="C70" s="1251">
        <v>1520</v>
      </c>
      <c r="D70" s="1251">
        <v>1433</v>
      </c>
      <c r="E70" s="1251">
        <v>10</v>
      </c>
      <c r="F70" s="1248" t="s">
        <v>715</v>
      </c>
      <c r="G70" s="1251">
        <v>100017122</v>
      </c>
      <c r="H70" s="1251">
        <v>998731</v>
      </c>
      <c r="I70" s="1356"/>
      <c r="J70" s="1251">
        <v>18</v>
      </c>
      <c r="K70" s="1355"/>
      <c r="L70" s="1248" t="s">
        <v>692</v>
      </c>
      <c r="M70" s="1251" t="s">
        <v>575</v>
      </c>
      <c r="N70" s="1251">
        <v>9</v>
      </c>
      <c r="O70" s="1340"/>
      <c r="P70" s="1296" t="str">
        <f t="shared" ref="P70:P82" si="13">IF(O70=0, "Included", IF(ISERROR(N70*O70), O70, N70*O70))</f>
        <v>Included</v>
      </c>
      <c r="Q70" s="1296">
        <f t="shared" ref="Q70:Q82" si="14">S70</f>
        <v>0</v>
      </c>
      <c r="R70" s="786">
        <f t="shared" ref="R70:R82" si="15">IF(P70="Included",0,P70)</f>
        <v>0</v>
      </c>
      <c r="S70" s="786">
        <f t="shared" ref="S70:S147" si="16">IF(K70="",(R70*J70/100),(R70*K70))</f>
        <v>0</v>
      </c>
      <c r="T70" s="787"/>
      <c r="U70" s="787"/>
      <c r="AD70" s="931"/>
    </row>
    <row r="71" spans="1:30" s="786" customFormat="1" ht="49.5">
      <c r="A71" s="954">
        <v>52</v>
      </c>
      <c r="B71" s="1248">
        <v>7000023190</v>
      </c>
      <c r="C71" s="1251">
        <v>1520</v>
      </c>
      <c r="D71" s="1251">
        <v>1433</v>
      </c>
      <c r="E71" s="1251">
        <v>20</v>
      </c>
      <c r="F71" s="1248" t="s">
        <v>715</v>
      </c>
      <c r="G71" s="1251">
        <v>100017118</v>
      </c>
      <c r="H71" s="1251">
        <v>998731</v>
      </c>
      <c r="I71" s="1356"/>
      <c r="J71" s="1251">
        <v>18</v>
      </c>
      <c r="K71" s="1355"/>
      <c r="L71" s="1248" t="s">
        <v>691</v>
      </c>
      <c r="M71" s="1251" t="s">
        <v>575</v>
      </c>
      <c r="N71" s="1251">
        <v>18</v>
      </c>
      <c r="O71" s="1340"/>
      <c r="P71" s="1296" t="str">
        <f t="shared" si="13"/>
        <v>Included</v>
      </c>
      <c r="Q71" s="1296">
        <f t="shared" si="14"/>
        <v>0</v>
      </c>
      <c r="R71" s="786">
        <f t="shared" si="15"/>
        <v>0</v>
      </c>
      <c r="S71" s="786">
        <f t="shared" si="16"/>
        <v>0</v>
      </c>
      <c r="T71" s="787"/>
      <c r="U71" s="787"/>
      <c r="AD71" s="931"/>
    </row>
    <row r="72" spans="1:30" s="786" customFormat="1" ht="49.5">
      <c r="A72" s="954">
        <v>53</v>
      </c>
      <c r="B72" s="1248">
        <v>7000023190</v>
      </c>
      <c r="C72" s="1251">
        <v>1520</v>
      </c>
      <c r="D72" s="1251">
        <v>1433</v>
      </c>
      <c r="E72" s="1251">
        <v>30</v>
      </c>
      <c r="F72" s="1248" t="s">
        <v>715</v>
      </c>
      <c r="G72" s="1251">
        <v>100017115</v>
      </c>
      <c r="H72" s="1251">
        <v>998731</v>
      </c>
      <c r="I72" s="1356"/>
      <c r="J72" s="1251">
        <v>18</v>
      </c>
      <c r="K72" s="1355"/>
      <c r="L72" s="1248" t="s">
        <v>702</v>
      </c>
      <c r="M72" s="1251" t="s">
        <v>575</v>
      </c>
      <c r="N72" s="1251">
        <v>18</v>
      </c>
      <c r="O72" s="1340"/>
      <c r="P72" s="1296" t="str">
        <f t="shared" si="13"/>
        <v>Included</v>
      </c>
      <c r="Q72" s="1296">
        <f t="shared" si="14"/>
        <v>0</v>
      </c>
      <c r="R72" s="786">
        <f t="shared" si="15"/>
        <v>0</v>
      </c>
      <c r="S72" s="786">
        <f t="shared" si="16"/>
        <v>0</v>
      </c>
      <c r="T72" s="787"/>
      <c r="U72" s="787"/>
      <c r="AD72" s="931"/>
    </row>
    <row r="73" spans="1:30" s="786" customFormat="1" ht="49.5">
      <c r="A73" s="954">
        <v>54</v>
      </c>
      <c r="B73" s="1248">
        <v>7000023190</v>
      </c>
      <c r="C73" s="1251">
        <v>1520</v>
      </c>
      <c r="D73" s="1251">
        <v>1433</v>
      </c>
      <c r="E73" s="1251">
        <v>40</v>
      </c>
      <c r="F73" s="1248" t="s">
        <v>715</v>
      </c>
      <c r="G73" s="1251">
        <v>100017121</v>
      </c>
      <c r="H73" s="1251">
        <v>998731</v>
      </c>
      <c r="I73" s="1356"/>
      <c r="J73" s="1251">
        <v>18</v>
      </c>
      <c r="K73" s="1355"/>
      <c r="L73" s="1248" t="s">
        <v>905</v>
      </c>
      <c r="M73" s="1251" t="s">
        <v>575</v>
      </c>
      <c r="N73" s="1251">
        <v>9</v>
      </c>
      <c r="O73" s="1340"/>
      <c r="P73" s="1296" t="str">
        <f t="shared" si="13"/>
        <v>Included</v>
      </c>
      <c r="Q73" s="1296">
        <f t="shared" si="14"/>
        <v>0</v>
      </c>
      <c r="R73" s="786">
        <f t="shared" si="15"/>
        <v>0</v>
      </c>
      <c r="S73" s="786">
        <f t="shared" si="16"/>
        <v>0</v>
      </c>
      <c r="T73" s="787"/>
      <c r="U73" s="787"/>
      <c r="AD73" s="931"/>
    </row>
    <row r="74" spans="1:30" s="786" customFormat="1" ht="16.5">
      <c r="A74" s="954">
        <v>55</v>
      </c>
      <c r="B74" s="1248">
        <v>7000023190</v>
      </c>
      <c r="C74" s="1251">
        <v>1530</v>
      </c>
      <c r="D74" s="1251">
        <v>1451</v>
      </c>
      <c r="E74" s="1251">
        <v>10</v>
      </c>
      <c r="F74" s="1248" t="s">
        <v>634</v>
      </c>
      <c r="G74" s="1251">
        <v>100003103</v>
      </c>
      <c r="H74" s="1251">
        <v>998731</v>
      </c>
      <c r="I74" s="1356"/>
      <c r="J74" s="1251">
        <v>18</v>
      </c>
      <c r="K74" s="1355"/>
      <c r="L74" s="1248" t="s">
        <v>618</v>
      </c>
      <c r="M74" s="1251" t="s">
        <v>593</v>
      </c>
      <c r="N74" s="1251">
        <v>20</v>
      </c>
      <c r="O74" s="1340"/>
      <c r="P74" s="1296" t="str">
        <f t="shared" si="13"/>
        <v>Included</v>
      </c>
      <c r="Q74" s="1296">
        <f t="shared" si="14"/>
        <v>0</v>
      </c>
      <c r="R74" s="786">
        <f t="shared" si="15"/>
        <v>0</v>
      </c>
      <c r="S74" s="786">
        <f t="shared" si="16"/>
        <v>0</v>
      </c>
      <c r="T74" s="787"/>
      <c r="U74" s="787"/>
      <c r="AD74" s="931"/>
    </row>
    <row r="75" spans="1:30" s="786" customFormat="1" ht="16.5">
      <c r="A75" s="954">
        <v>56</v>
      </c>
      <c r="B75" s="1248">
        <v>7000023190</v>
      </c>
      <c r="C75" s="1251">
        <v>1540</v>
      </c>
      <c r="D75" s="1251">
        <v>1452</v>
      </c>
      <c r="E75" s="1251">
        <v>10</v>
      </c>
      <c r="F75" s="1248" t="s">
        <v>716</v>
      </c>
      <c r="G75" s="1251">
        <v>100000268</v>
      </c>
      <c r="H75" s="1251">
        <v>998736</v>
      </c>
      <c r="I75" s="1356"/>
      <c r="J75" s="1251">
        <v>18</v>
      </c>
      <c r="K75" s="1355"/>
      <c r="L75" s="1248" t="s">
        <v>754</v>
      </c>
      <c r="M75" s="1251" t="s">
        <v>575</v>
      </c>
      <c r="N75" s="1251">
        <v>10</v>
      </c>
      <c r="O75" s="1340"/>
      <c r="P75" s="1296" t="str">
        <f t="shared" si="13"/>
        <v>Included</v>
      </c>
      <c r="Q75" s="1296">
        <f t="shared" si="14"/>
        <v>0</v>
      </c>
      <c r="R75" s="786">
        <f t="shared" si="15"/>
        <v>0</v>
      </c>
      <c r="S75" s="786">
        <f t="shared" si="16"/>
        <v>0</v>
      </c>
      <c r="T75" s="787"/>
      <c r="U75" s="787"/>
      <c r="AD75" s="931"/>
    </row>
    <row r="76" spans="1:30" s="786" customFormat="1" ht="16.5">
      <c r="A76" s="954">
        <v>57</v>
      </c>
      <c r="B76" s="1248">
        <v>7000023190</v>
      </c>
      <c r="C76" s="1251">
        <v>1540</v>
      </c>
      <c r="D76" s="1251">
        <v>1452</v>
      </c>
      <c r="E76" s="1251">
        <v>20</v>
      </c>
      <c r="F76" s="1248" t="s">
        <v>716</v>
      </c>
      <c r="G76" s="1251">
        <v>100000136</v>
      </c>
      <c r="H76" s="1251">
        <v>998736</v>
      </c>
      <c r="I76" s="1356"/>
      <c r="J76" s="1251">
        <v>18</v>
      </c>
      <c r="K76" s="1355"/>
      <c r="L76" s="1248" t="s">
        <v>755</v>
      </c>
      <c r="M76" s="1251" t="s">
        <v>575</v>
      </c>
      <c r="N76" s="1251">
        <v>9</v>
      </c>
      <c r="O76" s="1340"/>
      <c r="P76" s="1296" t="str">
        <f t="shared" si="13"/>
        <v>Included</v>
      </c>
      <c r="Q76" s="1296">
        <f t="shared" si="14"/>
        <v>0</v>
      </c>
      <c r="R76" s="786">
        <f t="shared" si="15"/>
        <v>0</v>
      </c>
      <c r="S76" s="786">
        <f t="shared" si="16"/>
        <v>0</v>
      </c>
      <c r="T76" s="787"/>
      <c r="U76" s="787"/>
      <c r="AD76" s="931"/>
    </row>
    <row r="77" spans="1:30" s="786" customFormat="1" ht="16.5">
      <c r="A77" s="954">
        <v>58</v>
      </c>
      <c r="B77" s="1248">
        <v>7000023190</v>
      </c>
      <c r="C77" s="1251">
        <v>1550</v>
      </c>
      <c r="D77" s="1251">
        <v>1460</v>
      </c>
      <c r="E77" s="1251">
        <v>10</v>
      </c>
      <c r="F77" s="1248" t="s">
        <v>717</v>
      </c>
      <c r="G77" s="1251">
        <v>100000725</v>
      </c>
      <c r="H77" s="1251">
        <v>998736</v>
      </c>
      <c r="I77" s="1356"/>
      <c r="J77" s="1251">
        <v>18</v>
      </c>
      <c r="K77" s="1355"/>
      <c r="L77" s="1248" t="s">
        <v>878</v>
      </c>
      <c r="M77" s="1251" t="s">
        <v>581</v>
      </c>
      <c r="N77" s="1251">
        <v>1</v>
      </c>
      <c r="O77" s="1340"/>
      <c r="P77" s="1296" t="str">
        <f t="shared" si="13"/>
        <v>Included</v>
      </c>
      <c r="Q77" s="1296">
        <f t="shared" si="14"/>
        <v>0</v>
      </c>
      <c r="R77" s="786">
        <f t="shared" si="15"/>
        <v>0</v>
      </c>
      <c r="S77" s="786">
        <f t="shared" si="16"/>
        <v>0</v>
      </c>
      <c r="T77" s="787"/>
      <c r="U77" s="787"/>
      <c r="AD77" s="931"/>
    </row>
    <row r="78" spans="1:30" s="786" customFormat="1" ht="16.5">
      <c r="A78" s="954">
        <v>59</v>
      </c>
      <c r="B78" s="1248">
        <v>7000023190</v>
      </c>
      <c r="C78" s="1251">
        <v>1550</v>
      </c>
      <c r="D78" s="1251">
        <v>1460</v>
      </c>
      <c r="E78" s="1251">
        <v>20</v>
      </c>
      <c r="F78" s="1248" t="s">
        <v>717</v>
      </c>
      <c r="G78" s="1251">
        <v>100000724</v>
      </c>
      <c r="H78" s="1251">
        <v>998736</v>
      </c>
      <c r="I78" s="1356"/>
      <c r="J78" s="1251">
        <v>18</v>
      </c>
      <c r="K78" s="1355"/>
      <c r="L78" s="1248" t="s">
        <v>877</v>
      </c>
      <c r="M78" s="1251" t="s">
        <v>575</v>
      </c>
      <c r="N78" s="1251">
        <v>2</v>
      </c>
      <c r="O78" s="1340"/>
      <c r="P78" s="1296" t="str">
        <f t="shared" si="13"/>
        <v>Included</v>
      </c>
      <c r="Q78" s="1296">
        <f t="shared" si="14"/>
        <v>0</v>
      </c>
      <c r="R78" s="786">
        <f t="shared" si="15"/>
        <v>0</v>
      </c>
      <c r="S78" s="786">
        <f t="shared" si="16"/>
        <v>0</v>
      </c>
      <c r="T78" s="787"/>
      <c r="U78" s="787"/>
      <c r="AD78" s="931"/>
    </row>
    <row r="79" spans="1:30" s="786" customFormat="1" ht="33">
      <c r="A79" s="954">
        <v>60</v>
      </c>
      <c r="B79" s="1248">
        <v>7000023190</v>
      </c>
      <c r="C79" s="1251">
        <v>1550</v>
      </c>
      <c r="D79" s="1251">
        <v>1460</v>
      </c>
      <c r="E79" s="1251">
        <v>30</v>
      </c>
      <c r="F79" s="1248" t="s">
        <v>717</v>
      </c>
      <c r="G79" s="1251">
        <v>100000723</v>
      </c>
      <c r="H79" s="1251">
        <v>998736</v>
      </c>
      <c r="I79" s="1356"/>
      <c r="J79" s="1251">
        <v>18</v>
      </c>
      <c r="K79" s="1355"/>
      <c r="L79" s="1248" t="s">
        <v>814</v>
      </c>
      <c r="M79" s="1251" t="s">
        <v>575</v>
      </c>
      <c r="N79" s="1251">
        <v>3</v>
      </c>
      <c r="O79" s="1340"/>
      <c r="P79" s="1296" t="str">
        <f t="shared" si="13"/>
        <v>Included</v>
      </c>
      <c r="Q79" s="1296">
        <f t="shared" si="14"/>
        <v>0</v>
      </c>
      <c r="R79" s="786">
        <f t="shared" si="15"/>
        <v>0</v>
      </c>
      <c r="S79" s="786">
        <f t="shared" si="16"/>
        <v>0</v>
      </c>
      <c r="T79" s="787"/>
      <c r="U79" s="787"/>
      <c r="AD79" s="931"/>
    </row>
    <row r="80" spans="1:30" s="786" customFormat="1" ht="16.5">
      <c r="A80" s="954">
        <v>61</v>
      </c>
      <c r="B80" s="1248">
        <v>7000023190</v>
      </c>
      <c r="C80" s="1251">
        <v>1550</v>
      </c>
      <c r="D80" s="1251">
        <v>1460</v>
      </c>
      <c r="E80" s="1251">
        <v>40</v>
      </c>
      <c r="F80" s="1248" t="s">
        <v>717</v>
      </c>
      <c r="G80" s="1251">
        <v>100000722</v>
      </c>
      <c r="H80" s="1251">
        <v>998736</v>
      </c>
      <c r="I80" s="1356"/>
      <c r="J80" s="1251">
        <v>18</v>
      </c>
      <c r="K80" s="1355"/>
      <c r="L80" s="1248" t="s">
        <v>876</v>
      </c>
      <c r="M80" s="1251" t="s">
        <v>575</v>
      </c>
      <c r="N80" s="1251">
        <v>2</v>
      </c>
      <c r="O80" s="1340"/>
      <c r="P80" s="1296" t="str">
        <f t="shared" si="13"/>
        <v>Included</v>
      </c>
      <c r="Q80" s="1296">
        <f t="shared" si="14"/>
        <v>0</v>
      </c>
      <c r="R80" s="786">
        <f t="shared" si="15"/>
        <v>0</v>
      </c>
      <c r="S80" s="786">
        <f t="shared" si="16"/>
        <v>0</v>
      </c>
      <c r="T80" s="787"/>
      <c r="U80" s="787"/>
      <c r="AD80" s="931"/>
    </row>
    <row r="81" spans="1:30" s="786" customFormat="1" ht="16.5">
      <c r="A81" s="954">
        <v>62</v>
      </c>
      <c r="B81" s="1248">
        <v>7000023190</v>
      </c>
      <c r="C81" s="1251">
        <v>1550</v>
      </c>
      <c r="D81" s="1251">
        <v>1460</v>
      </c>
      <c r="E81" s="1251">
        <v>50</v>
      </c>
      <c r="F81" s="1248" t="s">
        <v>717</v>
      </c>
      <c r="G81" s="1251">
        <v>100000719</v>
      </c>
      <c r="H81" s="1251">
        <v>998736</v>
      </c>
      <c r="I81" s="1356"/>
      <c r="J81" s="1251">
        <v>18</v>
      </c>
      <c r="K81" s="1355"/>
      <c r="L81" s="1248" t="s">
        <v>757</v>
      </c>
      <c r="M81" s="1251" t="s">
        <v>575</v>
      </c>
      <c r="N81" s="1251">
        <v>11</v>
      </c>
      <c r="O81" s="1340"/>
      <c r="P81" s="1296" t="str">
        <f t="shared" si="13"/>
        <v>Included</v>
      </c>
      <c r="Q81" s="1296">
        <f t="shared" si="14"/>
        <v>0</v>
      </c>
      <c r="R81" s="786">
        <f t="shared" si="15"/>
        <v>0</v>
      </c>
      <c r="S81" s="786">
        <f t="shared" si="16"/>
        <v>0</v>
      </c>
      <c r="T81" s="787"/>
      <c r="U81" s="787"/>
      <c r="AD81" s="931"/>
    </row>
    <row r="82" spans="1:30" s="786" customFormat="1" ht="33">
      <c r="A82" s="954">
        <v>63</v>
      </c>
      <c r="B82" s="1248">
        <v>7000023190</v>
      </c>
      <c r="C82" s="1251">
        <v>1560</v>
      </c>
      <c r="D82" s="1251">
        <v>1470</v>
      </c>
      <c r="E82" s="1251">
        <v>10</v>
      </c>
      <c r="F82" s="1248" t="s">
        <v>659</v>
      </c>
      <c r="G82" s="1251">
        <v>100000728</v>
      </c>
      <c r="H82" s="1251">
        <v>998736</v>
      </c>
      <c r="I82" s="1356"/>
      <c r="J82" s="1251">
        <v>18</v>
      </c>
      <c r="K82" s="1355"/>
      <c r="L82" s="1248" t="s">
        <v>583</v>
      </c>
      <c r="M82" s="1251" t="s">
        <v>575</v>
      </c>
      <c r="N82" s="1251">
        <v>14</v>
      </c>
      <c r="O82" s="1340"/>
      <c r="P82" s="1296" t="str">
        <f t="shared" si="13"/>
        <v>Included</v>
      </c>
      <c r="Q82" s="1296">
        <f t="shared" si="14"/>
        <v>0</v>
      </c>
      <c r="R82" s="786">
        <f t="shared" si="15"/>
        <v>0</v>
      </c>
      <c r="S82" s="786">
        <f t="shared" si="16"/>
        <v>0</v>
      </c>
      <c r="T82" s="787"/>
      <c r="U82" s="787"/>
      <c r="AD82" s="931"/>
    </row>
    <row r="83" spans="1:30" s="786" customFormat="1" ht="33">
      <c r="A83" s="954">
        <v>64</v>
      </c>
      <c r="B83" s="1248">
        <v>7000023190</v>
      </c>
      <c r="C83" s="1251">
        <v>1560</v>
      </c>
      <c r="D83" s="1251">
        <v>1470</v>
      </c>
      <c r="E83" s="1251">
        <v>20</v>
      </c>
      <c r="F83" s="1248" t="s">
        <v>659</v>
      </c>
      <c r="G83" s="1251">
        <v>100000731</v>
      </c>
      <c r="H83" s="1251">
        <v>998736</v>
      </c>
      <c r="I83" s="1356"/>
      <c r="J83" s="1251">
        <v>18</v>
      </c>
      <c r="K83" s="1355"/>
      <c r="L83" s="1248" t="s">
        <v>661</v>
      </c>
      <c r="M83" s="1251" t="s">
        <v>575</v>
      </c>
      <c r="N83" s="1251">
        <v>3</v>
      </c>
      <c r="O83" s="1340"/>
      <c r="P83" s="1296" t="str">
        <f>IF(O83=0, "Included", IF(ISERROR(N83*O83), O83, N83*O83))</f>
        <v>Included</v>
      </c>
      <c r="Q83" s="1296">
        <f>S83</f>
        <v>0</v>
      </c>
      <c r="R83" s="786">
        <f>IF(P83="Included",0,P83)</f>
        <v>0</v>
      </c>
      <c r="S83" s="786">
        <f t="shared" si="16"/>
        <v>0</v>
      </c>
      <c r="T83" s="787"/>
      <c r="U83" s="787"/>
      <c r="AD83" s="931"/>
    </row>
    <row r="84" spans="1:30" s="786" customFormat="1" ht="33">
      <c r="A84" s="954">
        <v>65</v>
      </c>
      <c r="B84" s="1248">
        <v>7000023190</v>
      </c>
      <c r="C84" s="1251">
        <v>1560</v>
      </c>
      <c r="D84" s="1251">
        <v>1470</v>
      </c>
      <c r="E84" s="1251">
        <v>30</v>
      </c>
      <c r="F84" s="1248" t="s">
        <v>659</v>
      </c>
      <c r="G84" s="1251">
        <v>100000732</v>
      </c>
      <c r="H84" s="1251">
        <v>998736</v>
      </c>
      <c r="I84" s="1356"/>
      <c r="J84" s="1251">
        <v>18</v>
      </c>
      <c r="K84" s="1355"/>
      <c r="L84" s="1248" t="s">
        <v>879</v>
      </c>
      <c r="M84" s="1251" t="s">
        <v>575</v>
      </c>
      <c r="N84" s="1251">
        <v>2</v>
      </c>
      <c r="O84" s="1340"/>
      <c r="P84" s="1296" t="str">
        <f>IF(O84=0, "Included", IF(ISERROR(N84*O84), O84, N84*O84))</f>
        <v>Included</v>
      </c>
      <c r="Q84" s="1296">
        <f>S84</f>
        <v>0</v>
      </c>
      <c r="R84" s="786">
        <f>IF(P84="Included",0,P84)</f>
        <v>0</v>
      </c>
      <c r="S84" s="786">
        <f t="shared" si="16"/>
        <v>0</v>
      </c>
      <c r="T84" s="787"/>
      <c r="U84" s="787"/>
      <c r="AD84" s="931"/>
    </row>
    <row r="85" spans="1:30" s="786" customFormat="1" ht="33">
      <c r="A85" s="954">
        <v>66</v>
      </c>
      <c r="B85" s="1248">
        <v>7000023190</v>
      </c>
      <c r="C85" s="1251">
        <v>1560</v>
      </c>
      <c r="D85" s="1251">
        <v>1470</v>
      </c>
      <c r="E85" s="1251">
        <v>40</v>
      </c>
      <c r="F85" s="1248" t="s">
        <v>659</v>
      </c>
      <c r="G85" s="1251">
        <v>100000733</v>
      </c>
      <c r="H85" s="1251">
        <v>998736</v>
      </c>
      <c r="I85" s="1356"/>
      <c r="J85" s="1251">
        <v>18</v>
      </c>
      <c r="K85" s="1355"/>
      <c r="L85" s="1248" t="s">
        <v>880</v>
      </c>
      <c r="M85" s="1251" t="s">
        <v>581</v>
      </c>
      <c r="N85" s="1251">
        <v>2</v>
      </c>
      <c r="O85" s="1340"/>
      <c r="P85" s="1296" t="str">
        <f>IF(O85=0, "Included", IF(ISERROR(N85*O85), O85, N85*O85))</f>
        <v>Included</v>
      </c>
      <c r="Q85" s="1296">
        <f>S85</f>
        <v>0</v>
      </c>
      <c r="R85" s="786">
        <f>IF(P85="Included",0,P85)</f>
        <v>0</v>
      </c>
      <c r="S85" s="786">
        <f t="shared" si="16"/>
        <v>0</v>
      </c>
      <c r="T85" s="787"/>
      <c r="U85" s="787"/>
      <c r="AD85" s="931"/>
    </row>
    <row r="86" spans="1:30" s="786" customFormat="1" ht="33">
      <c r="A86" s="954">
        <v>67</v>
      </c>
      <c r="B86" s="1248">
        <v>7000023190</v>
      </c>
      <c r="C86" s="1251">
        <v>1570</v>
      </c>
      <c r="D86" s="1251">
        <v>1490</v>
      </c>
      <c r="E86" s="1251">
        <v>10</v>
      </c>
      <c r="F86" s="1248" t="s">
        <v>648</v>
      </c>
      <c r="G86" s="1251">
        <v>100000736</v>
      </c>
      <c r="H86" s="1251">
        <v>998736</v>
      </c>
      <c r="I86" s="1356"/>
      <c r="J86" s="1251">
        <v>18</v>
      </c>
      <c r="K86" s="1355"/>
      <c r="L86" s="1248" t="s">
        <v>652</v>
      </c>
      <c r="M86" s="1251" t="s">
        <v>575</v>
      </c>
      <c r="N86" s="1251">
        <v>3</v>
      </c>
      <c r="O86" s="1340"/>
      <c r="P86" s="1296" t="str">
        <f t="shared" ref="P86:P92" si="17">IF(O86=0, "Included", IF(ISERROR(N86*O86), O86, N86*O86))</f>
        <v>Included</v>
      </c>
      <c r="Q86" s="1296">
        <f t="shared" ref="Q86:Q92" si="18">S86</f>
        <v>0</v>
      </c>
      <c r="R86" s="786">
        <f t="shared" ref="R86:R92" si="19">IF(P86="Included",0,P86)</f>
        <v>0</v>
      </c>
      <c r="S86" s="786">
        <f t="shared" si="16"/>
        <v>0</v>
      </c>
      <c r="T86" s="787"/>
      <c r="U86" s="787"/>
      <c r="AD86" s="931"/>
    </row>
    <row r="87" spans="1:30" s="786" customFormat="1" ht="33">
      <c r="A87" s="954">
        <v>68</v>
      </c>
      <c r="B87" s="1248">
        <v>7000023190</v>
      </c>
      <c r="C87" s="1251">
        <v>1570</v>
      </c>
      <c r="D87" s="1251">
        <v>1490</v>
      </c>
      <c r="E87" s="1251">
        <v>20</v>
      </c>
      <c r="F87" s="1248" t="s">
        <v>648</v>
      </c>
      <c r="G87" s="1251">
        <v>100000743</v>
      </c>
      <c r="H87" s="1251">
        <v>998736</v>
      </c>
      <c r="I87" s="1356"/>
      <c r="J87" s="1251">
        <v>18</v>
      </c>
      <c r="K87" s="1355"/>
      <c r="L87" s="1248" t="s">
        <v>663</v>
      </c>
      <c r="M87" s="1251" t="s">
        <v>581</v>
      </c>
      <c r="N87" s="1251">
        <v>1</v>
      </c>
      <c r="O87" s="1340"/>
      <c r="P87" s="1296" t="str">
        <f t="shared" si="17"/>
        <v>Included</v>
      </c>
      <c r="Q87" s="1296">
        <f t="shared" si="18"/>
        <v>0</v>
      </c>
      <c r="R87" s="786">
        <f t="shared" si="19"/>
        <v>0</v>
      </c>
      <c r="S87" s="786">
        <f t="shared" si="16"/>
        <v>0</v>
      </c>
      <c r="T87" s="787"/>
      <c r="U87" s="787"/>
      <c r="AD87" s="931"/>
    </row>
    <row r="88" spans="1:30" s="786" customFormat="1" ht="33">
      <c r="A88" s="954">
        <v>69</v>
      </c>
      <c r="B88" s="1248">
        <v>7000023190</v>
      </c>
      <c r="C88" s="1251">
        <v>1580</v>
      </c>
      <c r="D88" s="1251">
        <v>1513</v>
      </c>
      <c r="E88" s="1251">
        <v>10</v>
      </c>
      <c r="F88" s="1248" t="s">
        <v>649</v>
      </c>
      <c r="G88" s="1251">
        <v>100002068</v>
      </c>
      <c r="H88" s="1251">
        <v>998736</v>
      </c>
      <c r="I88" s="1356"/>
      <c r="J88" s="1251">
        <v>18</v>
      </c>
      <c r="K88" s="1355"/>
      <c r="L88" s="1248" t="s">
        <v>815</v>
      </c>
      <c r="M88" s="1251" t="s">
        <v>575</v>
      </c>
      <c r="N88" s="1251">
        <v>7</v>
      </c>
      <c r="O88" s="1340"/>
      <c r="P88" s="1296" t="str">
        <f t="shared" si="17"/>
        <v>Included</v>
      </c>
      <c r="Q88" s="1296">
        <f t="shared" si="18"/>
        <v>0</v>
      </c>
      <c r="R88" s="786">
        <f t="shared" si="19"/>
        <v>0</v>
      </c>
      <c r="S88" s="786">
        <f t="shared" si="16"/>
        <v>0</v>
      </c>
      <c r="T88" s="787"/>
      <c r="U88" s="787"/>
      <c r="AD88" s="931"/>
    </row>
    <row r="89" spans="1:30" s="786" customFormat="1" ht="33">
      <c r="A89" s="954">
        <v>70</v>
      </c>
      <c r="B89" s="1248">
        <v>7000023190</v>
      </c>
      <c r="C89" s="1251">
        <v>1580</v>
      </c>
      <c r="D89" s="1251">
        <v>1513</v>
      </c>
      <c r="E89" s="1251">
        <v>20</v>
      </c>
      <c r="F89" s="1248" t="s">
        <v>649</v>
      </c>
      <c r="G89" s="1251">
        <v>100002074</v>
      </c>
      <c r="H89" s="1251">
        <v>998736</v>
      </c>
      <c r="I89" s="1356"/>
      <c r="J89" s="1251">
        <v>18</v>
      </c>
      <c r="K89" s="1355"/>
      <c r="L89" s="1248" t="s">
        <v>816</v>
      </c>
      <c r="M89" s="1251" t="s">
        <v>575</v>
      </c>
      <c r="N89" s="1251">
        <v>4</v>
      </c>
      <c r="O89" s="1340"/>
      <c r="P89" s="1296" t="str">
        <f t="shared" si="17"/>
        <v>Included</v>
      </c>
      <c r="Q89" s="1296">
        <f t="shared" si="18"/>
        <v>0</v>
      </c>
      <c r="R89" s="786">
        <f t="shared" si="19"/>
        <v>0</v>
      </c>
      <c r="S89" s="786">
        <f t="shared" si="16"/>
        <v>0</v>
      </c>
      <c r="T89" s="787"/>
      <c r="U89" s="787"/>
      <c r="AD89" s="931"/>
    </row>
    <row r="90" spans="1:30" s="786" customFormat="1" ht="33">
      <c r="A90" s="954">
        <v>71</v>
      </c>
      <c r="B90" s="1248">
        <v>7000023190</v>
      </c>
      <c r="C90" s="1251">
        <v>1580</v>
      </c>
      <c r="D90" s="1251">
        <v>1513</v>
      </c>
      <c r="E90" s="1251">
        <v>30</v>
      </c>
      <c r="F90" s="1248" t="s">
        <v>649</v>
      </c>
      <c r="G90" s="1251">
        <v>100002069</v>
      </c>
      <c r="H90" s="1251">
        <v>998736</v>
      </c>
      <c r="I90" s="1356"/>
      <c r="J90" s="1251">
        <v>18</v>
      </c>
      <c r="K90" s="1355"/>
      <c r="L90" s="1248" t="s">
        <v>611</v>
      </c>
      <c r="M90" s="1251" t="s">
        <v>575</v>
      </c>
      <c r="N90" s="1251">
        <v>8</v>
      </c>
      <c r="O90" s="1340"/>
      <c r="P90" s="1296" t="str">
        <f t="shared" si="17"/>
        <v>Included</v>
      </c>
      <c r="Q90" s="1296">
        <f t="shared" si="18"/>
        <v>0</v>
      </c>
      <c r="R90" s="786">
        <f t="shared" si="19"/>
        <v>0</v>
      </c>
      <c r="S90" s="786">
        <f t="shared" si="16"/>
        <v>0</v>
      </c>
      <c r="T90" s="787"/>
      <c r="U90" s="787"/>
      <c r="AD90" s="931"/>
    </row>
    <row r="91" spans="1:30" s="786" customFormat="1" ht="33">
      <c r="A91" s="954">
        <v>72</v>
      </c>
      <c r="B91" s="1248">
        <v>7000023190</v>
      </c>
      <c r="C91" s="1251">
        <v>1580</v>
      </c>
      <c r="D91" s="1251">
        <v>1513</v>
      </c>
      <c r="E91" s="1251">
        <v>40</v>
      </c>
      <c r="F91" s="1248" t="s">
        <v>649</v>
      </c>
      <c r="G91" s="1251">
        <v>100002075</v>
      </c>
      <c r="H91" s="1251">
        <v>998736</v>
      </c>
      <c r="I91" s="1356"/>
      <c r="J91" s="1251">
        <v>18</v>
      </c>
      <c r="K91" s="1355"/>
      <c r="L91" s="1248" t="s">
        <v>817</v>
      </c>
      <c r="M91" s="1251" t="s">
        <v>575</v>
      </c>
      <c r="N91" s="1251">
        <v>6</v>
      </c>
      <c r="O91" s="1340"/>
      <c r="P91" s="1296" t="str">
        <f t="shared" si="17"/>
        <v>Included</v>
      </c>
      <c r="Q91" s="1296">
        <f t="shared" si="18"/>
        <v>0</v>
      </c>
      <c r="R91" s="786">
        <f t="shared" si="19"/>
        <v>0</v>
      </c>
      <c r="S91" s="786">
        <f t="shared" si="16"/>
        <v>0</v>
      </c>
      <c r="T91" s="787"/>
      <c r="U91" s="787"/>
      <c r="AD91" s="931"/>
    </row>
    <row r="92" spans="1:30" s="786" customFormat="1" ht="33">
      <c r="A92" s="954">
        <v>73</v>
      </c>
      <c r="B92" s="1248">
        <v>7000023190</v>
      </c>
      <c r="C92" s="1251">
        <v>1580</v>
      </c>
      <c r="D92" s="1251">
        <v>1513</v>
      </c>
      <c r="E92" s="1251">
        <v>50</v>
      </c>
      <c r="F92" s="1248" t="s">
        <v>649</v>
      </c>
      <c r="G92" s="1251">
        <v>100002070</v>
      </c>
      <c r="H92" s="1251">
        <v>998736</v>
      </c>
      <c r="I92" s="1356"/>
      <c r="J92" s="1251">
        <v>18</v>
      </c>
      <c r="K92" s="1355"/>
      <c r="L92" s="1248" t="s">
        <v>662</v>
      </c>
      <c r="M92" s="1251" t="s">
        <v>575</v>
      </c>
      <c r="N92" s="1251">
        <v>3</v>
      </c>
      <c r="O92" s="1340"/>
      <c r="P92" s="1296" t="str">
        <f t="shared" si="17"/>
        <v>Included</v>
      </c>
      <c r="Q92" s="1296">
        <f t="shared" si="18"/>
        <v>0</v>
      </c>
      <c r="R92" s="786">
        <f t="shared" si="19"/>
        <v>0</v>
      </c>
      <c r="S92" s="786">
        <f t="shared" si="16"/>
        <v>0</v>
      </c>
      <c r="T92" s="787"/>
      <c r="U92" s="787"/>
      <c r="AD92" s="931"/>
    </row>
    <row r="93" spans="1:30" s="786" customFormat="1" ht="82.5">
      <c r="A93" s="954">
        <v>74</v>
      </c>
      <c r="B93" s="1248">
        <v>7000023190</v>
      </c>
      <c r="C93" s="1251">
        <v>1590</v>
      </c>
      <c r="D93" s="1251">
        <v>1520</v>
      </c>
      <c r="E93" s="1251">
        <v>10</v>
      </c>
      <c r="F93" s="1248" t="s">
        <v>637</v>
      </c>
      <c r="G93" s="1251">
        <v>100002500</v>
      </c>
      <c r="H93" s="1251">
        <v>998731</v>
      </c>
      <c r="I93" s="1356"/>
      <c r="J93" s="1251">
        <v>18</v>
      </c>
      <c r="K93" s="1355"/>
      <c r="L93" s="1248" t="s">
        <v>628</v>
      </c>
      <c r="M93" s="1251" t="s">
        <v>581</v>
      </c>
      <c r="N93" s="1251">
        <v>1</v>
      </c>
      <c r="O93" s="1340"/>
      <c r="P93" s="1296" t="str">
        <f>IF(O93=0, "Included", IF(ISERROR(N93*O93), O93, N93*O93))</f>
        <v>Included</v>
      </c>
      <c r="Q93" s="1296">
        <f>S93</f>
        <v>0</v>
      </c>
      <c r="R93" s="786">
        <f>IF(P93="Included",0,P93)</f>
        <v>0</v>
      </c>
      <c r="S93" s="786">
        <f t="shared" si="16"/>
        <v>0</v>
      </c>
      <c r="T93" s="787"/>
      <c r="U93" s="787"/>
      <c r="AD93" s="931"/>
    </row>
    <row r="94" spans="1:30" s="786" customFormat="1" ht="16.5">
      <c r="A94" s="954">
        <v>75</v>
      </c>
      <c r="B94" s="1248">
        <v>7000023190</v>
      </c>
      <c r="C94" s="1251">
        <v>1600</v>
      </c>
      <c r="D94" s="1251">
        <v>1530</v>
      </c>
      <c r="E94" s="1251">
        <v>10</v>
      </c>
      <c r="F94" s="1248" t="s">
        <v>790</v>
      </c>
      <c r="G94" s="1251">
        <v>100000881</v>
      </c>
      <c r="H94" s="1251">
        <v>998734</v>
      </c>
      <c r="I94" s="1356"/>
      <c r="J94" s="1251">
        <v>18</v>
      </c>
      <c r="K94" s="1355"/>
      <c r="L94" s="1248" t="s">
        <v>881</v>
      </c>
      <c r="M94" s="1251" t="s">
        <v>575</v>
      </c>
      <c r="N94" s="1251">
        <v>4</v>
      </c>
      <c r="O94" s="1340"/>
      <c r="P94" s="1296" t="str">
        <f>IF(O94=0, "Included", IF(ISERROR(N94*O94), O94, N94*O94))</f>
        <v>Included</v>
      </c>
      <c r="Q94" s="1296">
        <f>S94</f>
        <v>0</v>
      </c>
      <c r="R94" s="786">
        <f>IF(P94="Included",0,P94)</f>
        <v>0</v>
      </c>
      <c r="S94" s="786">
        <f t="shared" si="16"/>
        <v>0</v>
      </c>
      <c r="T94" s="787"/>
      <c r="U94" s="787"/>
      <c r="AD94" s="931"/>
    </row>
    <row r="95" spans="1:30" s="786" customFormat="1" ht="33">
      <c r="A95" s="954">
        <v>76</v>
      </c>
      <c r="B95" s="1248">
        <v>7000023190</v>
      </c>
      <c r="C95" s="1251">
        <v>1610</v>
      </c>
      <c r="D95" s="1251">
        <v>1590</v>
      </c>
      <c r="E95" s="1251">
        <v>10</v>
      </c>
      <c r="F95" s="1248" t="s">
        <v>718</v>
      </c>
      <c r="G95" s="1251">
        <v>100002180</v>
      </c>
      <c r="H95" s="1251">
        <v>998736</v>
      </c>
      <c r="I95" s="1356"/>
      <c r="J95" s="1251">
        <v>18</v>
      </c>
      <c r="K95" s="1355"/>
      <c r="L95" s="1248" t="s">
        <v>707</v>
      </c>
      <c r="M95" s="1251" t="s">
        <v>578</v>
      </c>
      <c r="N95" s="1251">
        <v>1</v>
      </c>
      <c r="O95" s="1340"/>
      <c r="P95" s="1296" t="str">
        <f>IF(O95=0, "Included", IF(ISERROR(N95*O95), O95, N95*O95))</f>
        <v>Included</v>
      </c>
      <c r="Q95" s="1296">
        <f>S95</f>
        <v>0</v>
      </c>
      <c r="R95" s="786">
        <f>IF(P95="Included",0,P95)</f>
        <v>0</v>
      </c>
      <c r="S95" s="786">
        <f t="shared" si="16"/>
        <v>0</v>
      </c>
      <c r="T95" s="787"/>
      <c r="U95" s="787"/>
      <c r="AD95" s="931"/>
    </row>
    <row r="96" spans="1:30" s="786" customFormat="1" ht="33">
      <c r="A96" s="954">
        <v>77</v>
      </c>
      <c r="B96" s="1248">
        <v>7000023190</v>
      </c>
      <c r="C96" s="1251">
        <v>1610</v>
      </c>
      <c r="D96" s="1251">
        <v>1590</v>
      </c>
      <c r="E96" s="1251">
        <v>20</v>
      </c>
      <c r="F96" s="1248" t="s">
        <v>718</v>
      </c>
      <c r="G96" s="1251">
        <v>100002181</v>
      </c>
      <c r="H96" s="1251">
        <v>998736</v>
      </c>
      <c r="I96" s="1356"/>
      <c r="J96" s="1251">
        <v>18</v>
      </c>
      <c r="K96" s="1355"/>
      <c r="L96" s="1248" t="s">
        <v>579</v>
      </c>
      <c r="M96" s="1251" t="s">
        <v>578</v>
      </c>
      <c r="N96" s="1251">
        <v>1</v>
      </c>
      <c r="O96" s="1340"/>
      <c r="P96" s="1296" t="str">
        <f t="shared" ref="P96:P115" si="20">IF(O96=0, "Included", IF(ISERROR(N96*O96), O96, N96*O96))</f>
        <v>Included</v>
      </c>
      <c r="Q96" s="1296">
        <f t="shared" ref="Q96:Q115" si="21">S96</f>
        <v>0</v>
      </c>
      <c r="R96" s="786">
        <f t="shared" ref="R96:R115" si="22">IF(P96="Included",0,P96)</f>
        <v>0</v>
      </c>
      <c r="S96" s="786">
        <f t="shared" si="16"/>
        <v>0</v>
      </c>
      <c r="T96" s="787"/>
      <c r="U96" s="787"/>
      <c r="AD96" s="931"/>
    </row>
    <row r="97" spans="1:30" s="786" customFormat="1" ht="33">
      <c r="A97" s="954">
        <v>78</v>
      </c>
      <c r="B97" s="1248">
        <v>7000023190</v>
      </c>
      <c r="C97" s="1251">
        <v>1610</v>
      </c>
      <c r="D97" s="1251">
        <v>1590</v>
      </c>
      <c r="E97" s="1251">
        <v>30</v>
      </c>
      <c r="F97" s="1248" t="s">
        <v>718</v>
      </c>
      <c r="G97" s="1251">
        <v>100002182</v>
      </c>
      <c r="H97" s="1251">
        <v>998736</v>
      </c>
      <c r="I97" s="1356"/>
      <c r="J97" s="1251">
        <v>18</v>
      </c>
      <c r="K97" s="1355"/>
      <c r="L97" s="1248" t="s">
        <v>580</v>
      </c>
      <c r="M97" s="1251" t="s">
        <v>578</v>
      </c>
      <c r="N97" s="1251">
        <v>1</v>
      </c>
      <c r="O97" s="1340"/>
      <c r="P97" s="1296" t="str">
        <f t="shared" si="20"/>
        <v>Included</v>
      </c>
      <c r="Q97" s="1296">
        <f t="shared" si="21"/>
        <v>0</v>
      </c>
      <c r="R97" s="786">
        <f t="shared" si="22"/>
        <v>0</v>
      </c>
      <c r="S97" s="786">
        <f t="shared" si="16"/>
        <v>0</v>
      </c>
      <c r="T97" s="787"/>
      <c r="U97" s="787"/>
      <c r="AD97" s="931"/>
    </row>
    <row r="98" spans="1:30" s="786" customFormat="1" ht="33">
      <c r="A98" s="954">
        <v>79</v>
      </c>
      <c r="B98" s="1248">
        <v>7000023190</v>
      </c>
      <c r="C98" s="1251">
        <v>1620</v>
      </c>
      <c r="D98" s="1251">
        <v>1600</v>
      </c>
      <c r="E98" s="1251">
        <v>10</v>
      </c>
      <c r="F98" s="1248" t="s">
        <v>719</v>
      </c>
      <c r="G98" s="1251">
        <v>100001881</v>
      </c>
      <c r="H98" s="1251">
        <v>995463</v>
      </c>
      <c r="I98" s="1356"/>
      <c r="J98" s="1251">
        <v>18</v>
      </c>
      <c r="K98" s="1355"/>
      <c r="L98" s="1248" t="s">
        <v>677</v>
      </c>
      <c r="M98" s="1251" t="s">
        <v>581</v>
      </c>
      <c r="N98" s="1251">
        <v>4</v>
      </c>
      <c r="O98" s="1340"/>
      <c r="P98" s="1296" t="str">
        <f t="shared" si="20"/>
        <v>Included</v>
      </c>
      <c r="Q98" s="1296">
        <f t="shared" si="21"/>
        <v>0</v>
      </c>
      <c r="R98" s="786">
        <f t="shared" si="22"/>
        <v>0</v>
      </c>
      <c r="S98" s="786">
        <f t="shared" si="16"/>
        <v>0</v>
      </c>
      <c r="T98" s="787"/>
      <c r="U98" s="787"/>
      <c r="AD98" s="931"/>
    </row>
    <row r="99" spans="1:30" s="786" customFormat="1" ht="33">
      <c r="A99" s="954">
        <v>80</v>
      </c>
      <c r="B99" s="1248">
        <v>7000023190</v>
      </c>
      <c r="C99" s="1251">
        <v>1620</v>
      </c>
      <c r="D99" s="1251">
        <v>1600</v>
      </c>
      <c r="E99" s="1251">
        <v>20</v>
      </c>
      <c r="F99" s="1248" t="s">
        <v>719</v>
      </c>
      <c r="G99" s="1251">
        <v>100001882</v>
      </c>
      <c r="H99" s="1251">
        <v>995463</v>
      </c>
      <c r="I99" s="1356"/>
      <c r="J99" s="1251">
        <v>18</v>
      </c>
      <c r="K99" s="1355"/>
      <c r="L99" s="1248" t="s">
        <v>585</v>
      </c>
      <c r="M99" s="1251" t="s">
        <v>581</v>
      </c>
      <c r="N99" s="1251">
        <v>6</v>
      </c>
      <c r="O99" s="1340"/>
      <c r="P99" s="1296" t="str">
        <f t="shared" si="20"/>
        <v>Included</v>
      </c>
      <c r="Q99" s="1296">
        <f t="shared" si="21"/>
        <v>0</v>
      </c>
      <c r="R99" s="786">
        <f t="shared" si="22"/>
        <v>0</v>
      </c>
      <c r="S99" s="786">
        <f t="shared" si="16"/>
        <v>0</v>
      </c>
      <c r="T99" s="787"/>
      <c r="U99" s="787"/>
      <c r="AD99" s="931"/>
    </row>
    <row r="100" spans="1:30" s="786" customFormat="1" ht="49.5">
      <c r="A100" s="954">
        <v>81</v>
      </c>
      <c r="B100" s="1248">
        <v>7000023190</v>
      </c>
      <c r="C100" s="1251">
        <v>1630</v>
      </c>
      <c r="D100" s="1251">
        <v>1610</v>
      </c>
      <c r="E100" s="1251">
        <v>10</v>
      </c>
      <c r="F100" s="1248" t="s">
        <v>635</v>
      </c>
      <c r="G100" s="1251">
        <v>100016781</v>
      </c>
      <c r="H100" s="1251">
        <v>998736</v>
      </c>
      <c r="I100" s="1356"/>
      <c r="J100" s="1251">
        <v>18</v>
      </c>
      <c r="K100" s="1355"/>
      <c r="L100" s="1248" t="s">
        <v>906</v>
      </c>
      <c r="M100" s="1251" t="s">
        <v>581</v>
      </c>
      <c r="N100" s="1251">
        <v>10</v>
      </c>
      <c r="O100" s="1340"/>
      <c r="P100" s="1296" t="str">
        <f t="shared" si="20"/>
        <v>Included</v>
      </c>
      <c r="Q100" s="1296">
        <f t="shared" si="21"/>
        <v>0</v>
      </c>
      <c r="R100" s="786">
        <f t="shared" si="22"/>
        <v>0</v>
      </c>
      <c r="S100" s="786">
        <f t="shared" si="16"/>
        <v>0</v>
      </c>
      <c r="T100" s="787"/>
      <c r="U100" s="787"/>
      <c r="AD100" s="931"/>
    </row>
    <row r="101" spans="1:30" s="786" customFormat="1" ht="49.5">
      <c r="A101" s="954">
        <v>82</v>
      </c>
      <c r="B101" s="1248">
        <v>7000023190</v>
      </c>
      <c r="C101" s="1251">
        <v>1630</v>
      </c>
      <c r="D101" s="1251">
        <v>1610</v>
      </c>
      <c r="E101" s="1251">
        <v>20</v>
      </c>
      <c r="F101" s="1248" t="s">
        <v>635</v>
      </c>
      <c r="G101" s="1251">
        <v>100016786</v>
      </c>
      <c r="H101" s="1251">
        <v>998736</v>
      </c>
      <c r="I101" s="1356"/>
      <c r="J101" s="1251">
        <v>18</v>
      </c>
      <c r="K101" s="1355"/>
      <c r="L101" s="1248" t="s">
        <v>907</v>
      </c>
      <c r="M101" s="1251" t="s">
        <v>581</v>
      </c>
      <c r="N101" s="1251">
        <v>7</v>
      </c>
      <c r="O101" s="1340"/>
      <c r="P101" s="1296" t="str">
        <f t="shared" si="20"/>
        <v>Included</v>
      </c>
      <c r="Q101" s="1296">
        <f t="shared" si="21"/>
        <v>0</v>
      </c>
      <c r="R101" s="786">
        <f t="shared" si="22"/>
        <v>0</v>
      </c>
      <c r="S101" s="786">
        <f t="shared" si="16"/>
        <v>0</v>
      </c>
      <c r="T101" s="787"/>
      <c r="U101" s="787"/>
      <c r="AD101" s="931"/>
    </row>
    <row r="102" spans="1:30" s="786" customFormat="1" ht="49.5">
      <c r="A102" s="954">
        <v>83</v>
      </c>
      <c r="B102" s="1248">
        <v>7000023190</v>
      </c>
      <c r="C102" s="1251">
        <v>1630</v>
      </c>
      <c r="D102" s="1251">
        <v>1610</v>
      </c>
      <c r="E102" s="1251">
        <v>30</v>
      </c>
      <c r="F102" s="1248" t="s">
        <v>635</v>
      </c>
      <c r="G102" s="1251">
        <v>100016783</v>
      </c>
      <c r="H102" s="1251">
        <v>998736</v>
      </c>
      <c r="I102" s="1356"/>
      <c r="J102" s="1251">
        <v>18</v>
      </c>
      <c r="K102" s="1355"/>
      <c r="L102" s="1248" t="s">
        <v>908</v>
      </c>
      <c r="M102" s="1251" t="s">
        <v>581</v>
      </c>
      <c r="N102" s="1251">
        <v>3</v>
      </c>
      <c r="O102" s="1340"/>
      <c r="P102" s="1296" t="str">
        <f t="shared" si="20"/>
        <v>Included</v>
      </c>
      <c r="Q102" s="1296">
        <f t="shared" si="21"/>
        <v>0</v>
      </c>
      <c r="R102" s="786">
        <f t="shared" si="22"/>
        <v>0</v>
      </c>
      <c r="S102" s="786">
        <f t="shared" si="16"/>
        <v>0</v>
      </c>
      <c r="T102" s="787"/>
      <c r="U102" s="787"/>
      <c r="AD102" s="931"/>
    </row>
    <row r="103" spans="1:30" s="786" customFormat="1" ht="33">
      <c r="A103" s="954">
        <v>84</v>
      </c>
      <c r="B103" s="1248">
        <v>7000023190</v>
      </c>
      <c r="C103" s="1251">
        <v>1630</v>
      </c>
      <c r="D103" s="1251">
        <v>1610</v>
      </c>
      <c r="E103" s="1251">
        <v>40</v>
      </c>
      <c r="F103" s="1248" t="s">
        <v>635</v>
      </c>
      <c r="G103" s="1251">
        <v>100016787</v>
      </c>
      <c r="H103" s="1251">
        <v>998736</v>
      </c>
      <c r="I103" s="1356"/>
      <c r="J103" s="1251">
        <v>18</v>
      </c>
      <c r="K103" s="1355"/>
      <c r="L103" s="1248" t="s">
        <v>909</v>
      </c>
      <c r="M103" s="1251" t="s">
        <v>581</v>
      </c>
      <c r="N103" s="1251">
        <v>2</v>
      </c>
      <c r="O103" s="1340"/>
      <c r="P103" s="1296" t="str">
        <f t="shared" si="20"/>
        <v>Included</v>
      </c>
      <c r="Q103" s="1296">
        <f t="shared" si="21"/>
        <v>0</v>
      </c>
      <c r="R103" s="786">
        <f t="shared" si="22"/>
        <v>0</v>
      </c>
      <c r="S103" s="786">
        <f t="shared" si="16"/>
        <v>0</v>
      </c>
      <c r="T103" s="787"/>
      <c r="U103" s="787"/>
      <c r="AD103" s="931"/>
    </row>
    <row r="104" spans="1:30" s="786" customFormat="1" ht="16.5">
      <c r="A104" s="954">
        <v>85</v>
      </c>
      <c r="B104" s="1248">
        <v>7000023190</v>
      </c>
      <c r="C104" s="1251">
        <v>1630</v>
      </c>
      <c r="D104" s="1251">
        <v>1610</v>
      </c>
      <c r="E104" s="1251">
        <v>50</v>
      </c>
      <c r="F104" s="1248" t="s">
        <v>635</v>
      </c>
      <c r="G104" s="1251">
        <v>100001871</v>
      </c>
      <c r="H104" s="1251">
        <v>995461</v>
      </c>
      <c r="I104" s="1356"/>
      <c r="J104" s="1251">
        <v>18</v>
      </c>
      <c r="K104" s="1355"/>
      <c r="L104" s="1248" t="s">
        <v>690</v>
      </c>
      <c r="M104" s="1251" t="s">
        <v>581</v>
      </c>
      <c r="N104" s="1251">
        <v>4</v>
      </c>
      <c r="O104" s="1340"/>
      <c r="P104" s="1296" t="str">
        <f t="shared" si="20"/>
        <v>Included</v>
      </c>
      <c r="Q104" s="1296">
        <f t="shared" si="21"/>
        <v>0</v>
      </c>
      <c r="R104" s="786">
        <f t="shared" si="22"/>
        <v>0</v>
      </c>
      <c r="S104" s="786">
        <f t="shared" si="16"/>
        <v>0</v>
      </c>
      <c r="T104" s="787"/>
      <c r="U104" s="787"/>
      <c r="AD104" s="931"/>
    </row>
    <row r="105" spans="1:30" s="786" customFormat="1" ht="16.5">
      <c r="A105" s="954">
        <v>86</v>
      </c>
      <c r="B105" s="1248">
        <v>7000023190</v>
      </c>
      <c r="C105" s="1251">
        <v>1630</v>
      </c>
      <c r="D105" s="1251">
        <v>1610</v>
      </c>
      <c r="E105" s="1251">
        <v>60</v>
      </c>
      <c r="F105" s="1248" t="s">
        <v>635</v>
      </c>
      <c r="G105" s="1251">
        <v>100002062</v>
      </c>
      <c r="H105" s="1251">
        <v>995461</v>
      </c>
      <c r="I105" s="1356"/>
      <c r="J105" s="1251">
        <v>18</v>
      </c>
      <c r="K105" s="1355"/>
      <c r="L105" s="1248" t="s">
        <v>612</v>
      </c>
      <c r="M105" s="1251" t="s">
        <v>581</v>
      </c>
      <c r="N105" s="1251">
        <v>6</v>
      </c>
      <c r="O105" s="1340"/>
      <c r="P105" s="1296" t="str">
        <f t="shared" si="20"/>
        <v>Included</v>
      </c>
      <c r="Q105" s="1296">
        <f t="shared" si="21"/>
        <v>0</v>
      </c>
      <c r="R105" s="786">
        <f t="shared" si="22"/>
        <v>0</v>
      </c>
      <c r="S105" s="786">
        <f t="shared" si="16"/>
        <v>0</v>
      </c>
      <c r="T105" s="787"/>
      <c r="U105" s="787"/>
      <c r="AD105" s="931"/>
    </row>
    <row r="106" spans="1:30" s="786" customFormat="1" ht="16.5">
      <c r="A106" s="954">
        <v>87</v>
      </c>
      <c r="B106" s="1248">
        <v>7000023190</v>
      </c>
      <c r="C106" s="1251">
        <v>1630</v>
      </c>
      <c r="D106" s="1251">
        <v>1610</v>
      </c>
      <c r="E106" s="1251">
        <v>70</v>
      </c>
      <c r="F106" s="1248" t="s">
        <v>635</v>
      </c>
      <c r="G106" s="1251">
        <v>100000975</v>
      </c>
      <c r="H106" s="1251">
        <v>995461</v>
      </c>
      <c r="I106" s="1356"/>
      <c r="J106" s="1251">
        <v>18</v>
      </c>
      <c r="K106" s="1355"/>
      <c r="L106" s="1248" t="s">
        <v>586</v>
      </c>
      <c r="M106" s="1251" t="s">
        <v>575</v>
      </c>
      <c r="N106" s="1251">
        <v>9</v>
      </c>
      <c r="O106" s="1340"/>
      <c r="P106" s="1296" t="str">
        <f t="shared" si="20"/>
        <v>Included</v>
      </c>
      <c r="Q106" s="1296">
        <f t="shared" si="21"/>
        <v>0</v>
      </c>
      <c r="R106" s="786">
        <f t="shared" si="22"/>
        <v>0</v>
      </c>
      <c r="S106" s="786">
        <f t="shared" si="16"/>
        <v>0</v>
      </c>
      <c r="T106" s="787"/>
      <c r="U106" s="787"/>
      <c r="AD106" s="931"/>
    </row>
    <row r="107" spans="1:30" s="786" customFormat="1" ht="16.5">
      <c r="A107" s="954">
        <v>88</v>
      </c>
      <c r="B107" s="1248">
        <v>7000023190</v>
      </c>
      <c r="C107" s="1251">
        <v>1640</v>
      </c>
      <c r="D107" s="1251">
        <v>1620</v>
      </c>
      <c r="E107" s="1251">
        <v>10</v>
      </c>
      <c r="F107" s="1248" t="s">
        <v>574</v>
      </c>
      <c r="G107" s="1251">
        <v>100001115</v>
      </c>
      <c r="H107" s="1251">
        <v>998739</v>
      </c>
      <c r="I107" s="1356"/>
      <c r="J107" s="1251">
        <v>18</v>
      </c>
      <c r="K107" s="1355"/>
      <c r="L107" s="1248" t="s">
        <v>676</v>
      </c>
      <c r="M107" s="1251" t="s">
        <v>581</v>
      </c>
      <c r="N107" s="1251">
        <v>4</v>
      </c>
      <c r="O107" s="1340"/>
      <c r="P107" s="1296" t="str">
        <f t="shared" si="20"/>
        <v>Included</v>
      </c>
      <c r="Q107" s="1296">
        <f t="shared" si="21"/>
        <v>0</v>
      </c>
      <c r="R107" s="786">
        <f t="shared" si="22"/>
        <v>0</v>
      </c>
      <c r="S107" s="786">
        <f t="shared" si="16"/>
        <v>0</v>
      </c>
      <c r="T107" s="787"/>
      <c r="U107" s="787"/>
      <c r="AD107" s="931"/>
    </row>
    <row r="108" spans="1:30" s="786" customFormat="1" ht="16.5">
      <c r="A108" s="954">
        <v>89</v>
      </c>
      <c r="B108" s="1248">
        <v>7000023190</v>
      </c>
      <c r="C108" s="1251">
        <v>1640</v>
      </c>
      <c r="D108" s="1251">
        <v>1620</v>
      </c>
      <c r="E108" s="1251">
        <v>20</v>
      </c>
      <c r="F108" s="1248" t="s">
        <v>574</v>
      </c>
      <c r="G108" s="1251">
        <v>100001116</v>
      </c>
      <c r="H108" s="1251">
        <v>998739</v>
      </c>
      <c r="I108" s="1356"/>
      <c r="J108" s="1251">
        <v>18</v>
      </c>
      <c r="K108" s="1355"/>
      <c r="L108" s="1248" t="s">
        <v>591</v>
      </c>
      <c r="M108" s="1251" t="s">
        <v>581</v>
      </c>
      <c r="N108" s="1251">
        <v>6</v>
      </c>
      <c r="O108" s="1340"/>
      <c r="P108" s="1296" t="str">
        <f t="shared" si="20"/>
        <v>Included</v>
      </c>
      <c r="Q108" s="1296">
        <f t="shared" si="21"/>
        <v>0</v>
      </c>
      <c r="R108" s="786">
        <f t="shared" si="22"/>
        <v>0</v>
      </c>
      <c r="S108" s="786">
        <f t="shared" si="16"/>
        <v>0</v>
      </c>
      <c r="T108" s="787"/>
      <c r="U108" s="787"/>
      <c r="AD108" s="931"/>
    </row>
    <row r="109" spans="1:30" s="786" customFormat="1" ht="16.5">
      <c r="A109" s="954">
        <v>90</v>
      </c>
      <c r="B109" s="1248">
        <v>7000023190</v>
      </c>
      <c r="C109" s="1251">
        <v>1640</v>
      </c>
      <c r="D109" s="1251">
        <v>1620</v>
      </c>
      <c r="E109" s="1251">
        <v>30</v>
      </c>
      <c r="F109" s="1248" t="s">
        <v>574</v>
      </c>
      <c r="G109" s="1251">
        <v>100004926</v>
      </c>
      <c r="H109" s="1251">
        <v>998731</v>
      </c>
      <c r="I109" s="1356"/>
      <c r="J109" s="1251">
        <v>18</v>
      </c>
      <c r="K109" s="1355"/>
      <c r="L109" s="1248" t="s">
        <v>657</v>
      </c>
      <c r="M109" s="1251" t="s">
        <v>575</v>
      </c>
      <c r="N109" s="1251">
        <v>40</v>
      </c>
      <c r="O109" s="1340"/>
      <c r="P109" s="1296" t="str">
        <f t="shared" si="20"/>
        <v>Included</v>
      </c>
      <c r="Q109" s="1296">
        <f t="shared" si="21"/>
        <v>0</v>
      </c>
      <c r="R109" s="786">
        <f t="shared" si="22"/>
        <v>0</v>
      </c>
      <c r="S109" s="786">
        <f t="shared" si="16"/>
        <v>0</v>
      </c>
      <c r="T109" s="787"/>
      <c r="U109" s="787"/>
      <c r="AD109" s="931"/>
    </row>
    <row r="110" spans="1:30" s="786" customFormat="1" ht="16.5">
      <c r="A110" s="954">
        <v>91</v>
      </c>
      <c r="B110" s="1248">
        <v>7000023190</v>
      </c>
      <c r="C110" s="1251">
        <v>1640</v>
      </c>
      <c r="D110" s="1251">
        <v>1620</v>
      </c>
      <c r="E110" s="1251">
        <v>40</v>
      </c>
      <c r="F110" s="1248" t="s">
        <v>574</v>
      </c>
      <c r="G110" s="1251">
        <v>100004852</v>
      </c>
      <c r="H110" s="1251">
        <v>998731</v>
      </c>
      <c r="I110" s="1356"/>
      <c r="J110" s="1251">
        <v>18</v>
      </c>
      <c r="K110" s="1355"/>
      <c r="L110" s="1248" t="s">
        <v>656</v>
      </c>
      <c r="M110" s="1251" t="s">
        <v>575</v>
      </c>
      <c r="N110" s="1251">
        <v>50</v>
      </c>
      <c r="O110" s="1340"/>
      <c r="P110" s="1296" t="str">
        <f t="shared" si="20"/>
        <v>Included</v>
      </c>
      <c r="Q110" s="1296">
        <f t="shared" si="21"/>
        <v>0</v>
      </c>
      <c r="R110" s="786">
        <f t="shared" si="22"/>
        <v>0</v>
      </c>
      <c r="S110" s="786">
        <f t="shared" si="16"/>
        <v>0</v>
      </c>
      <c r="T110" s="787"/>
      <c r="U110" s="787"/>
      <c r="AD110" s="931"/>
    </row>
    <row r="111" spans="1:30" s="786" customFormat="1" ht="16.5">
      <c r="A111" s="954">
        <v>92</v>
      </c>
      <c r="B111" s="1248">
        <v>7000023190</v>
      </c>
      <c r="C111" s="1251">
        <v>1640</v>
      </c>
      <c r="D111" s="1251">
        <v>1620</v>
      </c>
      <c r="E111" s="1251">
        <v>50</v>
      </c>
      <c r="F111" s="1248" t="s">
        <v>574</v>
      </c>
      <c r="G111" s="1251">
        <v>100001885</v>
      </c>
      <c r="H111" s="1251">
        <v>998739</v>
      </c>
      <c r="I111" s="1356"/>
      <c r="J111" s="1251">
        <v>18</v>
      </c>
      <c r="K111" s="1355"/>
      <c r="L111" s="1248" t="s">
        <v>589</v>
      </c>
      <c r="M111" s="1251" t="s">
        <v>575</v>
      </c>
      <c r="N111" s="1251">
        <v>4</v>
      </c>
      <c r="O111" s="1340"/>
      <c r="P111" s="1296" t="str">
        <f t="shared" si="20"/>
        <v>Included</v>
      </c>
      <c r="Q111" s="1296">
        <f t="shared" si="21"/>
        <v>0</v>
      </c>
      <c r="R111" s="786">
        <f t="shared" si="22"/>
        <v>0</v>
      </c>
      <c r="S111" s="786">
        <f t="shared" si="16"/>
        <v>0</v>
      </c>
      <c r="T111" s="787"/>
      <c r="U111" s="787"/>
      <c r="AD111" s="931"/>
    </row>
    <row r="112" spans="1:30" s="786" customFormat="1" ht="16.5">
      <c r="A112" s="954">
        <v>93</v>
      </c>
      <c r="B112" s="1248">
        <v>7000023190</v>
      </c>
      <c r="C112" s="1251">
        <v>1640</v>
      </c>
      <c r="D112" s="1251">
        <v>1620</v>
      </c>
      <c r="E112" s="1251">
        <v>60</v>
      </c>
      <c r="F112" s="1248" t="s">
        <v>574</v>
      </c>
      <c r="G112" s="1251">
        <v>100001021</v>
      </c>
      <c r="H112" s="1251">
        <v>995461</v>
      </c>
      <c r="I112" s="1356"/>
      <c r="J112" s="1251">
        <v>18</v>
      </c>
      <c r="K112" s="1355"/>
      <c r="L112" s="1248" t="s">
        <v>588</v>
      </c>
      <c r="M112" s="1251" t="s">
        <v>575</v>
      </c>
      <c r="N112" s="1251">
        <v>6</v>
      </c>
      <c r="O112" s="1340"/>
      <c r="P112" s="1296" t="str">
        <f t="shared" si="20"/>
        <v>Included</v>
      </c>
      <c r="Q112" s="1296">
        <f t="shared" si="21"/>
        <v>0</v>
      </c>
      <c r="R112" s="786">
        <f t="shared" si="22"/>
        <v>0</v>
      </c>
      <c r="S112" s="786">
        <f t="shared" si="16"/>
        <v>0</v>
      </c>
      <c r="T112" s="787"/>
      <c r="U112" s="787"/>
      <c r="AD112" s="931"/>
    </row>
    <row r="113" spans="1:30" s="786" customFormat="1" ht="33">
      <c r="A113" s="954">
        <v>94</v>
      </c>
      <c r="B113" s="1248">
        <v>7000023190</v>
      </c>
      <c r="C113" s="1251">
        <v>1650</v>
      </c>
      <c r="D113" s="1251">
        <v>1640</v>
      </c>
      <c r="E113" s="1251">
        <v>10</v>
      </c>
      <c r="F113" s="1248" t="s">
        <v>720</v>
      </c>
      <c r="G113" s="1251">
        <v>100010110</v>
      </c>
      <c r="H113" s="1251">
        <v>995455</v>
      </c>
      <c r="I113" s="1356"/>
      <c r="J113" s="1251">
        <v>18</v>
      </c>
      <c r="K113" s="1355"/>
      <c r="L113" s="1248" t="s">
        <v>763</v>
      </c>
      <c r="M113" s="1251" t="s">
        <v>575</v>
      </c>
      <c r="N113" s="1251">
        <v>25</v>
      </c>
      <c r="O113" s="1340"/>
      <c r="P113" s="1296" t="str">
        <f t="shared" si="20"/>
        <v>Included</v>
      </c>
      <c r="Q113" s="1296">
        <f t="shared" si="21"/>
        <v>0</v>
      </c>
      <c r="R113" s="786">
        <f t="shared" si="22"/>
        <v>0</v>
      </c>
      <c r="S113" s="786">
        <f t="shared" si="16"/>
        <v>0</v>
      </c>
      <c r="T113" s="787"/>
      <c r="U113" s="787"/>
      <c r="AD113" s="931"/>
    </row>
    <row r="114" spans="1:30" s="786" customFormat="1" ht="33">
      <c r="A114" s="954">
        <v>95</v>
      </c>
      <c r="B114" s="1248">
        <v>7000023190</v>
      </c>
      <c r="C114" s="1251">
        <v>1650</v>
      </c>
      <c r="D114" s="1251">
        <v>1640</v>
      </c>
      <c r="E114" s="1251">
        <v>20</v>
      </c>
      <c r="F114" s="1248" t="s">
        <v>720</v>
      </c>
      <c r="G114" s="1251">
        <v>100008619</v>
      </c>
      <c r="H114" s="1251">
        <v>995455</v>
      </c>
      <c r="I114" s="1356"/>
      <c r="J114" s="1251">
        <v>18</v>
      </c>
      <c r="K114" s="1355"/>
      <c r="L114" s="1248" t="s">
        <v>764</v>
      </c>
      <c r="M114" s="1251" t="s">
        <v>575</v>
      </c>
      <c r="N114" s="1251">
        <v>45</v>
      </c>
      <c r="O114" s="1340"/>
      <c r="P114" s="1296" t="str">
        <f t="shared" si="20"/>
        <v>Included</v>
      </c>
      <c r="Q114" s="1296">
        <f t="shared" si="21"/>
        <v>0</v>
      </c>
      <c r="R114" s="786">
        <f t="shared" si="22"/>
        <v>0</v>
      </c>
      <c r="S114" s="786">
        <f t="shared" si="16"/>
        <v>0</v>
      </c>
      <c r="T114" s="787"/>
      <c r="U114" s="787"/>
      <c r="AD114" s="931"/>
    </row>
    <row r="115" spans="1:30" s="786" customFormat="1" ht="33">
      <c r="A115" s="954">
        <v>96</v>
      </c>
      <c r="B115" s="1248">
        <v>7000023190</v>
      </c>
      <c r="C115" s="1251">
        <v>1650</v>
      </c>
      <c r="D115" s="1251">
        <v>1640</v>
      </c>
      <c r="E115" s="1251">
        <v>30</v>
      </c>
      <c r="F115" s="1248" t="s">
        <v>720</v>
      </c>
      <c r="G115" s="1251">
        <v>100008616</v>
      </c>
      <c r="H115" s="1251">
        <v>995455</v>
      </c>
      <c r="I115" s="1356"/>
      <c r="J115" s="1251">
        <v>18</v>
      </c>
      <c r="K115" s="1355"/>
      <c r="L115" s="1248" t="s">
        <v>818</v>
      </c>
      <c r="M115" s="1251" t="s">
        <v>575</v>
      </c>
      <c r="N115" s="1251">
        <v>23</v>
      </c>
      <c r="O115" s="1340"/>
      <c r="P115" s="1296" t="str">
        <f t="shared" si="20"/>
        <v>Included</v>
      </c>
      <c r="Q115" s="1296">
        <f t="shared" si="21"/>
        <v>0</v>
      </c>
      <c r="R115" s="786">
        <f t="shared" si="22"/>
        <v>0</v>
      </c>
      <c r="S115" s="786">
        <f t="shared" si="16"/>
        <v>0</v>
      </c>
      <c r="T115" s="787"/>
      <c r="U115" s="787"/>
      <c r="AD115" s="931"/>
    </row>
    <row r="116" spans="1:30" s="786" customFormat="1" ht="33">
      <c r="A116" s="954">
        <v>97</v>
      </c>
      <c r="B116" s="1248">
        <v>7000023190</v>
      </c>
      <c r="C116" s="1251">
        <v>1650</v>
      </c>
      <c r="D116" s="1251">
        <v>1640</v>
      </c>
      <c r="E116" s="1251">
        <v>40</v>
      </c>
      <c r="F116" s="1248" t="s">
        <v>720</v>
      </c>
      <c r="G116" s="1251">
        <v>100008614</v>
      </c>
      <c r="H116" s="1251">
        <v>995455</v>
      </c>
      <c r="I116" s="1356"/>
      <c r="J116" s="1251">
        <v>18</v>
      </c>
      <c r="K116" s="1355"/>
      <c r="L116" s="1248" t="s">
        <v>766</v>
      </c>
      <c r="M116" s="1251" t="s">
        <v>575</v>
      </c>
      <c r="N116" s="1251">
        <v>33</v>
      </c>
      <c r="O116" s="1340"/>
      <c r="P116" s="1296" t="str">
        <f>IF(O116=0, "Included", IF(ISERROR(N116*O116), O116, N116*O116))</f>
        <v>Included</v>
      </c>
      <c r="Q116" s="1296">
        <f>S116</f>
        <v>0</v>
      </c>
      <c r="R116" s="786">
        <f>IF(P116="Included",0,P116)</f>
        <v>0</v>
      </c>
      <c r="S116" s="786">
        <f t="shared" si="16"/>
        <v>0</v>
      </c>
      <c r="T116" s="787"/>
      <c r="U116" s="787"/>
      <c r="AD116" s="931"/>
    </row>
    <row r="117" spans="1:30" s="786" customFormat="1" ht="33">
      <c r="A117" s="954">
        <v>98</v>
      </c>
      <c r="B117" s="1248">
        <v>7000023190</v>
      </c>
      <c r="C117" s="1251">
        <v>1650</v>
      </c>
      <c r="D117" s="1251">
        <v>1640</v>
      </c>
      <c r="E117" s="1251">
        <v>50</v>
      </c>
      <c r="F117" s="1248" t="s">
        <v>720</v>
      </c>
      <c r="G117" s="1251">
        <v>100008615</v>
      </c>
      <c r="H117" s="1251">
        <v>995455</v>
      </c>
      <c r="I117" s="1356"/>
      <c r="J117" s="1251">
        <v>18</v>
      </c>
      <c r="K117" s="1355"/>
      <c r="L117" s="1248" t="s">
        <v>887</v>
      </c>
      <c r="M117" s="1251" t="s">
        <v>575</v>
      </c>
      <c r="N117" s="1251">
        <v>12</v>
      </c>
      <c r="O117" s="1340"/>
      <c r="P117" s="1296" t="str">
        <f>IF(O117=0, "Included", IF(ISERROR(N117*O117), O117, N117*O117))</f>
        <v>Included</v>
      </c>
      <c r="Q117" s="1296">
        <f>S117</f>
        <v>0</v>
      </c>
      <c r="R117" s="786">
        <f>IF(P117="Included",0,P117)</f>
        <v>0</v>
      </c>
      <c r="S117" s="786">
        <f t="shared" si="16"/>
        <v>0</v>
      </c>
      <c r="T117" s="787"/>
      <c r="U117" s="787"/>
      <c r="AD117" s="931"/>
    </row>
    <row r="118" spans="1:30" s="786" customFormat="1" ht="33">
      <c r="A118" s="954">
        <v>99</v>
      </c>
      <c r="B118" s="1248">
        <v>7000023190</v>
      </c>
      <c r="C118" s="1251">
        <v>1650</v>
      </c>
      <c r="D118" s="1251">
        <v>1640</v>
      </c>
      <c r="E118" s="1251">
        <v>60</v>
      </c>
      <c r="F118" s="1248" t="s">
        <v>720</v>
      </c>
      <c r="G118" s="1251">
        <v>100008617</v>
      </c>
      <c r="H118" s="1251">
        <v>995455</v>
      </c>
      <c r="I118" s="1356"/>
      <c r="J118" s="1251">
        <v>18</v>
      </c>
      <c r="K118" s="1355"/>
      <c r="L118" s="1248" t="s">
        <v>767</v>
      </c>
      <c r="M118" s="1251" t="s">
        <v>575</v>
      </c>
      <c r="N118" s="1251">
        <v>63</v>
      </c>
      <c r="O118" s="1340"/>
      <c r="P118" s="1296" t="str">
        <f>IF(O118=0, "Included", IF(ISERROR(N118*O118), O118, N118*O118))</f>
        <v>Included</v>
      </c>
      <c r="Q118" s="1296">
        <f>S118</f>
        <v>0</v>
      </c>
      <c r="R118" s="786">
        <f>IF(P118="Included",0,P118)</f>
        <v>0</v>
      </c>
      <c r="S118" s="786">
        <f t="shared" si="16"/>
        <v>0</v>
      </c>
      <c r="T118" s="787"/>
      <c r="U118" s="787"/>
      <c r="AD118" s="931"/>
    </row>
    <row r="119" spans="1:30" s="786" customFormat="1" ht="33">
      <c r="A119" s="954">
        <v>100</v>
      </c>
      <c r="B119" s="1248">
        <v>7000023190</v>
      </c>
      <c r="C119" s="1251">
        <v>1650</v>
      </c>
      <c r="D119" s="1251">
        <v>1640</v>
      </c>
      <c r="E119" s="1251">
        <v>70</v>
      </c>
      <c r="F119" s="1248" t="s">
        <v>720</v>
      </c>
      <c r="G119" s="1251">
        <v>100008618</v>
      </c>
      <c r="H119" s="1251">
        <v>995455</v>
      </c>
      <c r="I119" s="1356"/>
      <c r="J119" s="1251">
        <v>18</v>
      </c>
      <c r="K119" s="1355"/>
      <c r="L119" s="1248" t="s">
        <v>886</v>
      </c>
      <c r="M119" s="1251" t="s">
        <v>575</v>
      </c>
      <c r="N119" s="1251">
        <v>4</v>
      </c>
      <c r="O119" s="1340"/>
      <c r="P119" s="1296" t="str">
        <f t="shared" ref="P119:P125" si="23">IF(O119=0, "Included", IF(ISERROR(N119*O119), O119, N119*O119))</f>
        <v>Included</v>
      </c>
      <c r="Q119" s="1296">
        <f t="shared" ref="Q119:Q125" si="24">S119</f>
        <v>0</v>
      </c>
      <c r="R119" s="786">
        <f t="shared" ref="R119:R125" si="25">IF(P119="Included",0,P119)</f>
        <v>0</v>
      </c>
      <c r="S119" s="786">
        <f t="shared" si="16"/>
        <v>0</v>
      </c>
      <c r="T119" s="787"/>
      <c r="U119" s="787"/>
      <c r="AD119" s="931"/>
    </row>
    <row r="120" spans="1:30" s="786" customFormat="1" ht="33">
      <c r="A120" s="954">
        <v>101</v>
      </c>
      <c r="B120" s="1248">
        <v>7000023190</v>
      </c>
      <c r="C120" s="1251">
        <v>1660</v>
      </c>
      <c r="D120" s="1251">
        <v>1660</v>
      </c>
      <c r="E120" s="1251">
        <v>20</v>
      </c>
      <c r="F120" s="1248" t="s">
        <v>721</v>
      </c>
      <c r="G120" s="1251">
        <v>100016603</v>
      </c>
      <c r="H120" s="1251">
        <v>995455</v>
      </c>
      <c r="I120" s="1356"/>
      <c r="J120" s="1251">
        <v>18</v>
      </c>
      <c r="K120" s="1355"/>
      <c r="L120" s="1248" t="s">
        <v>848</v>
      </c>
      <c r="M120" s="1251" t="s">
        <v>575</v>
      </c>
      <c r="N120" s="1251">
        <v>10</v>
      </c>
      <c r="O120" s="1340"/>
      <c r="P120" s="1296" t="str">
        <f t="shared" si="23"/>
        <v>Included</v>
      </c>
      <c r="Q120" s="1296">
        <f t="shared" si="24"/>
        <v>0</v>
      </c>
      <c r="R120" s="786">
        <f t="shared" si="25"/>
        <v>0</v>
      </c>
      <c r="S120" s="786">
        <f t="shared" si="16"/>
        <v>0</v>
      </c>
      <c r="T120" s="787"/>
      <c r="U120" s="787"/>
      <c r="AD120" s="931"/>
    </row>
    <row r="121" spans="1:30" s="786" customFormat="1" ht="33">
      <c r="A121" s="954">
        <v>102</v>
      </c>
      <c r="B121" s="1248">
        <v>7000023190</v>
      </c>
      <c r="C121" s="1251">
        <v>1660</v>
      </c>
      <c r="D121" s="1251">
        <v>1660</v>
      </c>
      <c r="E121" s="1251">
        <v>30</v>
      </c>
      <c r="F121" s="1248" t="s">
        <v>721</v>
      </c>
      <c r="G121" s="1251">
        <v>100008222</v>
      </c>
      <c r="H121" s="1251">
        <v>995455</v>
      </c>
      <c r="I121" s="1356"/>
      <c r="J121" s="1251">
        <v>18</v>
      </c>
      <c r="K121" s="1355"/>
      <c r="L121" s="1248" t="s">
        <v>819</v>
      </c>
      <c r="M121" s="1251" t="s">
        <v>575</v>
      </c>
      <c r="N121" s="1251">
        <v>15</v>
      </c>
      <c r="O121" s="1340"/>
      <c r="P121" s="1296" t="str">
        <f t="shared" si="23"/>
        <v>Included</v>
      </c>
      <c r="Q121" s="1296">
        <f t="shared" si="24"/>
        <v>0</v>
      </c>
      <c r="R121" s="786">
        <f t="shared" si="25"/>
        <v>0</v>
      </c>
      <c r="S121" s="786">
        <f t="shared" si="16"/>
        <v>0</v>
      </c>
      <c r="T121" s="787"/>
      <c r="U121" s="787"/>
      <c r="AD121" s="931"/>
    </row>
    <row r="122" spans="1:30" s="786" customFormat="1" ht="33">
      <c r="A122" s="954">
        <v>103</v>
      </c>
      <c r="B122" s="1248">
        <v>7000023190</v>
      </c>
      <c r="C122" s="1251">
        <v>1660</v>
      </c>
      <c r="D122" s="1251">
        <v>1660</v>
      </c>
      <c r="E122" s="1251">
        <v>40</v>
      </c>
      <c r="F122" s="1248" t="s">
        <v>721</v>
      </c>
      <c r="G122" s="1251">
        <v>100008219</v>
      </c>
      <c r="H122" s="1251">
        <v>995455</v>
      </c>
      <c r="I122" s="1356"/>
      <c r="J122" s="1251">
        <v>18</v>
      </c>
      <c r="K122" s="1355"/>
      <c r="L122" s="1248" t="s">
        <v>820</v>
      </c>
      <c r="M122" s="1251" t="s">
        <v>575</v>
      </c>
      <c r="N122" s="1251">
        <v>36</v>
      </c>
      <c r="O122" s="1340"/>
      <c r="P122" s="1296" t="str">
        <f t="shared" si="23"/>
        <v>Included</v>
      </c>
      <c r="Q122" s="1296">
        <f t="shared" si="24"/>
        <v>0</v>
      </c>
      <c r="R122" s="786">
        <f t="shared" si="25"/>
        <v>0</v>
      </c>
      <c r="S122" s="786">
        <f t="shared" si="16"/>
        <v>0</v>
      </c>
      <c r="T122" s="787"/>
      <c r="U122" s="787"/>
      <c r="AD122" s="931"/>
    </row>
    <row r="123" spans="1:30" s="786" customFormat="1" ht="33">
      <c r="A123" s="954">
        <v>104</v>
      </c>
      <c r="B123" s="1248">
        <v>7000023190</v>
      </c>
      <c r="C123" s="1251">
        <v>1660</v>
      </c>
      <c r="D123" s="1251">
        <v>1660</v>
      </c>
      <c r="E123" s="1251">
        <v>50</v>
      </c>
      <c r="F123" s="1248" t="s">
        <v>721</v>
      </c>
      <c r="G123" s="1251">
        <v>100016602</v>
      </c>
      <c r="H123" s="1251">
        <v>995455</v>
      </c>
      <c r="I123" s="1356"/>
      <c r="J123" s="1251">
        <v>18</v>
      </c>
      <c r="K123" s="1355"/>
      <c r="L123" s="1248" t="s">
        <v>821</v>
      </c>
      <c r="M123" s="1251" t="s">
        <v>575</v>
      </c>
      <c r="N123" s="1251">
        <v>36</v>
      </c>
      <c r="O123" s="1340"/>
      <c r="P123" s="1296" t="str">
        <f t="shared" si="23"/>
        <v>Included</v>
      </c>
      <c r="Q123" s="1296">
        <f t="shared" si="24"/>
        <v>0</v>
      </c>
      <c r="R123" s="786">
        <f t="shared" si="25"/>
        <v>0</v>
      </c>
      <c r="S123" s="786">
        <f t="shared" si="16"/>
        <v>0</v>
      </c>
      <c r="T123" s="787"/>
      <c r="U123" s="787"/>
      <c r="AD123" s="931"/>
    </row>
    <row r="124" spans="1:30" s="786" customFormat="1" ht="33">
      <c r="A124" s="954">
        <v>105</v>
      </c>
      <c r="B124" s="1248">
        <v>7000023190</v>
      </c>
      <c r="C124" s="1251">
        <v>1660</v>
      </c>
      <c r="D124" s="1251">
        <v>1660</v>
      </c>
      <c r="E124" s="1251">
        <v>60</v>
      </c>
      <c r="F124" s="1248" t="s">
        <v>721</v>
      </c>
      <c r="G124" s="1251">
        <v>100008223</v>
      </c>
      <c r="H124" s="1251">
        <v>995455</v>
      </c>
      <c r="I124" s="1356"/>
      <c r="J124" s="1251">
        <v>18</v>
      </c>
      <c r="K124" s="1355"/>
      <c r="L124" s="1248" t="s">
        <v>822</v>
      </c>
      <c r="M124" s="1251" t="s">
        <v>575</v>
      </c>
      <c r="N124" s="1251">
        <v>31</v>
      </c>
      <c r="O124" s="1340"/>
      <c r="P124" s="1296" t="str">
        <f t="shared" si="23"/>
        <v>Included</v>
      </c>
      <c r="Q124" s="1296">
        <f t="shared" si="24"/>
        <v>0</v>
      </c>
      <c r="R124" s="786">
        <f t="shared" si="25"/>
        <v>0</v>
      </c>
      <c r="S124" s="786">
        <f t="shared" si="16"/>
        <v>0</v>
      </c>
      <c r="T124" s="787"/>
      <c r="U124" s="787"/>
      <c r="AD124" s="931"/>
    </row>
    <row r="125" spans="1:30" s="786" customFormat="1" ht="33">
      <c r="A125" s="954">
        <v>106</v>
      </c>
      <c r="B125" s="1248">
        <v>7000023190</v>
      </c>
      <c r="C125" s="1251">
        <v>1660</v>
      </c>
      <c r="D125" s="1251">
        <v>1660</v>
      </c>
      <c r="E125" s="1251">
        <v>70</v>
      </c>
      <c r="F125" s="1248" t="s">
        <v>721</v>
      </c>
      <c r="G125" s="1251">
        <v>100010111</v>
      </c>
      <c r="H125" s="1251">
        <v>995455</v>
      </c>
      <c r="I125" s="1356"/>
      <c r="J125" s="1251">
        <v>18</v>
      </c>
      <c r="K125" s="1355"/>
      <c r="L125" s="1248" t="s">
        <v>773</v>
      </c>
      <c r="M125" s="1251" t="s">
        <v>575</v>
      </c>
      <c r="N125" s="1251">
        <v>18</v>
      </c>
      <c r="O125" s="1340"/>
      <c r="P125" s="1296" t="str">
        <f t="shared" si="23"/>
        <v>Included</v>
      </c>
      <c r="Q125" s="1296">
        <f t="shared" si="24"/>
        <v>0</v>
      </c>
      <c r="R125" s="786">
        <f t="shared" si="25"/>
        <v>0</v>
      </c>
      <c r="S125" s="786">
        <f t="shared" si="16"/>
        <v>0</v>
      </c>
      <c r="T125" s="787"/>
      <c r="U125" s="787"/>
      <c r="AD125" s="931"/>
    </row>
    <row r="126" spans="1:30" s="786" customFormat="1" ht="33">
      <c r="A126" s="954">
        <v>107</v>
      </c>
      <c r="B126" s="1248">
        <v>7000023190</v>
      </c>
      <c r="C126" s="1251">
        <v>1660</v>
      </c>
      <c r="D126" s="1251">
        <v>1660</v>
      </c>
      <c r="E126" s="1251">
        <v>80</v>
      </c>
      <c r="F126" s="1248" t="s">
        <v>721</v>
      </c>
      <c r="G126" s="1251">
        <v>100008221</v>
      </c>
      <c r="H126" s="1251">
        <v>995455</v>
      </c>
      <c r="I126" s="1356"/>
      <c r="J126" s="1251">
        <v>18</v>
      </c>
      <c r="K126" s="1355"/>
      <c r="L126" s="1248" t="s">
        <v>823</v>
      </c>
      <c r="M126" s="1251" t="s">
        <v>575</v>
      </c>
      <c r="N126" s="1251">
        <v>33</v>
      </c>
      <c r="O126" s="1340"/>
      <c r="P126" s="1296" t="str">
        <f>IF(O126=0, "Included", IF(ISERROR(N126*O126), O126, N126*O126))</f>
        <v>Included</v>
      </c>
      <c r="Q126" s="1296">
        <f>S126</f>
        <v>0</v>
      </c>
      <c r="R126" s="786">
        <f>IF(P126="Included",0,P126)</f>
        <v>0</v>
      </c>
      <c r="S126" s="786">
        <f t="shared" si="16"/>
        <v>0</v>
      </c>
      <c r="T126" s="787"/>
      <c r="U126" s="787"/>
      <c r="AD126" s="931"/>
    </row>
    <row r="127" spans="1:30" s="786" customFormat="1" ht="33">
      <c r="A127" s="954">
        <v>108</v>
      </c>
      <c r="B127" s="1248">
        <v>7000023190</v>
      </c>
      <c r="C127" s="1251">
        <v>1670</v>
      </c>
      <c r="D127" s="1251">
        <v>1680</v>
      </c>
      <c r="E127" s="1251">
        <v>10</v>
      </c>
      <c r="F127" s="1248" t="s">
        <v>636</v>
      </c>
      <c r="G127" s="1251">
        <v>100008225</v>
      </c>
      <c r="H127" s="1251">
        <v>995455</v>
      </c>
      <c r="I127" s="1356"/>
      <c r="J127" s="1251">
        <v>18</v>
      </c>
      <c r="K127" s="1355"/>
      <c r="L127" s="1248" t="s">
        <v>824</v>
      </c>
      <c r="M127" s="1251" t="s">
        <v>575</v>
      </c>
      <c r="N127" s="1251">
        <v>9</v>
      </c>
      <c r="O127" s="1340"/>
      <c r="P127" s="1296" t="str">
        <f>IF(O127=0, "Included", IF(ISERROR(N127*O127), O127, N127*O127))</f>
        <v>Included</v>
      </c>
      <c r="Q127" s="1296">
        <f>S127</f>
        <v>0</v>
      </c>
      <c r="R127" s="786">
        <f>IF(P127="Included",0,P127)</f>
        <v>0</v>
      </c>
      <c r="S127" s="786">
        <f t="shared" si="16"/>
        <v>0</v>
      </c>
      <c r="T127" s="787"/>
      <c r="U127" s="787"/>
      <c r="AD127" s="931"/>
    </row>
    <row r="128" spans="1:30" s="786" customFormat="1" ht="33">
      <c r="A128" s="954">
        <v>109</v>
      </c>
      <c r="B128" s="1248">
        <v>7000023190</v>
      </c>
      <c r="C128" s="1251">
        <v>1670</v>
      </c>
      <c r="D128" s="1251">
        <v>1680</v>
      </c>
      <c r="E128" s="1251">
        <v>20</v>
      </c>
      <c r="F128" s="1248" t="s">
        <v>636</v>
      </c>
      <c r="G128" s="1251">
        <v>100008227</v>
      </c>
      <c r="H128" s="1251">
        <v>995455</v>
      </c>
      <c r="I128" s="1356"/>
      <c r="J128" s="1251">
        <v>18</v>
      </c>
      <c r="K128" s="1355"/>
      <c r="L128" s="1248" t="s">
        <v>825</v>
      </c>
      <c r="M128" s="1251" t="s">
        <v>575</v>
      </c>
      <c r="N128" s="1251">
        <v>12</v>
      </c>
      <c r="O128" s="1340"/>
      <c r="P128" s="1296" t="str">
        <f>IF(O128=0, "Included", IF(ISERROR(N128*O128), O128, N128*O128))</f>
        <v>Included</v>
      </c>
      <c r="Q128" s="1296">
        <f>S128</f>
        <v>0</v>
      </c>
      <c r="R128" s="786">
        <f>IF(P128="Included",0,P128)</f>
        <v>0</v>
      </c>
      <c r="S128" s="786">
        <f t="shared" si="16"/>
        <v>0</v>
      </c>
      <c r="T128" s="787"/>
      <c r="U128" s="787"/>
      <c r="AD128" s="931"/>
    </row>
    <row r="129" spans="1:30" s="786" customFormat="1" ht="33">
      <c r="A129" s="954">
        <v>110</v>
      </c>
      <c r="B129" s="1248">
        <v>7000023190</v>
      </c>
      <c r="C129" s="1251">
        <v>1670</v>
      </c>
      <c r="D129" s="1251">
        <v>1680</v>
      </c>
      <c r="E129" s="1251">
        <v>30</v>
      </c>
      <c r="F129" s="1248" t="s">
        <v>636</v>
      </c>
      <c r="G129" s="1251">
        <v>100008228</v>
      </c>
      <c r="H129" s="1251">
        <v>995455</v>
      </c>
      <c r="I129" s="1356"/>
      <c r="J129" s="1251">
        <v>18</v>
      </c>
      <c r="K129" s="1355"/>
      <c r="L129" s="1248" t="s">
        <v>826</v>
      </c>
      <c r="M129" s="1251" t="s">
        <v>575</v>
      </c>
      <c r="N129" s="1251">
        <v>9</v>
      </c>
      <c r="O129" s="1340"/>
      <c r="P129" s="1296" t="str">
        <f t="shared" ref="P129:P147" si="26">IF(O129=0, "Included", IF(ISERROR(N129*O129), O129, N129*O129))</f>
        <v>Included</v>
      </c>
      <c r="Q129" s="1296">
        <f t="shared" ref="Q129:Q147" si="27">S129</f>
        <v>0</v>
      </c>
      <c r="R129" s="786">
        <f t="shared" ref="R129:R147" si="28">IF(P129="Included",0,P129)</f>
        <v>0</v>
      </c>
      <c r="S129" s="786">
        <f t="shared" si="16"/>
        <v>0</v>
      </c>
      <c r="T129" s="787"/>
      <c r="U129" s="787"/>
      <c r="AD129" s="931"/>
    </row>
    <row r="130" spans="1:30" s="786" customFormat="1" ht="33">
      <c r="A130" s="954">
        <v>111</v>
      </c>
      <c r="B130" s="1248">
        <v>7000023190</v>
      </c>
      <c r="C130" s="1251">
        <v>1670</v>
      </c>
      <c r="D130" s="1251">
        <v>1680</v>
      </c>
      <c r="E130" s="1251">
        <v>40</v>
      </c>
      <c r="F130" s="1248" t="s">
        <v>636</v>
      </c>
      <c r="G130" s="1251">
        <v>100008230</v>
      </c>
      <c r="H130" s="1251">
        <v>995455</v>
      </c>
      <c r="I130" s="1356"/>
      <c r="J130" s="1251">
        <v>18</v>
      </c>
      <c r="K130" s="1355"/>
      <c r="L130" s="1248" t="s">
        <v>827</v>
      </c>
      <c r="M130" s="1251" t="s">
        <v>575</v>
      </c>
      <c r="N130" s="1251">
        <v>18</v>
      </c>
      <c r="O130" s="1340"/>
      <c r="P130" s="1296" t="str">
        <f t="shared" si="26"/>
        <v>Included</v>
      </c>
      <c r="Q130" s="1296">
        <f t="shared" si="27"/>
        <v>0</v>
      </c>
      <c r="R130" s="786">
        <f t="shared" si="28"/>
        <v>0</v>
      </c>
      <c r="S130" s="786">
        <f t="shared" si="16"/>
        <v>0</v>
      </c>
      <c r="T130" s="787"/>
      <c r="U130" s="787"/>
      <c r="AD130" s="931"/>
    </row>
    <row r="131" spans="1:30" s="786" customFormat="1" ht="33">
      <c r="A131" s="954">
        <v>112</v>
      </c>
      <c r="B131" s="1248">
        <v>7000023190</v>
      </c>
      <c r="C131" s="1251">
        <v>1670</v>
      </c>
      <c r="D131" s="1251">
        <v>1680</v>
      </c>
      <c r="E131" s="1251">
        <v>50</v>
      </c>
      <c r="F131" s="1248" t="s">
        <v>636</v>
      </c>
      <c r="G131" s="1251">
        <v>100013004</v>
      </c>
      <c r="H131" s="1251">
        <v>995455</v>
      </c>
      <c r="I131" s="1356"/>
      <c r="J131" s="1251">
        <v>18</v>
      </c>
      <c r="K131" s="1355"/>
      <c r="L131" s="1248" t="s">
        <v>779</v>
      </c>
      <c r="M131" s="1251" t="s">
        <v>575</v>
      </c>
      <c r="N131" s="1251">
        <v>9</v>
      </c>
      <c r="O131" s="1340"/>
      <c r="P131" s="1296" t="str">
        <f t="shared" si="26"/>
        <v>Included</v>
      </c>
      <c r="Q131" s="1296">
        <f t="shared" si="27"/>
        <v>0</v>
      </c>
      <c r="R131" s="786">
        <f t="shared" si="28"/>
        <v>0</v>
      </c>
      <c r="S131" s="786">
        <f t="shared" si="16"/>
        <v>0</v>
      </c>
      <c r="T131" s="787"/>
      <c r="U131" s="787"/>
      <c r="AD131" s="931"/>
    </row>
    <row r="132" spans="1:30" s="786" customFormat="1" ht="82.5">
      <c r="A132" s="954">
        <v>113</v>
      </c>
      <c r="B132" s="1248">
        <v>7000023190</v>
      </c>
      <c r="C132" s="1251">
        <v>1810</v>
      </c>
      <c r="D132" s="1251">
        <v>1740</v>
      </c>
      <c r="E132" s="1251">
        <v>10</v>
      </c>
      <c r="F132" s="1248" t="s">
        <v>896</v>
      </c>
      <c r="G132" s="1251">
        <v>100002812</v>
      </c>
      <c r="H132" s="1251">
        <v>998734</v>
      </c>
      <c r="I132" s="1356"/>
      <c r="J132" s="1251">
        <v>18</v>
      </c>
      <c r="K132" s="1355"/>
      <c r="L132" s="1248" t="s">
        <v>696</v>
      </c>
      <c r="M132" s="1251" t="s">
        <v>575</v>
      </c>
      <c r="N132" s="1251">
        <v>1</v>
      </c>
      <c r="O132" s="1340"/>
      <c r="P132" s="1296" t="str">
        <f t="shared" si="26"/>
        <v>Included</v>
      </c>
      <c r="Q132" s="1296">
        <f t="shared" si="27"/>
        <v>0</v>
      </c>
      <c r="R132" s="786">
        <f t="shared" si="28"/>
        <v>0</v>
      </c>
      <c r="S132" s="786">
        <f t="shared" si="16"/>
        <v>0</v>
      </c>
      <c r="T132" s="787"/>
      <c r="U132" s="787"/>
      <c r="AD132" s="931"/>
    </row>
    <row r="133" spans="1:30" s="786" customFormat="1" ht="33">
      <c r="A133" s="954">
        <v>114</v>
      </c>
      <c r="B133" s="1248">
        <v>7000023190</v>
      </c>
      <c r="C133" s="1251">
        <v>1810</v>
      </c>
      <c r="D133" s="1251">
        <v>1740</v>
      </c>
      <c r="E133" s="1251">
        <v>20</v>
      </c>
      <c r="F133" s="1248" t="s">
        <v>896</v>
      </c>
      <c r="G133" s="1251">
        <v>170000433</v>
      </c>
      <c r="H133" s="1251">
        <v>998734</v>
      </c>
      <c r="I133" s="1356"/>
      <c r="J133" s="1251">
        <v>18</v>
      </c>
      <c r="K133" s="1355"/>
      <c r="L133" s="1248" t="s">
        <v>697</v>
      </c>
      <c r="M133" s="1251" t="s">
        <v>575</v>
      </c>
      <c r="N133" s="1251">
        <v>4</v>
      </c>
      <c r="O133" s="1340"/>
      <c r="P133" s="1296" t="str">
        <f t="shared" si="26"/>
        <v>Included</v>
      </c>
      <c r="Q133" s="1296">
        <f t="shared" si="27"/>
        <v>0</v>
      </c>
      <c r="R133" s="786">
        <f t="shared" si="28"/>
        <v>0</v>
      </c>
      <c r="S133" s="786">
        <f t="shared" si="16"/>
        <v>0</v>
      </c>
      <c r="T133" s="787"/>
      <c r="U133" s="787"/>
      <c r="AD133" s="931"/>
    </row>
    <row r="134" spans="1:30" s="786" customFormat="1" ht="33">
      <c r="A134" s="954">
        <v>115</v>
      </c>
      <c r="B134" s="1248">
        <v>7000023190</v>
      </c>
      <c r="C134" s="1251">
        <v>1810</v>
      </c>
      <c r="D134" s="1251">
        <v>1740</v>
      </c>
      <c r="E134" s="1251">
        <v>30</v>
      </c>
      <c r="F134" s="1248" t="s">
        <v>896</v>
      </c>
      <c r="G134" s="1251">
        <v>100002825</v>
      </c>
      <c r="H134" s="1251">
        <v>998734</v>
      </c>
      <c r="I134" s="1356"/>
      <c r="J134" s="1251">
        <v>18</v>
      </c>
      <c r="K134" s="1355"/>
      <c r="L134" s="1248" t="s">
        <v>698</v>
      </c>
      <c r="M134" s="1251" t="s">
        <v>581</v>
      </c>
      <c r="N134" s="1251">
        <v>2</v>
      </c>
      <c r="O134" s="1340"/>
      <c r="P134" s="1296" t="str">
        <f t="shared" si="26"/>
        <v>Included</v>
      </c>
      <c r="Q134" s="1296">
        <f t="shared" si="27"/>
        <v>0</v>
      </c>
      <c r="R134" s="786">
        <f t="shared" si="28"/>
        <v>0</v>
      </c>
      <c r="S134" s="786">
        <f t="shared" si="16"/>
        <v>0</v>
      </c>
      <c r="T134" s="787"/>
      <c r="U134" s="787"/>
      <c r="AD134" s="931"/>
    </row>
    <row r="135" spans="1:30" s="786" customFormat="1" ht="33">
      <c r="A135" s="954">
        <v>116</v>
      </c>
      <c r="B135" s="1248">
        <v>7000023190</v>
      </c>
      <c r="C135" s="1251">
        <v>1810</v>
      </c>
      <c r="D135" s="1251">
        <v>1740</v>
      </c>
      <c r="E135" s="1251">
        <v>40</v>
      </c>
      <c r="F135" s="1248" t="s">
        <v>896</v>
      </c>
      <c r="G135" s="1251">
        <v>170000550</v>
      </c>
      <c r="H135" s="1251">
        <v>998336</v>
      </c>
      <c r="I135" s="1356"/>
      <c r="J135" s="1251">
        <v>18</v>
      </c>
      <c r="K135" s="1355"/>
      <c r="L135" s="1248" t="s">
        <v>699</v>
      </c>
      <c r="M135" s="1251" t="s">
        <v>575</v>
      </c>
      <c r="N135" s="1251">
        <v>2</v>
      </c>
      <c r="O135" s="1340"/>
      <c r="P135" s="1296" t="str">
        <f t="shared" si="26"/>
        <v>Included</v>
      </c>
      <c r="Q135" s="1296">
        <f t="shared" si="27"/>
        <v>0</v>
      </c>
      <c r="R135" s="786">
        <f t="shared" si="28"/>
        <v>0</v>
      </c>
      <c r="S135" s="786">
        <f t="shared" si="16"/>
        <v>0</v>
      </c>
      <c r="T135" s="787"/>
      <c r="U135" s="787"/>
      <c r="AD135" s="931"/>
    </row>
    <row r="136" spans="1:30" s="786" customFormat="1" ht="33">
      <c r="A136" s="954">
        <v>117</v>
      </c>
      <c r="B136" s="1248">
        <v>7000023190</v>
      </c>
      <c r="C136" s="1251">
        <v>1810</v>
      </c>
      <c r="D136" s="1251">
        <v>1740</v>
      </c>
      <c r="E136" s="1251">
        <v>50</v>
      </c>
      <c r="F136" s="1248" t="s">
        <v>896</v>
      </c>
      <c r="G136" s="1251">
        <v>100002829</v>
      </c>
      <c r="H136" s="1251">
        <v>998734</v>
      </c>
      <c r="I136" s="1356"/>
      <c r="J136" s="1251">
        <v>18</v>
      </c>
      <c r="K136" s="1355"/>
      <c r="L136" s="1248" t="s">
        <v>700</v>
      </c>
      <c r="M136" s="1251" t="s">
        <v>581</v>
      </c>
      <c r="N136" s="1251">
        <v>1</v>
      </c>
      <c r="O136" s="1340"/>
      <c r="P136" s="1296" t="str">
        <f t="shared" si="26"/>
        <v>Included</v>
      </c>
      <c r="Q136" s="1296">
        <f t="shared" si="27"/>
        <v>0</v>
      </c>
      <c r="R136" s="786">
        <f t="shared" si="28"/>
        <v>0</v>
      </c>
      <c r="S136" s="786">
        <f t="shared" si="16"/>
        <v>0</v>
      </c>
      <c r="T136" s="787"/>
      <c r="U136" s="787"/>
      <c r="AD136" s="931"/>
    </row>
    <row r="137" spans="1:30" s="786" customFormat="1" ht="33">
      <c r="A137" s="954">
        <v>118</v>
      </c>
      <c r="B137" s="1248">
        <v>7000023190</v>
      </c>
      <c r="C137" s="1251">
        <v>1810</v>
      </c>
      <c r="D137" s="1251">
        <v>1740</v>
      </c>
      <c r="E137" s="1251">
        <v>60</v>
      </c>
      <c r="F137" s="1248" t="s">
        <v>896</v>
      </c>
      <c r="G137" s="1251">
        <v>170000375</v>
      </c>
      <c r="H137" s="1251">
        <v>998734</v>
      </c>
      <c r="I137" s="1356"/>
      <c r="J137" s="1251">
        <v>18</v>
      </c>
      <c r="K137" s="1355"/>
      <c r="L137" s="1248" t="s">
        <v>701</v>
      </c>
      <c r="M137" s="1251" t="s">
        <v>575</v>
      </c>
      <c r="N137" s="1251">
        <v>1</v>
      </c>
      <c r="O137" s="1340"/>
      <c r="P137" s="1296" t="str">
        <f t="shared" si="26"/>
        <v>Included</v>
      </c>
      <c r="Q137" s="1296">
        <f t="shared" si="27"/>
        <v>0</v>
      </c>
      <c r="R137" s="786">
        <f t="shared" si="28"/>
        <v>0</v>
      </c>
      <c r="S137" s="786">
        <f t="shared" si="16"/>
        <v>0</v>
      </c>
      <c r="T137" s="787"/>
      <c r="U137" s="787"/>
      <c r="AD137" s="931"/>
    </row>
    <row r="138" spans="1:30" s="786" customFormat="1" ht="66">
      <c r="A138" s="954">
        <v>119</v>
      </c>
      <c r="B138" s="1248">
        <v>7000023190</v>
      </c>
      <c r="C138" s="1251">
        <v>1920</v>
      </c>
      <c r="D138" s="1251">
        <v>1790</v>
      </c>
      <c r="E138" s="1251">
        <v>10</v>
      </c>
      <c r="F138" s="1248" t="s">
        <v>853</v>
      </c>
      <c r="G138" s="1251">
        <v>100001210</v>
      </c>
      <c r="H138" s="1251">
        <v>995455</v>
      </c>
      <c r="I138" s="1356"/>
      <c r="J138" s="1251">
        <v>18</v>
      </c>
      <c r="K138" s="1355"/>
      <c r="L138" s="1248" t="s">
        <v>619</v>
      </c>
      <c r="M138" s="1251" t="s">
        <v>596</v>
      </c>
      <c r="N138" s="1251">
        <v>976</v>
      </c>
      <c r="O138" s="1340"/>
      <c r="P138" s="1296" t="str">
        <f t="shared" si="26"/>
        <v>Included</v>
      </c>
      <c r="Q138" s="1296">
        <f t="shared" si="27"/>
        <v>0</v>
      </c>
      <c r="R138" s="786">
        <f t="shared" si="28"/>
        <v>0</v>
      </c>
      <c r="S138" s="786">
        <f t="shared" si="16"/>
        <v>0</v>
      </c>
      <c r="T138" s="787"/>
      <c r="U138" s="787"/>
      <c r="AD138" s="931"/>
    </row>
    <row r="139" spans="1:30" s="786" customFormat="1" ht="82.5">
      <c r="A139" s="954">
        <v>120</v>
      </c>
      <c r="B139" s="1248">
        <v>7000023190</v>
      </c>
      <c r="C139" s="1251">
        <v>1920</v>
      </c>
      <c r="D139" s="1251">
        <v>1790</v>
      </c>
      <c r="E139" s="1251">
        <v>20</v>
      </c>
      <c r="F139" s="1248" t="s">
        <v>853</v>
      </c>
      <c r="G139" s="1251">
        <v>100001209</v>
      </c>
      <c r="H139" s="1251">
        <v>995455</v>
      </c>
      <c r="I139" s="1356"/>
      <c r="J139" s="1251">
        <v>18</v>
      </c>
      <c r="K139" s="1355"/>
      <c r="L139" s="1248" t="s">
        <v>841</v>
      </c>
      <c r="M139" s="1251" t="s">
        <v>596</v>
      </c>
      <c r="N139" s="1251">
        <v>561</v>
      </c>
      <c r="O139" s="1340"/>
      <c r="P139" s="1296" t="str">
        <f t="shared" si="26"/>
        <v>Included</v>
      </c>
      <c r="Q139" s="1296">
        <f t="shared" si="27"/>
        <v>0</v>
      </c>
      <c r="R139" s="786">
        <f t="shared" si="28"/>
        <v>0</v>
      </c>
      <c r="S139" s="786">
        <f t="shared" si="16"/>
        <v>0</v>
      </c>
      <c r="T139" s="787"/>
      <c r="U139" s="787"/>
      <c r="AD139" s="931"/>
    </row>
    <row r="140" spans="1:30" s="786" customFormat="1" ht="33">
      <c r="A140" s="954">
        <v>121</v>
      </c>
      <c r="B140" s="1248">
        <v>7000023190</v>
      </c>
      <c r="C140" s="1251">
        <v>1920</v>
      </c>
      <c r="D140" s="1251">
        <v>1790</v>
      </c>
      <c r="E140" s="1251">
        <v>30</v>
      </c>
      <c r="F140" s="1248" t="s">
        <v>853</v>
      </c>
      <c r="G140" s="1251">
        <v>100001680</v>
      </c>
      <c r="H140" s="1251">
        <v>995455</v>
      </c>
      <c r="I140" s="1356"/>
      <c r="J140" s="1251">
        <v>18</v>
      </c>
      <c r="K140" s="1355"/>
      <c r="L140" s="1248" t="s">
        <v>620</v>
      </c>
      <c r="M140" s="1251" t="s">
        <v>596</v>
      </c>
      <c r="N140" s="1251">
        <v>64</v>
      </c>
      <c r="O140" s="1340"/>
      <c r="P140" s="1296" t="str">
        <f t="shared" si="26"/>
        <v>Included</v>
      </c>
      <c r="Q140" s="1296">
        <f t="shared" si="27"/>
        <v>0</v>
      </c>
      <c r="R140" s="786">
        <f t="shared" si="28"/>
        <v>0</v>
      </c>
      <c r="S140" s="786">
        <f t="shared" si="16"/>
        <v>0</v>
      </c>
      <c r="T140" s="787"/>
      <c r="U140" s="787"/>
      <c r="AD140" s="931"/>
    </row>
    <row r="141" spans="1:30" s="786" customFormat="1" ht="33">
      <c r="A141" s="954">
        <v>122</v>
      </c>
      <c r="B141" s="1248">
        <v>7000023190</v>
      </c>
      <c r="C141" s="1251">
        <v>1920</v>
      </c>
      <c r="D141" s="1251">
        <v>1790</v>
      </c>
      <c r="E141" s="1251">
        <v>40</v>
      </c>
      <c r="F141" s="1248" t="s">
        <v>853</v>
      </c>
      <c r="G141" s="1251">
        <v>100001681</v>
      </c>
      <c r="H141" s="1251">
        <v>995455</v>
      </c>
      <c r="I141" s="1356"/>
      <c r="J141" s="1251">
        <v>18</v>
      </c>
      <c r="K141" s="1355"/>
      <c r="L141" s="1248" t="s">
        <v>621</v>
      </c>
      <c r="M141" s="1251" t="s">
        <v>596</v>
      </c>
      <c r="N141" s="1251">
        <v>81</v>
      </c>
      <c r="O141" s="1340"/>
      <c r="P141" s="1296" t="str">
        <f t="shared" si="26"/>
        <v>Included</v>
      </c>
      <c r="Q141" s="1296">
        <f t="shared" si="27"/>
        <v>0</v>
      </c>
      <c r="R141" s="786">
        <f t="shared" si="28"/>
        <v>0</v>
      </c>
      <c r="S141" s="786">
        <f t="shared" si="16"/>
        <v>0</v>
      </c>
      <c r="T141" s="787"/>
      <c r="U141" s="787"/>
      <c r="AD141" s="931"/>
    </row>
    <row r="142" spans="1:30" s="786" customFormat="1" ht="49.5">
      <c r="A142" s="954">
        <v>123</v>
      </c>
      <c r="B142" s="1248">
        <v>7000023190</v>
      </c>
      <c r="C142" s="1251">
        <v>1930</v>
      </c>
      <c r="D142" s="1251">
        <v>1800</v>
      </c>
      <c r="E142" s="1251">
        <v>10</v>
      </c>
      <c r="F142" s="1248" t="s">
        <v>897</v>
      </c>
      <c r="G142" s="1251">
        <v>100004518</v>
      </c>
      <c r="H142" s="1251">
        <v>995433</v>
      </c>
      <c r="I142" s="1356"/>
      <c r="J142" s="1251">
        <v>18</v>
      </c>
      <c r="K142" s="1355"/>
      <c r="L142" s="1248" t="s">
        <v>601</v>
      </c>
      <c r="M142" s="1251" t="s">
        <v>602</v>
      </c>
      <c r="N142" s="1251">
        <v>48691</v>
      </c>
      <c r="O142" s="1340"/>
      <c r="P142" s="1296" t="str">
        <f t="shared" si="26"/>
        <v>Included</v>
      </c>
      <c r="Q142" s="1296">
        <f t="shared" si="27"/>
        <v>0</v>
      </c>
      <c r="R142" s="786">
        <f t="shared" si="28"/>
        <v>0</v>
      </c>
      <c r="S142" s="786">
        <f t="shared" si="16"/>
        <v>0</v>
      </c>
      <c r="T142" s="787"/>
      <c r="U142" s="787"/>
      <c r="AD142" s="931"/>
    </row>
    <row r="143" spans="1:30" s="786" customFormat="1" ht="66">
      <c r="A143" s="954">
        <v>124</v>
      </c>
      <c r="B143" s="1248">
        <v>7000023190</v>
      </c>
      <c r="C143" s="1251">
        <v>1930</v>
      </c>
      <c r="D143" s="1251">
        <v>1800</v>
      </c>
      <c r="E143" s="1251">
        <v>20</v>
      </c>
      <c r="F143" s="1248" t="s">
        <v>897</v>
      </c>
      <c r="G143" s="1251">
        <v>100011662</v>
      </c>
      <c r="H143" s="1251">
        <v>995433</v>
      </c>
      <c r="I143" s="1356"/>
      <c r="J143" s="1251">
        <v>18</v>
      </c>
      <c r="K143" s="1355"/>
      <c r="L143" s="1248" t="s">
        <v>910</v>
      </c>
      <c r="M143" s="1251" t="s">
        <v>602</v>
      </c>
      <c r="N143" s="1251">
        <v>5410</v>
      </c>
      <c r="O143" s="1340"/>
      <c r="P143" s="1296" t="str">
        <f t="shared" si="26"/>
        <v>Included</v>
      </c>
      <c r="Q143" s="1296">
        <f t="shared" si="27"/>
        <v>0</v>
      </c>
      <c r="R143" s="786">
        <f t="shared" si="28"/>
        <v>0</v>
      </c>
      <c r="S143" s="786">
        <f t="shared" si="16"/>
        <v>0</v>
      </c>
      <c r="T143" s="787"/>
      <c r="U143" s="787"/>
      <c r="AD143" s="931"/>
    </row>
    <row r="144" spans="1:30" s="786" customFormat="1" ht="49.5">
      <c r="A144" s="954">
        <v>125</v>
      </c>
      <c r="B144" s="1248">
        <v>7000023190</v>
      </c>
      <c r="C144" s="1251">
        <v>1930</v>
      </c>
      <c r="D144" s="1251">
        <v>1800</v>
      </c>
      <c r="E144" s="1251">
        <v>30</v>
      </c>
      <c r="F144" s="1248" t="s">
        <v>897</v>
      </c>
      <c r="G144" s="1251">
        <v>100001327</v>
      </c>
      <c r="H144" s="1251">
        <v>995454</v>
      </c>
      <c r="I144" s="1356"/>
      <c r="J144" s="1251">
        <v>18</v>
      </c>
      <c r="K144" s="1355"/>
      <c r="L144" s="1248" t="s">
        <v>614</v>
      </c>
      <c r="M144" s="1251" t="s">
        <v>602</v>
      </c>
      <c r="N144" s="1251">
        <v>19454</v>
      </c>
      <c r="O144" s="1340"/>
      <c r="P144" s="1296" t="str">
        <f t="shared" si="26"/>
        <v>Included</v>
      </c>
      <c r="Q144" s="1296">
        <f t="shared" si="27"/>
        <v>0</v>
      </c>
      <c r="R144" s="786">
        <f t="shared" si="28"/>
        <v>0</v>
      </c>
      <c r="S144" s="786">
        <f t="shared" si="16"/>
        <v>0</v>
      </c>
      <c r="T144" s="787"/>
      <c r="U144" s="787"/>
      <c r="AD144" s="931"/>
    </row>
    <row r="145" spans="1:30" s="786" customFormat="1" ht="16.5">
      <c r="A145" s="954">
        <v>126</v>
      </c>
      <c r="B145" s="1248">
        <v>7000023190</v>
      </c>
      <c r="C145" s="1251">
        <v>1930</v>
      </c>
      <c r="D145" s="1251">
        <v>1800</v>
      </c>
      <c r="E145" s="1251">
        <v>40</v>
      </c>
      <c r="F145" s="1248" t="s">
        <v>897</v>
      </c>
      <c r="G145" s="1251">
        <v>100001326</v>
      </c>
      <c r="H145" s="1251">
        <v>995454</v>
      </c>
      <c r="I145" s="1356"/>
      <c r="J145" s="1251">
        <v>18</v>
      </c>
      <c r="K145" s="1355"/>
      <c r="L145" s="1248" t="s">
        <v>613</v>
      </c>
      <c r="M145" s="1251" t="s">
        <v>602</v>
      </c>
      <c r="N145" s="1251">
        <v>54</v>
      </c>
      <c r="O145" s="1340"/>
      <c r="P145" s="1296" t="str">
        <f t="shared" si="26"/>
        <v>Included</v>
      </c>
      <c r="Q145" s="1296">
        <f t="shared" si="27"/>
        <v>0</v>
      </c>
      <c r="R145" s="786">
        <f t="shared" si="28"/>
        <v>0</v>
      </c>
      <c r="S145" s="786">
        <f t="shared" si="16"/>
        <v>0</v>
      </c>
      <c r="T145" s="787"/>
      <c r="U145" s="787"/>
      <c r="AD145" s="931"/>
    </row>
    <row r="146" spans="1:30" s="786" customFormat="1" ht="16.5">
      <c r="A146" s="954">
        <v>127</v>
      </c>
      <c r="B146" s="1248">
        <v>7000023190</v>
      </c>
      <c r="C146" s="1251">
        <v>1930</v>
      </c>
      <c r="D146" s="1251">
        <v>1800</v>
      </c>
      <c r="E146" s="1251">
        <v>50</v>
      </c>
      <c r="F146" s="1248" t="s">
        <v>897</v>
      </c>
      <c r="G146" s="1251">
        <v>100001325</v>
      </c>
      <c r="H146" s="1251">
        <v>995454</v>
      </c>
      <c r="I146" s="1356"/>
      <c r="J146" s="1251">
        <v>18</v>
      </c>
      <c r="K146" s="1355"/>
      <c r="L146" s="1248" t="s">
        <v>603</v>
      </c>
      <c r="M146" s="1251" t="s">
        <v>602</v>
      </c>
      <c r="N146" s="1251">
        <v>1902</v>
      </c>
      <c r="O146" s="1340"/>
      <c r="P146" s="1296" t="str">
        <f t="shared" si="26"/>
        <v>Included</v>
      </c>
      <c r="Q146" s="1296">
        <f t="shared" si="27"/>
        <v>0</v>
      </c>
      <c r="R146" s="786">
        <f t="shared" si="28"/>
        <v>0</v>
      </c>
      <c r="S146" s="786">
        <f t="shared" si="16"/>
        <v>0</v>
      </c>
      <c r="T146" s="787"/>
      <c r="U146" s="787"/>
      <c r="AD146" s="931"/>
    </row>
    <row r="147" spans="1:30" s="786" customFormat="1" ht="16.5">
      <c r="A147" s="954">
        <v>128</v>
      </c>
      <c r="B147" s="1248">
        <v>7000023190</v>
      </c>
      <c r="C147" s="1251">
        <v>1930</v>
      </c>
      <c r="D147" s="1251">
        <v>1800</v>
      </c>
      <c r="E147" s="1251">
        <v>60</v>
      </c>
      <c r="F147" s="1248" t="s">
        <v>897</v>
      </c>
      <c r="G147" s="1251">
        <v>100001329</v>
      </c>
      <c r="H147" s="1251">
        <v>995454</v>
      </c>
      <c r="I147" s="1356"/>
      <c r="J147" s="1251">
        <v>18</v>
      </c>
      <c r="K147" s="1355"/>
      <c r="L147" s="1248" t="s">
        <v>604</v>
      </c>
      <c r="M147" s="1251" t="s">
        <v>596</v>
      </c>
      <c r="N147" s="1251">
        <v>1362</v>
      </c>
      <c r="O147" s="1340"/>
      <c r="P147" s="1296" t="str">
        <f t="shared" si="26"/>
        <v>Included</v>
      </c>
      <c r="Q147" s="1296">
        <f t="shared" si="27"/>
        <v>0</v>
      </c>
      <c r="R147" s="786">
        <f t="shared" si="28"/>
        <v>0</v>
      </c>
      <c r="S147" s="786">
        <f t="shared" si="16"/>
        <v>0</v>
      </c>
      <c r="T147" s="787"/>
      <c r="U147" s="787"/>
      <c r="AD147" s="931"/>
    </row>
    <row r="148" spans="1:30" s="786" customFormat="1" ht="49.5">
      <c r="A148" s="954">
        <v>129</v>
      </c>
      <c r="B148" s="1248">
        <v>7000023190</v>
      </c>
      <c r="C148" s="1251">
        <v>1930</v>
      </c>
      <c r="D148" s="1251">
        <v>1800</v>
      </c>
      <c r="E148" s="1251">
        <v>70</v>
      </c>
      <c r="F148" s="1248" t="s">
        <v>897</v>
      </c>
      <c r="G148" s="1251">
        <v>100001331</v>
      </c>
      <c r="H148" s="1251">
        <v>995455</v>
      </c>
      <c r="I148" s="1356"/>
      <c r="J148" s="1251">
        <v>18</v>
      </c>
      <c r="K148" s="1355"/>
      <c r="L148" s="1248" t="s">
        <v>606</v>
      </c>
      <c r="M148" s="1251" t="s">
        <v>596</v>
      </c>
      <c r="N148" s="1251">
        <v>319</v>
      </c>
      <c r="O148" s="1340"/>
      <c r="P148" s="1296" t="str">
        <f t="shared" si="10"/>
        <v>Included</v>
      </c>
      <c r="Q148" s="1296">
        <f t="shared" si="11"/>
        <v>0</v>
      </c>
      <c r="R148" s="786">
        <f t="shared" si="12"/>
        <v>0</v>
      </c>
      <c r="S148" s="786">
        <f t="shared" si="0"/>
        <v>0</v>
      </c>
      <c r="T148" s="787"/>
      <c r="U148" s="787"/>
      <c r="AD148" s="931"/>
    </row>
    <row r="149" spans="1:30" s="786" customFormat="1" ht="16.5">
      <c r="A149" s="954">
        <v>130</v>
      </c>
      <c r="B149" s="1248">
        <v>7000023190</v>
      </c>
      <c r="C149" s="1251">
        <v>1930</v>
      </c>
      <c r="D149" s="1251">
        <v>1800</v>
      </c>
      <c r="E149" s="1251">
        <v>80</v>
      </c>
      <c r="F149" s="1248" t="s">
        <v>897</v>
      </c>
      <c r="G149" s="1251">
        <v>100001330</v>
      </c>
      <c r="H149" s="1251">
        <v>995428</v>
      </c>
      <c r="I149" s="1356"/>
      <c r="J149" s="1251">
        <v>18</v>
      </c>
      <c r="K149" s="1355"/>
      <c r="L149" s="1248" t="s">
        <v>605</v>
      </c>
      <c r="M149" s="1251" t="s">
        <v>602</v>
      </c>
      <c r="N149" s="1251">
        <v>394</v>
      </c>
      <c r="O149" s="1340"/>
      <c r="P149" s="1296" t="str">
        <f t="shared" si="10"/>
        <v>Included</v>
      </c>
      <c r="Q149" s="1296">
        <f t="shared" si="11"/>
        <v>0</v>
      </c>
      <c r="R149" s="786">
        <f t="shared" si="12"/>
        <v>0</v>
      </c>
      <c r="S149" s="786">
        <f t="shared" si="0"/>
        <v>0</v>
      </c>
      <c r="T149" s="787"/>
      <c r="U149" s="787"/>
      <c r="AD149" s="931"/>
    </row>
    <row r="150" spans="1:30" s="786" customFormat="1" ht="49.5">
      <c r="A150" s="954">
        <v>131</v>
      </c>
      <c r="B150" s="1248">
        <v>7000023190</v>
      </c>
      <c r="C150" s="1251">
        <v>1930</v>
      </c>
      <c r="D150" s="1251">
        <v>1800</v>
      </c>
      <c r="E150" s="1251">
        <v>90</v>
      </c>
      <c r="F150" s="1248" t="s">
        <v>897</v>
      </c>
      <c r="G150" s="1251">
        <v>100001721</v>
      </c>
      <c r="H150" s="1251">
        <v>995428</v>
      </c>
      <c r="I150" s="1356"/>
      <c r="J150" s="1251">
        <v>18</v>
      </c>
      <c r="K150" s="1355"/>
      <c r="L150" s="1248" t="s">
        <v>627</v>
      </c>
      <c r="M150" s="1251" t="s">
        <v>602</v>
      </c>
      <c r="N150" s="1251">
        <v>4868</v>
      </c>
      <c r="O150" s="1340"/>
      <c r="P150" s="1296" t="str">
        <f t="shared" si="7"/>
        <v>Included</v>
      </c>
      <c r="Q150" s="1296">
        <f t="shared" si="8"/>
        <v>0</v>
      </c>
      <c r="R150" s="786">
        <f t="shared" si="9"/>
        <v>0</v>
      </c>
      <c r="S150" s="786">
        <f t="shared" si="0"/>
        <v>0</v>
      </c>
      <c r="T150" s="787"/>
      <c r="U150" s="787"/>
      <c r="AD150" s="931"/>
    </row>
    <row r="151" spans="1:30" s="786" customFormat="1" ht="16.5">
      <c r="A151" s="954">
        <v>132</v>
      </c>
      <c r="B151" s="1248">
        <v>7000023190</v>
      </c>
      <c r="C151" s="1251">
        <v>1930</v>
      </c>
      <c r="D151" s="1251">
        <v>1800</v>
      </c>
      <c r="E151" s="1251">
        <v>100</v>
      </c>
      <c r="F151" s="1248" t="s">
        <v>897</v>
      </c>
      <c r="G151" s="1251">
        <v>100001714</v>
      </c>
      <c r="H151" s="1251">
        <v>995428</v>
      </c>
      <c r="I151" s="1356"/>
      <c r="J151" s="1251">
        <v>18</v>
      </c>
      <c r="K151" s="1355"/>
      <c r="L151" s="1248" t="s">
        <v>622</v>
      </c>
      <c r="M151" s="1251" t="s">
        <v>608</v>
      </c>
      <c r="N151" s="1251">
        <v>150000</v>
      </c>
      <c r="O151" s="1340"/>
      <c r="P151" s="1296" t="str">
        <f t="shared" si="7"/>
        <v>Included</v>
      </c>
      <c r="Q151" s="1296">
        <f t="shared" si="8"/>
        <v>0</v>
      </c>
      <c r="R151" s="786">
        <f t="shared" si="9"/>
        <v>0</v>
      </c>
      <c r="S151" s="786">
        <f t="shared" si="0"/>
        <v>0</v>
      </c>
      <c r="T151" s="787"/>
      <c r="U151" s="787"/>
      <c r="AD151" s="931"/>
    </row>
    <row r="152" spans="1:30" s="786" customFormat="1" ht="33">
      <c r="A152" s="954">
        <v>133</v>
      </c>
      <c r="B152" s="1248">
        <v>7000023190</v>
      </c>
      <c r="C152" s="1251">
        <v>1930</v>
      </c>
      <c r="D152" s="1251">
        <v>1800</v>
      </c>
      <c r="E152" s="1251">
        <v>110</v>
      </c>
      <c r="F152" s="1248" t="s">
        <v>897</v>
      </c>
      <c r="G152" s="1251">
        <v>100001712</v>
      </c>
      <c r="H152" s="1251">
        <v>995428</v>
      </c>
      <c r="I152" s="1356"/>
      <c r="J152" s="1251">
        <v>18</v>
      </c>
      <c r="K152" s="1355"/>
      <c r="L152" s="1248" t="s">
        <v>911</v>
      </c>
      <c r="M152" s="1251" t="s">
        <v>608</v>
      </c>
      <c r="N152" s="1251">
        <v>500</v>
      </c>
      <c r="O152" s="1340"/>
      <c r="P152" s="1296" t="str">
        <f t="shared" si="7"/>
        <v>Included</v>
      </c>
      <c r="Q152" s="1296">
        <f t="shared" si="8"/>
        <v>0</v>
      </c>
      <c r="R152" s="786">
        <f t="shared" si="9"/>
        <v>0</v>
      </c>
      <c r="S152" s="786">
        <f t="shared" si="0"/>
        <v>0</v>
      </c>
      <c r="T152" s="787"/>
      <c r="U152" s="787"/>
      <c r="AD152" s="931"/>
    </row>
    <row r="153" spans="1:30" s="786" customFormat="1" ht="16.5">
      <c r="A153" s="954">
        <v>134</v>
      </c>
      <c r="B153" s="1248">
        <v>7000023190</v>
      </c>
      <c r="C153" s="1251">
        <v>1930</v>
      </c>
      <c r="D153" s="1251">
        <v>1800</v>
      </c>
      <c r="E153" s="1251">
        <v>120</v>
      </c>
      <c r="F153" s="1248" t="s">
        <v>897</v>
      </c>
      <c r="G153" s="1251">
        <v>100001713</v>
      </c>
      <c r="H153" s="1251">
        <v>995424</v>
      </c>
      <c r="I153" s="1356"/>
      <c r="J153" s="1251">
        <v>18</v>
      </c>
      <c r="K153" s="1355"/>
      <c r="L153" s="1248" t="s">
        <v>607</v>
      </c>
      <c r="M153" s="1251" t="s">
        <v>608</v>
      </c>
      <c r="N153" s="1251">
        <v>150500</v>
      </c>
      <c r="O153" s="1340"/>
      <c r="P153" s="1296" t="str">
        <f t="shared" si="7"/>
        <v>Included</v>
      </c>
      <c r="Q153" s="1296">
        <f t="shared" si="8"/>
        <v>0</v>
      </c>
      <c r="R153" s="786">
        <f t="shared" si="9"/>
        <v>0</v>
      </c>
      <c r="S153" s="786">
        <f t="shared" si="0"/>
        <v>0</v>
      </c>
      <c r="T153" s="787"/>
      <c r="U153" s="787"/>
      <c r="AD153" s="931"/>
    </row>
    <row r="154" spans="1:30" s="786" customFormat="1" ht="33">
      <c r="A154" s="954">
        <v>135</v>
      </c>
      <c r="B154" s="1248">
        <v>7000023190</v>
      </c>
      <c r="C154" s="1251">
        <v>1930</v>
      </c>
      <c r="D154" s="1251">
        <v>1800</v>
      </c>
      <c r="E154" s="1251">
        <v>130</v>
      </c>
      <c r="F154" s="1248" t="s">
        <v>897</v>
      </c>
      <c r="G154" s="1251">
        <v>100003114</v>
      </c>
      <c r="H154" s="1251">
        <v>995454</v>
      </c>
      <c r="I154" s="1356"/>
      <c r="J154" s="1251">
        <v>18</v>
      </c>
      <c r="K154" s="1355"/>
      <c r="L154" s="1248" t="s">
        <v>615</v>
      </c>
      <c r="M154" s="1251" t="s">
        <v>608</v>
      </c>
      <c r="N154" s="1251">
        <v>4560</v>
      </c>
      <c r="O154" s="1340"/>
      <c r="P154" s="1296" t="str">
        <f t="shared" si="7"/>
        <v>Included</v>
      </c>
      <c r="Q154" s="1296">
        <f t="shared" si="8"/>
        <v>0</v>
      </c>
      <c r="R154" s="786">
        <f t="shared" si="9"/>
        <v>0</v>
      </c>
      <c r="S154" s="786">
        <f t="shared" si="0"/>
        <v>0</v>
      </c>
      <c r="T154" s="787"/>
      <c r="U154" s="787"/>
      <c r="AD154" s="931"/>
    </row>
    <row r="155" spans="1:30" s="786" customFormat="1" ht="66">
      <c r="A155" s="954">
        <v>136</v>
      </c>
      <c r="B155" s="1248">
        <v>7000023190</v>
      </c>
      <c r="C155" s="1251">
        <v>1930</v>
      </c>
      <c r="D155" s="1251">
        <v>1800</v>
      </c>
      <c r="E155" s="1251">
        <v>140</v>
      </c>
      <c r="F155" s="1248" t="s">
        <v>897</v>
      </c>
      <c r="G155" s="1251">
        <v>100001457</v>
      </c>
      <c r="H155" s="1251">
        <v>995421</v>
      </c>
      <c r="I155" s="1356"/>
      <c r="J155" s="1251">
        <v>18</v>
      </c>
      <c r="K155" s="1355"/>
      <c r="L155" s="1248" t="s">
        <v>695</v>
      </c>
      <c r="M155" s="1251" t="s">
        <v>608</v>
      </c>
      <c r="N155" s="1251">
        <v>1119</v>
      </c>
      <c r="O155" s="1340"/>
      <c r="P155" s="1296" t="str">
        <f t="shared" si="7"/>
        <v>Included</v>
      </c>
      <c r="Q155" s="1296">
        <f t="shared" si="8"/>
        <v>0</v>
      </c>
      <c r="R155" s="786">
        <f t="shared" si="9"/>
        <v>0</v>
      </c>
      <c r="S155" s="786">
        <f t="shared" si="0"/>
        <v>0</v>
      </c>
      <c r="T155" s="787"/>
      <c r="U155" s="787"/>
      <c r="AD155" s="931"/>
    </row>
    <row r="156" spans="1:30" s="786" customFormat="1" ht="49.5">
      <c r="A156" s="954">
        <v>137</v>
      </c>
      <c r="B156" s="1248">
        <v>7000023190</v>
      </c>
      <c r="C156" s="1251">
        <v>1930</v>
      </c>
      <c r="D156" s="1251">
        <v>1800</v>
      </c>
      <c r="E156" s="1251">
        <v>150</v>
      </c>
      <c r="F156" s="1248" t="s">
        <v>897</v>
      </c>
      <c r="G156" s="1251">
        <v>100001458</v>
      </c>
      <c r="H156" s="1251">
        <v>995421</v>
      </c>
      <c r="I156" s="1356"/>
      <c r="J156" s="1251">
        <v>18</v>
      </c>
      <c r="K156" s="1355"/>
      <c r="L156" s="1248" t="s">
        <v>912</v>
      </c>
      <c r="M156" s="1251" t="s">
        <v>608</v>
      </c>
      <c r="N156" s="1251">
        <v>567</v>
      </c>
      <c r="O156" s="1340"/>
      <c r="P156" s="1296" t="str">
        <f t="shared" si="7"/>
        <v>Included</v>
      </c>
      <c r="Q156" s="1296">
        <f t="shared" si="8"/>
        <v>0</v>
      </c>
      <c r="R156" s="786">
        <f t="shared" si="9"/>
        <v>0</v>
      </c>
      <c r="S156" s="786">
        <f t="shared" si="0"/>
        <v>0</v>
      </c>
      <c r="T156" s="787"/>
      <c r="U156" s="787"/>
      <c r="AD156" s="931"/>
    </row>
    <row r="157" spans="1:30" s="786" customFormat="1" ht="16.5">
      <c r="A157" s="954">
        <v>138</v>
      </c>
      <c r="B157" s="1248">
        <v>7000023190</v>
      </c>
      <c r="C157" s="1251">
        <v>1930</v>
      </c>
      <c r="D157" s="1251">
        <v>1800</v>
      </c>
      <c r="E157" s="1251">
        <v>160</v>
      </c>
      <c r="F157" s="1248" t="s">
        <v>897</v>
      </c>
      <c r="G157" s="1251">
        <v>100001409</v>
      </c>
      <c r="H157" s="1251">
        <v>995462</v>
      </c>
      <c r="I157" s="1356"/>
      <c r="J157" s="1251">
        <v>18</v>
      </c>
      <c r="K157" s="1355"/>
      <c r="L157" s="1248" t="s">
        <v>913</v>
      </c>
      <c r="M157" s="1251" t="s">
        <v>575</v>
      </c>
      <c r="N157" s="1251">
        <v>3</v>
      </c>
      <c r="O157" s="1340"/>
      <c r="P157" s="1296" t="str">
        <f t="shared" si="7"/>
        <v>Included</v>
      </c>
      <c r="Q157" s="1296">
        <f t="shared" si="8"/>
        <v>0</v>
      </c>
      <c r="R157" s="786">
        <f t="shared" si="9"/>
        <v>0</v>
      </c>
      <c r="S157" s="786">
        <f t="shared" si="0"/>
        <v>0</v>
      </c>
      <c r="T157" s="787"/>
      <c r="U157" s="787"/>
      <c r="AD157" s="931"/>
    </row>
    <row r="158" spans="1:30" s="786" customFormat="1" ht="66">
      <c r="A158" s="954">
        <v>139</v>
      </c>
      <c r="B158" s="1248">
        <v>7000023190</v>
      </c>
      <c r="C158" s="1251">
        <v>1930</v>
      </c>
      <c r="D158" s="1251">
        <v>1800</v>
      </c>
      <c r="E158" s="1251">
        <v>170</v>
      </c>
      <c r="F158" s="1248" t="s">
        <v>897</v>
      </c>
      <c r="G158" s="1251">
        <v>130000761</v>
      </c>
      <c r="H158" s="1251">
        <v>995428</v>
      </c>
      <c r="I158" s="1356"/>
      <c r="J158" s="1251">
        <v>18</v>
      </c>
      <c r="K158" s="1355"/>
      <c r="L158" s="1248" t="s">
        <v>839</v>
      </c>
      <c r="M158" s="1251" t="s">
        <v>616</v>
      </c>
      <c r="N158" s="1251">
        <v>120</v>
      </c>
      <c r="O158" s="1340"/>
      <c r="P158" s="1296" t="str">
        <f t="shared" si="7"/>
        <v>Included</v>
      </c>
      <c r="Q158" s="1296">
        <f t="shared" si="8"/>
        <v>0</v>
      </c>
      <c r="R158" s="786">
        <f t="shared" si="9"/>
        <v>0</v>
      </c>
      <c r="S158" s="786">
        <f t="shared" si="0"/>
        <v>0</v>
      </c>
      <c r="T158" s="787"/>
      <c r="U158" s="787"/>
      <c r="AD158" s="931"/>
    </row>
    <row r="159" spans="1:30" s="786" customFormat="1" ht="66">
      <c r="A159" s="954">
        <v>140</v>
      </c>
      <c r="B159" s="1248">
        <v>7000023190</v>
      </c>
      <c r="C159" s="1251">
        <v>1930</v>
      </c>
      <c r="D159" s="1251">
        <v>1800</v>
      </c>
      <c r="E159" s="1251">
        <v>180</v>
      </c>
      <c r="F159" s="1248" t="s">
        <v>897</v>
      </c>
      <c r="G159" s="1251">
        <v>130000762</v>
      </c>
      <c r="H159" s="1251">
        <v>995428</v>
      </c>
      <c r="I159" s="1356"/>
      <c r="J159" s="1251">
        <v>18</v>
      </c>
      <c r="K159" s="1355"/>
      <c r="L159" s="1248" t="s">
        <v>840</v>
      </c>
      <c r="M159" s="1251" t="s">
        <v>616</v>
      </c>
      <c r="N159" s="1251">
        <v>468</v>
      </c>
      <c r="O159" s="1340"/>
      <c r="P159" s="1296" t="str">
        <f t="shared" si="7"/>
        <v>Included</v>
      </c>
      <c r="Q159" s="1296">
        <f t="shared" si="8"/>
        <v>0</v>
      </c>
      <c r="R159" s="786">
        <f t="shared" si="9"/>
        <v>0</v>
      </c>
      <c r="S159" s="786">
        <f t="shared" si="0"/>
        <v>0</v>
      </c>
      <c r="T159" s="787"/>
      <c r="U159" s="787"/>
      <c r="AD159" s="931"/>
    </row>
    <row r="160" spans="1:30" s="786" customFormat="1" ht="66">
      <c r="A160" s="954">
        <v>141</v>
      </c>
      <c r="B160" s="1248">
        <v>7000023190</v>
      </c>
      <c r="C160" s="1251">
        <v>1930</v>
      </c>
      <c r="D160" s="1251">
        <v>1800</v>
      </c>
      <c r="E160" s="1251">
        <v>190</v>
      </c>
      <c r="F160" s="1248" t="s">
        <v>897</v>
      </c>
      <c r="G160" s="1251">
        <v>100008110</v>
      </c>
      <c r="H160" s="1251">
        <v>995421</v>
      </c>
      <c r="I160" s="1356"/>
      <c r="J160" s="1251">
        <v>18</v>
      </c>
      <c r="K160" s="1355"/>
      <c r="L160" s="1248" t="s">
        <v>829</v>
      </c>
      <c r="M160" s="1251" t="s">
        <v>608</v>
      </c>
      <c r="N160" s="1251">
        <v>10500</v>
      </c>
      <c r="O160" s="1340"/>
      <c r="P160" s="1296" t="str">
        <f t="shared" si="1"/>
        <v>Included</v>
      </c>
      <c r="Q160" s="1296">
        <f t="shared" si="2"/>
        <v>0</v>
      </c>
      <c r="R160" s="786">
        <f t="shared" si="3"/>
        <v>0</v>
      </c>
      <c r="S160" s="786">
        <f t="shared" si="0"/>
        <v>0</v>
      </c>
      <c r="T160" s="787"/>
      <c r="U160" s="787"/>
      <c r="AD160" s="931"/>
    </row>
    <row r="161" spans="1:30" s="786" customFormat="1" ht="33">
      <c r="A161" s="954">
        <v>142</v>
      </c>
      <c r="B161" s="1248">
        <v>7000023190</v>
      </c>
      <c r="C161" s="1251">
        <v>1930</v>
      </c>
      <c r="D161" s="1251">
        <v>1800</v>
      </c>
      <c r="E161" s="1251">
        <v>200</v>
      </c>
      <c r="F161" s="1248" t="s">
        <v>897</v>
      </c>
      <c r="G161" s="1251">
        <v>100020960</v>
      </c>
      <c r="H161" s="1251">
        <v>995461</v>
      </c>
      <c r="I161" s="1356"/>
      <c r="J161" s="1251">
        <v>18</v>
      </c>
      <c r="K161" s="1355"/>
      <c r="L161" s="1248" t="s">
        <v>914</v>
      </c>
      <c r="M161" s="1251" t="s">
        <v>616</v>
      </c>
      <c r="N161" s="1251">
        <v>60</v>
      </c>
      <c r="O161" s="1340"/>
      <c r="P161" s="1296" t="str">
        <f>IF(O161=0, "Included", IF(ISERROR(N161*O161), O161, N161*O161))</f>
        <v>Included</v>
      </c>
      <c r="Q161" s="1296">
        <f>S161</f>
        <v>0</v>
      </c>
      <c r="R161" s="786">
        <f>IF(P161="Included",0,P161)</f>
        <v>0</v>
      </c>
      <c r="S161" s="786">
        <f t="shared" si="0"/>
        <v>0</v>
      </c>
      <c r="T161" s="787"/>
      <c r="U161" s="787"/>
      <c r="AD161" s="931"/>
    </row>
    <row r="162" spans="1:30" s="786" customFormat="1" ht="33">
      <c r="A162" s="954">
        <v>143</v>
      </c>
      <c r="B162" s="1248">
        <v>7000023190</v>
      </c>
      <c r="C162" s="1251">
        <v>1930</v>
      </c>
      <c r="D162" s="1251">
        <v>1800</v>
      </c>
      <c r="E162" s="1251">
        <v>210</v>
      </c>
      <c r="F162" s="1248" t="s">
        <v>897</v>
      </c>
      <c r="G162" s="1251">
        <v>100020961</v>
      </c>
      <c r="H162" s="1251">
        <v>995461</v>
      </c>
      <c r="I162" s="1356"/>
      <c r="J162" s="1251">
        <v>18</v>
      </c>
      <c r="K162" s="1355"/>
      <c r="L162" s="1248" t="s">
        <v>915</v>
      </c>
      <c r="M162" s="1251" t="s">
        <v>616</v>
      </c>
      <c r="N162" s="1251">
        <v>60</v>
      </c>
      <c r="O162" s="1340"/>
      <c r="P162" s="1296" t="str">
        <f>IF(O162=0, "Included", IF(ISERROR(N162*O162), O162, N162*O162))</f>
        <v>Included</v>
      </c>
      <c r="Q162" s="1296">
        <f>S162</f>
        <v>0</v>
      </c>
      <c r="R162" s="786">
        <f>IF(P162="Included",0,P162)</f>
        <v>0</v>
      </c>
      <c r="S162" s="786">
        <f t="shared" si="0"/>
        <v>0</v>
      </c>
      <c r="T162" s="787"/>
      <c r="U162" s="787"/>
      <c r="AD162" s="931"/>
    </row>
    <row r="163" spans="1:30" s="786" customFormat="1" ht="33">
      <c r="A163" s="954">
        <v>144</v>
      </c>
      <c r="B163" s="1248">
        <v>7000023190</v>
      </c>
      <c r="C163" s="1251">
        <v>1930</v>
      </c>
      <c r="D163" s="1251">
        <v>1800</v>
      </c>
      <c r="E163" s="1251">
        <v>220</v>
      </c>
      <c r="F163" s="1248" t="s">
        <v>897</v>
      </c>
      <c r="G163" s="1251">
        <v>100020962</v>
      </c>
      <c r="H163" s="1251">
        <v>995461</v>
      </c>
      <c r="I163" s="1356"/>
      <c r="J163" s="1251">
        <v>18</v>
      </c>
      <c r="K163" s="1355"/>
      <c r="L163" s="1248" t="s">
        <v>916</v>
      </c>
      <c r="M163" s="1251" t="s">
        <v>616</v>
      </c>
      <c r="N163" s="1251">
        <v>60</v>
      </c>
      <c r="O163" s="1340"/>
      <c r="P163" s="1296" t="str">
        <f>IF(O163=0, "Included", IF(ISERROR(N163*O163), O163, N163*O163))</f>
        <v>Included</v>
      </c>
      <c r="Q163" s="1296">
        <f>S163</f>
        <v>0</v>
      </c>
      <c r="R163" s="786">
        <f>IF(P163="Included",0,P163)</f>
        <v>0</v>
      </c>
      <c r="S163" s="786">
        <f t="shared" ref="S163:S184" si="29">IF(K163="",(R163*J163/100),(R163*K163))</f>
        <v>0</v>
      </c>
      <c r="T163" s="787"/>
      <c r="U163" s="787"/>
      <c r="AD163" s="931"/>
    </row>
    <row r="164" spans="1:30" s="786" customFormat="1" ht="49.5">
      <c r="A164" s="954">
        <v>145</v>
      </c>
      <c r="B164" s="1248">
        <v>7000023190</v>
      </c>
      <c r="C164" s="1251">
        <v>1930</v>
      </c>
      <c r="D164" s="1251">
        <v>1800</v>
      </c>
      <c r="E164" s="1251">
        <v>230</v>
      </c>
      <c r="F164" s="1248" t="s">
        <v>897</v>
      </c>
      <c r="G164" s="1251">
        <v>100015791</v>
      </c>
      <c r="H164" s="1251">
        <v>995454</v>
      </c>
      <c r="I164" s="1356"/>
      <c r="J164" s="1251">
        <v>18</v>
      </c>
      <c r="K164" s="1355"/>
      <c r="L164" s="1248" t="s">
        <v>830</v>
      </c>
      <c r="M164" s="1251" t="s">
        <v>616</v>
      </c>
      <c r="N164" s="1251">
        <v>1400</v>
      </c>
      <c r="O164" s="1340"/>
      <c r="P164" s="1296" t="str">
        <f t="shared" ref="P164:P170" si="30">IF(O164=0, "Included", IF(ISERROR(N164*O164), O164, N164*O164))</f>
        <v>Included</v>
      </c>
      <c r="Q164" s="1296">
        <f t="shared" ref="Q164:Q170" si="31">S164</f>
        <v>0</v>
      </c>
      <c r="R164" s="786">
        <f t="shared" ref="R164:R170" si="32">IF(P164="Included",0,P164)</f>
        <v>0</v>
      </c>
      <c r="S164" s="786">
        <f t="shared" si="29"/>
        <v>0</v>
      </c>
      <c r="T164" s="787"/>
      <c r="U164" s="787"/>
      <c r="AD164" s="931"/>
    </row>
    <row r="165" spans="1:30" s="786" customFormat="1" ht="49.5">
      <c r="A165" s="954">
        <v>146</v>
      </c>
      <c r="B165" s="1248">
        <v>7000023190</v>
      </c>
      <c r="C165" s="1251">
        <v>1930</v>
      </c>
      <c r="D165" s="1251">
        <v>1800</v>
      </c>
      <c r="E165" s="1251">
        <v>240</v>
      </c>
      <c r="F165" s="1248" t="s">
        <v>897</v>
      </c>
      <c r="G165" s="1251">
        <v>100015792</v>
      </c>
      <c r="H165" s="1251">
        <v>995454</v>
      </c>
      <c r="I165" s="1356"/>
      <c r="J165" s="1251">
        <v>18</v>
      </c>
      <c r="K165" s="1355"/>
      <c r="L165" s="1248" t="s">
        <v>831</v>
      </c>
      <c r="M165" s="1251" t="s">
        <v>616</v>
      </c>
      <c r="N165" s="1251">
        <v>1400</v>
      </c>
      <c r="O165" s="1340"/>
      <c r="P165" s="1296" t="str">
        <f t="shared" si="30"/>
        <v>Included</v>
      </c>
      <c r="Q165" s="1296">
        <f t="shared" si="31"/>
        <v>0</v>
      </c>
      <c r="R165" s="786">
        <f t="shared" si="32"/>
        <v>0</v>
      </c>
      <c r="S165" s="786">
        <f t="shared" si="29"/>
        <v>0</v>
      </c>
      <c r="T165" s="787"/>
      <c r="U165" s="787"/>
      <c r="AD165" s="931"/>
    </row>
    <row r="166" spans="1:30" s="786" customFormat="1" ht="49.5">
      <c r="A166" s="954">
        <v>147</v>
      </c>
      <c r="B166" s="1248">
        <v>7000023190</v>
      </c>
      <c r="C166" s="1251">
        <v>1930</v>
      </c>
      <c r="D166" s="1251">
        <v>1800</v>
      </c>
      <c r="E166" s="1251">
        <v>250</v>
      </c>
      <c r="F166" s="1248" t="s">
        <v>897</v>
      </c>
      <c r="G166" s="1251">
        <v>100015793</v>
      </c>
      <c r="H166" s="1251">
        <v>995454</v>
      </c>
      <c r="I166" s="1356"/>
      <c r="J166" s="1251">
        <v>18</v>
      </c>
      <c r="K166" s="1355"/>
      <c r="L166" s="1248" t="s">
        <v>832</v>
      </c>
      <c r="M166" s="1251" t="s">
        <v>616</v>
      </c>
      <c r="N166" s="1251">
        <v>1400</v>
      </c>
      <c r="O166" s="1340"/>
      <c r="P166" s="1296" t="str">
        <f t="shared" si="30"/>
        <v>Included</v>
      </c>
      <c r="Q166" s="1296">
        <f t="shared" si="31"/>
        <v>0</v>
      </c>
      <c r="R166" s="786">
        <f t="shared" si="32"/>
        <v>0</v>
      </c>
      <c r="S166" s="786">
        <f t="shared" si="29"/>
        <v>0</v>
      </c>
      <c r="T166" s="787"/>
      <c r="U166" s="787"/>
      <c r="AD166" s="931"/>
    </row>
    <row r="167" spans="1:30" s="786" customFormat="1" ht="49.5">
      <c r="A167" s="954">
        <v>148</v>
      </c>
      <c r="B167" s="1248">
        <v>7000023190</v>
      </c>
      <c r="C167" s="1251">
        <v>1930</v>
      </c>
      <c r="D167" s="1251">
        <v>1800</v>
      </c>
      <c r="E167" s="1251">
        <v>260</v>
      </c>
      <c r="F167" s="1248" t="s">
        <v>897</v>
      </c>
      <c r="G167" s="1251">
        <v>100015794</v>
      </c>
      <c r="H167" s="1251">
        <v>995454</v>
      </c>
      <c r="I167" s="1356"/>
      <c r="J167" s="1251">
        <v>18</v>
      </c>
      <c r="K167" s="1355"/>
      <c r="L167" s="1248" t="s">
        <v>833</v>
      </c>
      <c r="M167" s="1251" t="s">
        <v>616</v>
      </c>
      <c r="N167" s="1251">
        <v>1400</v>
      </c>
      <c r="O167" s="1340"/>
      <c r="P167" s="1296" t="str">
        <f t="shared" si="30"/>
        <v>Included</v>
      </c>
      <c r="Q167" s="1296">
        <f t="shared" si="31"/>
        <v>0</v>
      </c>
      <c r="R167" s="786">
        <f t="shared" si="32"/>
        <v>0</v>
      </c>
      <c r="S167" s="786">
        <f t="shared" si="29"/>
        <v>0</v>
      </c>
      <c r="T167" s="787"/>
      <c r="U167" s="787"/>
      <c r="AD167" s="931"/>
    </row>
    <row r="168" spans="1:30" s="786" customFormat="1" ht="82.5">
      <c r="A168" s="954">
        <v>149</v>
      </c>
      <c r="B168" s="1248">
        <v>7000023190</v>
      </c>
      <c r="C168" s="1251">
        <v>1930</v>
      </c>
      <c r="D168" s="1251">
        <v>1800</v>
      </c>
      <c r="E168" s="1251">
        <v>270</v>
      </c>
      <c r="F168" s="1248" t="s">
        <v>897</v>
      </c>
      <c r="G168" s="1251">
        <v>100008611</v>
      </c>
      <c r="H168" s="1251">
        <v>995477</v>
      </c>
      <c r="I168" s="1356"/>
      <c r="J168" s="1251">
        <v>18</v>
      </c>
      <c r="K168" s="1355"/>
      <c r="L168" s="1248" t="s">
        <v>917</v>
      </c>
      <c r="M168" s="1251" t="s">
        <v>616</v>
      </c>
      <c r="N168" s="1251">
        <v>100</v>
      </c>
      <c r="O168" s="1340"/>
      <c r="P168" s="1296" t="str">
        <f t="shared" si="30"/>
        <v>Included</v>
      </c>
      <c r="Q168" s="1296">
        <f t="shared" si="31"/>
        <v>0</v>
      </c>
      <c r="R168" s="786">
        <f t="shared" si="32"/>
        <v>0</v>
      </c>
      <c r="S168" s="786">
        <f t="shared" si="29"/>
        <v>0</v>
      </c>
      <c r="T168" s="787"/>
      <c r="U168" s="787"/>
      <c r="AD168" s="931"/>
    </row>
    <row r="169" spans="1:30" s="786" customFormat="1" ht="16.5">
      <c r="A169" s="954">
        <v>150</v>
      </c>
      <c r="B169" s="1248">
        <v>7000023190</v>
      </c>
      <c r="C169" s="1251">
        <v>1930</v>
      </c>
      <c r="D169" s="1251">
        <v>1800</v>
      </c>
      <c r="E169" s="1251">
        <v>280</v>
      </c>
      <c r="F169" s="1248" t="s">
        <v>897</v>
      </c>
      <c r="G169" s="1251">
        <v>100001392</v>
      </c>
      <c r="H169" s="1251">
        <v>995455</v>
      </c>
      <c r="I169" s="1356"/>
      <c r="J169" s="1251">
        <v>18</v>
      </c>
      <c r="K169" s="1355"/>
      <c r="L169" s="1248" t="s">
        <v>918</v>
      </c>
      <c r="M169" s="1251" t="s">
        <v>575</v>
      </c>
      <c r="N169" s="1251">
        <v>2</v>
      </c>
      <c r="O169" s="1340"/>
      <c r="P169" s="1296" t="str">
        <f t="shared" si="30"/>
        <v>Included</v>
      </c>
      <c r="Q169" s="1296">
        <f t="shared" si="31"/>
        <v>0</v>
      </c>
      <c r="R169" s="786">
        <f t="shared" si="32"/>
        <v>0</v>
      </c>
      <c r="S169" s="786">
        <f t="shared" si="29"/>
        <v>0</v>
      </c>
      <c r="T169" s="787"/>
      <c r="U169" s="787"/>
      <c r="AD169" s="931"/>
    </row>
    <row r="170" spans="1:30" s="786" customFormat="1" ht="66">
      <c r="A170" s="954">
        <v>151</v>
      </c>
      <c r="B170" s="1248">
        <v>7000023190</v>
      </c>
      <c r="C170" s="1251">
        <v>1930</v>
      </c>
      <c r="D170" s="1251">
        <v>1800</v>
      </c>
      <c r="E170" s="1251">
        <v>290</v>
      </c>
      <c r="F170" s="1248" t="s">
        <v>897</v>
      </c>
      <c r="G170" s="1251">
        <v>100003437</v>
      </c>
      <c r="H170" s="1251">
        <v>995454</v>
      </c>
      <c r="I170" s="1356"/>
      <c r="J170" s="1251">
        <v>18</v>
      </c>
      <c r="K170" s="1355"/>
      <c r="L170" s="1248" t="s">
        <v>617</v>
      </c>
      <c r="M170" s="1251" t="s">
        <v>608</v>
      </c>
      <c r="N170" s="1251">
        <v>360</v>
      </c>
      <c r="O170" s="1340"/>
      <c r="P170" s="1296" t="str">
        <f t="shared" si="30"/>
        <v>Included</v>
      </c>
      <c r="Q170" s="1296">
        <f t="shared" si="31"/>
        <v>0</v>
      </c>
      <c r="R170" s="786">
        <f t="shared" si="32"/>
        <v>0</v>
      </c>
      <c r="S170" s="786">
        <f t="shared" si="29"/>
        <v>0</v>
      </c>
      <c r="T170" s="787"/>
      <c r="U170" s="787"/>
      <c r="AD170" s="931"/>
    </row>
    <row r="171" spans="1:30" s="786" customFormat="1" ht="33">
      <c r="A171" s="954">
        <v>152</v>
      </c>
      <c r="B171" s="1248">
        <v>7000023190</v>
      </c>
      <c r="C171" s="1251">
        <v>1930</v>
      </c>
      <c r="D171" s="1251">
        <v>1800</v>
      </c>
      <c r="E171" s="1251">
        <v>300</v>
      </c>
      <c r="F171" s="1248" t="s">
        <v>897</v>
      </c>
      <c r="G171" s="1251">
        <v>100001477</v>
      </c>
      <c r="H171" s="1251">
        <v>995454</v>
      </c>
      <c r="I171" s="1356"/>
      <c r="J171" s="1251">
        <v>18</v>
      </c>
      <c r="K171" s="1355"/>
      <c r="L171" s="1248" t="s">
        <v>919</v>
      </c>
      <c r="M171" s="1251" t="s">
        <v>616</v>
      </c>
      <c r="N171" s="1251">
        <v>50</v>
      </c>
      <c r="O171" s="1340"/>
      <c r="P171" s="1296" t="str">
        <f>IF(O171=0, "Included", IF(ISERROR(N171*O171), O171, N171*O171))</f>
        <v>Included</v>
      </c>
      <c r="Q171" s="1296">
        <f>S171</f>
        <v>0</v>
      </c>
      <c r="R171" s="786">
        <f>IF(P171="Included",0,P171)</f>
        <v>0</v>
      </c>
      <c r="S171" s="786">
        <f t="shared" si="29"/>
        <v>0</v>
      </c>
      <c r="T171" s="787"/>
      <c r="U171" s="787"/>
      <c r="AD171" s="931"/>
    </row>
    <row r="172" spans="1:30" s="786" customFormat="1" ht="33">
      <c r="A172" s="954">
        <v>153</v>
      </c>
      <c r="B172" s="1248">
        <v>7000023190</v>
      </c>
      <c r="C172" s="1251">
        <v>1930</v>
      </c>
      <c r="D172" s="1251">
        <v>1800</v>
      </c>
      <c r="E172" s="1251">
        <v>310</v>
      </c>
      <c r="F172" s="1248" t="s">
        <v>897</v>
      </c>
      <c r="G172" s="1251">
        <v>100016667</v>
      </c>
      <c r="H172" s="1251">
        <v>995451</v>
      </c>
      <c r="I172" s="1356"/>
      <c r="J172" s="1251">
        <v>18</v>
      </c>
      <c r="K172" s="1355"/>
      <c r="L172" s="1248" t="s">
        <v>834</v>
      </c>
      <c r="M172" s="1251" t="s">
        <v>616</v>
      </c>
      <c r="N172" s="1251">
        <v>1500</v>
      </c>
      <c r="O172" s="1340"/>
      <c r="P172" s="1296" t="str">
        <f>IF(O172=0, "Included", IF(ISERROR(N172*O172), O172, N172*O172))</f>
        <v>Included</v>
      </c>
      <c r="Q172" s="1296">
        <f>S172</f>
        <v>0</v>
      </c>
      <c r="R172" s="786">
        <f>IF(P172="Included",0,P172)</f>
        <v>0</v>
      </c>
      <c r="S172" s="786">
        <f t="shared" si="29"/>
        <v>0</v>
      </c>
      <c r="T172" s="787"/>
      <c r="U172" s="787"/>
      <c r="AD172" s="931"/>
    </row>
    <row r="173" spans="1:30" s="786" customFormat="1" ht="33">
      <c r="A173" s="954">
        <v>154</v>
      </c>
      <c r="B173" s="1248">
        <v>7000023190</v>
      </c>
      <c r="C173" s="1251">
        <v>1930</v>
      </c>
      <c r="D173" s="1251">
        <v>1800</v>
      </c>
      <c r="E173" s="1251">
        <v>320</v>
      </c>
      <c r="F173" s="1248" t="s">
        <v>897</v>
      </c>
      <c r="G173" s="1251">
        <v>100001478</v>
      </c>
      <c r="H173" s="1251">
        <v>995454</v>
      </c>
      <c r="I173" s="1356"/>
      <c r="J173" s="1251">
        <v>18</v>
      </c>
      <c r="K173" s="1355"/>
      <c r="L173" s="1248" t="s">
        <v>835</v>
      </c>
      <c r="M173" s="1251" t="s">
        <v>616</v>
      </c>
      <c r="N173" s="1251">
        <v>800</v>
      </c>
      <c r="O173" s="1340"/>
      <c r="P173" s="1296" t="str">
        <f>IF(O173=0, "Included", IF(ISERROR(N173*O173), O173, N173*O173))</f>
        <v>Included</v>
      </c>
      <c r="Q173" s="1296">
        <f>S173</f>
        <v>0</v>
      </c>
      <c r="R173" s="786">
        <f>IF(P173="Included",0,P173)</f>
        <v>0</v>
      </c>
      <c r="S173" s="786">
        <f t="shared" si="29"/>
        <v>0</v>
      </c>
      <c r="T173" s="787"/>
      <c r="U173" s="787"/>
      <c r="AD173" s="931"/>
    </row>
    <row r="174" spans="1:30" s="786" customFormat="1" ht="33">
      <c r="A174" s="954">
        <v>155</v>
      </c>
      <c r="B174" s="1248">
        <v>7000023190</v>
      </c>
      <c r="C174" s="1251">
        <v>1930</v>
      </c>
      <c r="D174" s="1251">
        <v>1800</v>
      </c>
      <c r="E174" s="1251">
        <v>330</v>
      </c>
      <c r="F174" s="1248" t="s">
        <v>897</v>
      </c>
      <c r="G174" s="1251">
        <v>100001479</v>
      </c>
      <c r="H174" s="1251">
        <v>995454</v>
      </c>
      <c r="I174" s="1356"/>
      <c r="J174" s="1251">
        <v>18</v>
      </c>
      <c r="K174" s="1355"/>
      <c r="L174" s="1248" t="s">
        <v>836</v>
      </c>
      <c r="M174" s="1251" t="s">
        <v>616</v>
      </c>
      <c r="N174" s="1251">
        <v>400</v>
      </c>
      <c r="O174" s="1340"/>
      <c r="P174" s="1296" t="str">
        <f t="shared" ref="P174:P184" si="33">IF(O174=0, "Included", IF(ISERROR(N174*O174), O174, N174*O174))</f>
        <v>Included</v>
      </c>
      <c r="Q174" s="1296">
        <f t="shared" ref="Q174:Q184" si="34">S174</f>
        <v>0</v>
      </c>
      <c r="R174" s="786">
        <f t="shared" ref="R174:R184" si="35">IF(P174="Included",0,P174)</f>
        <v>0</v>
      </c>
      <c r="S174" s="786">
        <f t="shared" si="29"/>
        <v>0</v>
      </c>
      <c r="T174" s="787"/>
      <c r="U174" s="787"/>
      <c r="AD174" s="931"/>
    </row>
    <row r="175" spans="1:30" s="786" customFormat="1" ht="33">
      <c r="A175" s="954">
        <v>156</v>
      </c>
      <c r="B175" s="1248">
        <v>7000023190</v>
      </c>
      <c r="C175" s="1251">
        <v>1930</v>
      </c>
      <c r="D175" s="1251">
        <v>1800</v>
      </c>
      <c r="E175" s="1251">
        <v>340</v>
      </c>
      <c r="F175" s="1248" t="s">
        <v>897</v>
      </c>
      <c r="G175" s="1251">
        <v>100001480</v>
      </c>
      <c r="H175" s="1251">
        <v>995454</v>
      </c>
      <c r="I175" s="1356"/>
      <c r="J175" s="1251">
        <v>18</v>
      </c>
      <c r="K175" s="1355"/>
      <c r="L175" s="1248" t="s">
        <v>837</v>
      </c>
      <c r="M175" s="1251" t="s">
        <v>616</v>
      </c>
      <c r="N175" s="1251">
        <v>300</v>
      </c>
      <c r="O175" s="1340"/>
      <c r="P175" s="1296" t="str">
        <f t="shared" si="33"/>
        <v>Included</v>
      </c>
      <c r="Q175" s="1296">
        <f t="shared" si="34"/>
        <v>0</v>
      </c>
      <c r="R175" s="786">
        <f t="shared" si="35"/>
        <v>0</v>
      </c>
      <c r="S175" s="786">
        <f t="shared" si="29"/>
        <v>0</v>
      </c>
      <c r="T175" s="787"/>
      <c r="U175" s="787"/>
      <c r="AD175" s="931"/>
    </row>
    <row r="176" spans="1:30" s="786" customFormat="1" ht="247.5">
      <c r="A176" s="954">
        <v>157</v>
      </c>
      <c r="B176" s="1248">
        <v>7000023190</v>
      </c>
      <c r="C176" s="1251">
        <v>1930</v>
      </c>
      <c r="D176" s="1251">
        <v>1800</v>
      </c>
      <c r="E176" s="1251">
        <v>350</v>
      </c>
      <c r="F176" s="1248" t="s">
        <v>897</v>
      </c>
      <c r="G176" s="1251">
        <v>100002911</v>
      </c>
      <c r="H176" s="1251">
        <v>995432</v>
      </c>
      <c r="I176" s="1356"/>
      <c r="J176" s="1251">
        <v>18</v>
      </c>
      <c r="K176" s="1355"/>
      <c r="L176" s="1248" t="s">
        <v>658</v>
      </c>
      <c r="M176" s="1251" t="s">
        <v>602</v>
      </c>
      <c r="N176" s="1251">
        <v>250000</v>
      </c>
      <c r="O176" s="1340"/>
      <c r="P176" s="1296" t="str">
        <f t="shared" si="33"/>
        <v>Included</v>
      </c>
      <c r="Q176" s="1296">
        <f t="shared" si="34"/>
        <v>0</v>
      </c>
      <c r="R176" s="786">
        <f t="shared" si="35"/>
        <v>0</v>
      </c>
      <c r="S176" s="786">
        <f t="shared" si="29"/>
        <v>0</v>
      </c>
      <c r="T176" s="787"/>
      <c r="U176" s="787"/>
      <c r="AD176" s="931"/>
    </row>
    <row r="177" spans="1:30" s="786" customFormat="1" ht="132">
      <c r="A177" s="954">
        <v>158</v>
      </c>
      <c r="B177" s="1248">
        <v>7000023190</v>
      </c>
      <c r="C177" s="1251">
        <v>1930</v>
      </c>
      <c r="D177" s="1251">
        <v>1800</v>
      </c>
      <c r="E177" s="1251">
        <v>360</v>
      </c>
      <c r="F177" s="1248" t="s">
        <v>897</v>
      </c>
      <c r="G177" s="1251">
        <v>100002914</v>
      </c>
      <c r="H177" s="1251">
        <v>995432</v>
      </c>
      <c r="I177" s="1356"/>
      <c r="J177" s="1251">
        <v>18</v>
      </c>
      <c r="K177" s="1355"/>
      <c r="L177" s="1248" t="s">
        <v>828</v>
      </c>
      <c r="M177" s="1251" t="s">
        <v>602</v>
      </c>
      <c r="N177" s="1251">
        <v>10000</v>
      </c>
      <c r="O177" s="1340"/>
      <c r="P177" s="1296" t="str">
        <f t="shared" si="33"/>
        <v>Included</v>
      </c>
      <c r="Q177" s="1296">
        <f t="shared" si="34"/>
        <v>0</v>
      </c>
      <c r="R177" s="786">
        <f t="shared" si="35"/>
        <v>0</v>
      </c>
      <c r="S177" s="786">
        <f t="shared" si="29"/>
        <v>0</v>
      </c>
      <c r="T177" s="787"/>
      <c r="U177" s="787"/>
      <c r="AD177" s="931"/>
    </row>
    <row r="178" spans="1:30" s="786" customFormat="1" ht="82.5">
      <c r="A178" s="954">
        <v>159</v>
      </c>
      <c r="B178" s="1248">
        <v>7000023190</v>
      </c>
      <c r="C178" s="1251">
        <v>1930</v>
      </c>
      <c r="D178" s="1251">
        <v>1800</v>
      </c>
      <c r="E178" s="1251">
        <v>370</v>
      </c>
      <c r="F178" s="1248" t="s">
        <v>897</v>
      </c>
      <c r="G178" s="1251">
        <v>100007097</v>
      </c>
      <c r="H178" s="1251">
        <v>995454</v>
      </c>
      <c r="I178" s="1356"/>
      <c r="J178" s="1251">
        <v>18</v>
      </c>
      <c r="K178" s="1355"/>
      <c r="L178" s="1248" t="s">
        <v>838</v>
      </c>
      <c r="M178" s="1251" t="s">
        <v>608</v>
      </c>
      <c r="N178" s="1251">
        <v>1500</v>
      </c>
      <c r="O178" s="1340"/>
      <c r="P178" s="1296" t="str">
        <f t="shared" si="33"/>
        <v>Included</v>
      </c>
      <c r="Q178" s="1296">
        <f t="shared" si="34"/>
        <v>0</v>
      </c>
      <c r="R178" s="786">
        <f t="shared" si="35"/>
        <v>0</v>
      </c>
      <c r="S178" s="786">
        <f t="shared" si="29"/>
        <v>0</v>
      </c>
      <c r="T178" s="787"/>
      <c r="U178" s="787"/>
      <c r="AD178" s="931"/>
    </row>
    <row r="179" spans="1:30" s="786" customFormat="1" ht="33">
      <c r="A179" s="954">
        <v>160</v>
      </c>
      <c r="B179" s="1248">
        <v>7000023190</v>
      </c>
      <c r="C179" s="1251">
        <v>1930</v>
      </c>
      <c r="D179" s="1251">
        <v>1800</v>
      </c>
      <c r="E179" s="1251">
        <v>380</v>
      </c>
      <c r="F179" s="1248" t="s">
        <v>897</v>
      </c>
      <c r="G179" s="1251">
        <v>100003477</v>
      </c>
      <c r="H179" s="1251">
        <v>995454</v>
      </c>
      <c r="I179" s="1356"/>
      <c r="J179" s="1251">
        <v>18</v>
      </c>
      <c r="K179" s="1355"/>
      <c r="L179" s="1248" t="s">
        <v>920</v>
      </c>
      <c r="M179" s="1251" t="s">
        <v>575</v>
      </c>
      <c r="N179" s="1251">
        <v>2</v>
      </c>
      <c r="O179" s="1340"/>
      <c r="P179" s="1296" t="str">
        <f t="shared" si="33"/>
        <v>Included</v>
      </c>
      <c r="Q179" s="1296">
        <f t="shared" si="34"/>
        <v>0</v>
      </c>
      <c r="R179" s="786">
        <f t="shared" si="35"/>
        <v>0</v>
      </c>
      <c r="S179" s="786">
        <f t="shared" si="29"/>
        <v>0</v>
      </c>
      <c r="T179" s="787"/>
      <c r="U179" s="787"/>
      <c r="AD179" s="931"/>
    </row>
    <row r="180" spans="1:30" s="786" customFormat="1" ht="16.5">
      <c r="A180" s="954">
        <v>161</v>
      </c>
      <c r="B180" s="1248">
        <v>7000023190</v>
      </c>
      <c r="C180" s="1251">
        <v>1980</v>
      </c>
      <c r="D180" s="1251">
        <v>1820</v>
      </c>
      <c r="E180" s="1251">
        <v>10</v>
      </c>
      <c r="F180" s="1248" t="s">
        <v>854</v>
      </c>
      <c r="G180" s="1251">
        <v>170000502</v>
      </c>
      <c r="H180" s="1251">
        <v>998713</v>
      </c>
      <c r="I180" s="1356"/>
      <c r="J180" s="1251">
        <v>18</v>
      </c>
      <c r="K180" s="1355"/>
      <c r="L180" s="1248" t="s">
        <v>843</v>
      </c>
      <c r="M180" s="1251" t="s">
        <v>575</v>
      </c>
      <c r="N180" s="1251">
        <v>2</v>
      </c>
      <c r="O180" s="1340"/>
      <c r="P180" s="1296" t="str">
        <f t="shared" si="33"/>
        <v>Included</v>
      </c>
      <c r="Q180" s="1296">
        <f t="shared" si="34"/>
        <v>0</v>
      </c>
      <c r="R180" s="786">
        <f t="shared" si="35"/>
        <v>0</v>
      </c>
      <c r="S180" s="786">
        <f t="shared" si="29"/>
        <v>0</v>
      </c>
      <c r="T180" s="787"/>
      <c r="U180" s="787"/>
      <c r="AD180" s="931"/>
    </row>
    <row r="181" spans="1:30" s="786" customFormat="1" ht="16.5">
      <c r="A181" s="954">
        <v>162</v>
      </c>
      <c r="B181" s="1248">
        <v>7000023190</v>
      </c>
      <c r="C181" s="1251">
        <v>1980</v>
      </c>
      <c r="D181" s="1251">
        <v>1820</v>
      </c>
      <c r="E181" s="1251">
        <v>20</v>
      </c>
      <c r="F181" s="1248" t="s">
        <v>854</v>
      </c>
      <c r="G181" s="1251">
        <v>170000530</v>
      </c>
      <c r="H181" s="1251">
        <v>998734</v>
      </c>
      <c r="I181" s="1356"/>
      <c r="J181" s="1251">
        <v>18</v>
      </c>
      <c r="K181" s="1355"/>
      <c r="L181" s="1248" t="s">
        <v>844</v>
      </c>
      <c r="M181" s="1251" t="s">
        <v>575</v>
      </c>
      <c r="N181" s="1251">
        <v>2</v>
      </c>
      <c r="O181" s="1340"/>
      <c r="P181" s="1296" t="str">
        <f t="shared" si="33"/>
        <v>Included</v>
      </c>
      <c r="Q181" s="1296">
        <f t="shared" si="34"/>
        <v>0</v>
      </c>
      <c r="R181" s="786">
        <f t="shared" si="35"/>
        <v>0</v>
      </c>
      <c r="S181" s="786">
        <f t="shared" si="29"/>
        <v>0</v>
      </c>
      <c r="T181" s="787"/>
      <c r="U181" s="787"/>
      <c r="AD181" s="931"/>
    </row>
    <row r="182" spans="1:30" s="786" customFormat="1" ht="33">
      <c r="A182" s="954">
        <v>163</v>
      </c>
      <c r="B182" s="1248">
        <v>7000023190</v>
      </c>
      <c r="C182" s="1251">
        <v>1980</v>
      </c>
      <c r="D182" s="1251">
        <v>1820</v>
      </c>
      <c r="E182" s="1251">
        <v>30</v>
      </c>
      <c r="F182" s="1248" t="s">
        <v>854</v>
      </c>
      <c r="G182" s="1251">
        <v>170000503</v>
      </c>
      <c r="H182" s="1251">
        <v>998713</v>
      </c>
      <c r="I182" s="1356"/>
      <c r="J182" s="1251">
        <v>18</v>
      </c>
      <c r="K182" s="1355"/>
      <c r="L182" s="1248" t="s">
        <v>845</v>
      </c>
      <c r="M182" s="1251" t="s">
        <v>575</v>
      </c>
      <c r="N182" s="1251">
        <v>3</v>
      </c>
      <c r="O182" s="1340"/>
      <c r="P182" s="1296" t="str">
        <f t="shared" si="33"/>
        <v>Included</v>
      </c>
      <c r="Q182" s="1296">
        <f t="shared" si="34"/>
        <v>0</v>
      </c>
      <c r="R182" s="786">
        <f t="shared" si="35"/>
        <v>0</v>
      </c>
      <c r="S182" s="786">
        <f t="shared" si="29"/>
        <v>0</v>
      </c>
      <c r="T182" s="787"/>
      <c r="U182" s="787"/>
      <c r="AD182" s="931"/>
    </row>
    <row r="183" spans="1:30" s="786" customFormat="1" ht="33">
      <c r="A183" s="954">
        <v>164</v>
      </c>
      <c r="B183" s="1248">
        <v>7000023190</v>
      </c>
      <c r="C183" s="1251">
        <v>1980</v>
      </c>
      <c r="D183" s="1251">
        <v>1820</v>
      </c>
      <c r="E183" s="1251">
        <v>40</v>
      </c>
      <c r="F183" s="1248" t="s">
        <v>854</v>
      </c>
      <c r="G183" s="1251">
        <v>170000504</v>
      </c>
      <c r="H183" s="1251">
        <v>998713</v>
      </c>
      <c r="I183" s="1356"/>
      <c r="J183" s="1251">
        <v>18</v>
      </c>
      <c r="K183" s="1355"/>
      <c r="L183" s="1248" t="s">
        <v>846</v>
      </c>
      <c r="M183" s="1251" t="s">
        <v>665</v>
      </c>
      <c r="N183" s="1251">
        <v>1</v>
      </c>
      <c r="O183" s="1340"/>
      <c r="P183" s="1296" t="str">
        <f t="shared" si="33"/>
        <v>Included</v>
      </c>
      <c r="Q183" s="1296">
        <f t="shared" si="34"/>
        <v>0</v>
      </c>
      <c r="R183" s="786">
        <f t="shared" si="35"/>
        <v>0</v>
      </c>
      <c r="S183" s="786">
        <f t="shared" si="29"/>
        <v>0</v>
      </c>
      <c r="T183" s="787"/>
      <c r="U183" s="787"/>
      <c r="AD183" s="931"/>
    </row>
    <row r="184" spans="1:30" s="786" customFormat="1" ht="33">
      <c r="A184" s="954">
        <v>165</v>
      </c>
      <c r="B184" s="1248">
        <v>7000023190</v>
      </c>
      <c r="C184" s="1251">
        <v>1980</v>
      </c>
      <c r="D184" s="1251">
        <v>1820</v>
      </c>
      <c r="E184" s="1251">
        <v>50</v>
      </c>
      <c r="F184" s="1248" t="s">
        <v>854</v>
      </c>
      <c r="G184" s="1251">
        <v>170000501</v>
      </c>
      <c r="H184" s="1251">
        <v>998734</v>
      </c>
      <c r="I184" s="1356"/>
      <c r="J184" s="1251">
        <v>18</v>
      </c>
      <c r="K184" s="1355"/>
      <c r="L184" s="1248" t="s">
        <v>847</v>
      </c>
      <c r="M184" s="1251" t="s">
        <v>665</v>
      </c>
      <c r="N184" s="1251">
        <v>1</v>
      </c>
      <c r="O184" s="1340"/>
      <c r="P184" s="1296" t="str">
        <f t="shared" si="33"/>
        <v>Included</v>
      </c>
      <c r="Q184" s="1296">
        <f t="shared" si="34"/>
        <v>0</v>
      </c>
      <c r="R184" s="786">
        <f t="shared" si="35"/>
        <v>0</v>
      </c>
      <c r="S184" s="786">
        <f t="shared" si="29"/>
        <v>0</v>
      </c>
      <c r="T184" s="787"/>
      <c r="U184" s="787"/>
      <c r="AD184" s="931"/>
    </row>
    <row r="185" spans="1:30" s="1320" customFormat="1" ht="39" customHeight="1">
      <c r="A185" s="1311" t="s">
        <v>341</v>
      </c>
      <c r="B185" s="1312" t="str">
        <f>+'Sch-2'!B190</f>
        <v xml:space="preserve">400kV Bus Sectionalizer at 400kV F-3        </v>
      </c>
      <c r="C185" s="1313"/>
      <c r="D185" s="1313"/>
      <c r="E185" s="1313"/>
      <c r="F185" s="1314"/>
      <c r="G185" s="1313"/>
      <c r="H185" s="1313"/>
      <c r="I185" s="1314"/>
      <c r="J185" s="1314"/>
      <c r="K185" s="1314"/>
      <c r="L185" s="1315"/>
      <c r="M185" s="1316"/>
      <c r="N185" s="1316"/>
      <c r="O185" s="1316"/>
      <c r="P185" s="1316"/>
      <c r="Q185" s="1316"/>
      <c r="R185" s="1317"/>
      <c r="S185" s="1318"/>
      <c r="T185" s="1319"/>
      <c r="U185" s="1319"/>
      <c r="AD185" s="1321"/>
    </row>
    <row r="186" spans="1:30" s="786" customFormat="1" ht="33">
      <c r="A186" s="1228">
        <v>1</v>
      </c>
      <c r="B186" s="1248">
        <v>7000023191</v>
      </c>
      <c r="C186" s="1251">
        <v>210</v>
      </c>
      <c r="D186" s="1251">
        <v>1310</v>
      </c>
      <c r="E186" s="1251">
        <v>10</v>
      </c>
      <c r="F186" s="1248" t="s">
        <v>709</v>
      </c>
      <c r="G186" s="1251">
        <v>100000267</v>
      </c>
      <c r="H186" s="1251">
        <v>998736</v>
      </c>
      <c r="I186" s="1356"/>
      <c r="J186" s="1251">
        <v>18</v>
      </c>
      <c r="K186" s="1355"/>
      <c r="L186" s="1248" t="s">
        <v>801</v>
      </c>
      <c r="M186" s="1251" t="s">
        <v>575</v>
      </c>
      <c r="N186" s="1251">
        <v>2</v>
      </c>
      <c r="O186" s="1340"/>
      <c r="P186" s="1296" t="str">
        <f>IF(O186=0, "Included", IF(ISERROR(N186*O186), O186, N186*O186))</f>
        <v>Included</v>
      </c>
      <c r="Q186" s="1296">
        <f>S186</f>
        <v>0</v>
      </c>
      <c r="R186" s="786">
        <f>IF(P186="Included",0,P186)</f>
        <v>0</v>
      </c>
      <c r="S186" s="786">
        <f>IF(K186="",(R186*J186/100),(R186*K186))</f>
        <v>0</v>
      </c>
      <c r="T186" s="787"/>
      <c r="U186" s="787"/>
      <c r="AD186" s="931"/>
    </row>
    <row r="187" spans="1:30" s="786" customFormat="1" ht="33">
      <c r="A187" s="1228">
        <f t="shared" ref="A187:A205" si="36">A186+1</f>
        <v>2</v>
      </c>
      <c r="B187" s="1248">
        <v>7000023191</v>
      </c>
      <c r="C187" s="1251">
        <v>210</v>
      </c>
      <c r="D187" s="1251">
        <v>1310</v>
      </c>
      <c r="E187" s="1251">
        <v>20</v>
      </c>
      <c r="F187" s="1248" t="s">
        <v>709</v>
      </c>
      <c r="G187" s="1251">
        <v>100000274</v>
      </c>
      <c r="H187" s="1251">
        <v>998736</v>
      </c>
      <c r="I187" s="1356"/>
      <c r="J187" s="1251">
        <v>18</v>
      </c>
      <c r="K187" s="1355"/>
      <c r="L187" s="1248" t="s">
        <v>735</v>
      </c>
      <c r="M187" s="1251" t="s">
        <v>575</v>
      </c>
      <c r="N187" s="1251">
        <v>6</v>
      </c>
      <c r="O187" s="1340"/>
      <c r="P187" s="1296" t="str">
        <f>IF(O187=0, "Included", IF(ISERROR(N187*O187), O187, N187*O187))</f>
        <v>Included</v>
      </c>
      <c r="Q187" s="1296">
        <f>S187</f>
        <v>0</v>
      </c>
      <c r="R187" s="786">
        <f>IF(P187="Included",0,P187)</f>
        <v>0</v>
      </c>
      <c r="S187" s="786">
        <f t="shared" ref="S187:S205" si="37">IF(K187="",(R187*J187/100),(R187*K187))</f>
        <v>0</v>
      </c>
      <c r="T187" s="787"/>
      <c r="U187" s="787"/>
      <c r="AD187" s="931"/>
    </row>
    <row r="188" spans="1:30" s="786" customFormat="1" ht="33">
      <c r="A188" s="1228">
        <f t="shared" si="36"/>
        <v>3</v>
      </c>
      <c r="B188" s="1248">
        <v>7000023191</v>
      </c>
      <c r="C188" s="1251">
        <v>210</v>
      </c>
      <c r="D188" s="1251">
        <v>1310</v>
      </c>
      <c r="E188" s="1251">
        <v>30</v>
      </c>
      <c r="F188" s="1248" t="s">
        <v>709</v>
      </c>
      <c r="G188" s="1251">
        <v>100000275</v>
      </c>
      <c r="H188" s="1251">
        <v>998736</v>
      </c>
      <c r="I188" s="1356"/>
      <c r="J188" s="1251">
        <v>18</v>
      </c>
      <c r="K188" s="1355"/>
      <c r="L188" s="1248" t="s">
        <v>791</v>
      </c>
      <c r="M188" s="1251" t="s">
        <v>575</v>
      </c>
      <c r="N188" s="1251">
        <v>6</v>
      </c>
      <c r="O188" s="1340"/>
      <c r="P188" s="1296" t="str">
        <f>IF(O188=0, "Included", IF(ISERROR(N188*O188), O188, N188*O188))</f>
        <v>Included</v>
      </c>
      <c r="Q188" s="1296">
        <f>S188</f>
        <v>0</v>
      </c>
      <c r="R188" s="786">
        <f>IF(P188="Included",0,P188)</f>
        <v>0</v>
      </c>
      <c r="S188" s="786">
        <f t="shared" si="37"/>
        <v>0</v>
      </c>
      <c r="T188" s="787"/>
      <c r="U188" s="787"/>
      <c r="AD188" s="931"/>
    </row>
    <row r="189" spans="1:30" s="786" customFormat="1" ht="33">
      <c r="A189" s="1228">
        <f t="shared" si="36"/>
        <v>4</v>
      </c>
      <c r="B189" s="1248">
        <v>7000023191</v>
      </c>
      <c r="C189" s="1251">
        <v>210</v>
      </c>
      <c r="D189" s="1251">
        <v>1310</v>
      </c>
      <c r="E189" s="1251">
        <v>40</v>
      </c>
      <c r="F189" s="1248" t="s">
        <v>709</v>
      </c>
      <c r="G189" s="1251">
        <v>100000287</v>
      </c>
      <c r="H189" s="1251">
        <v>998736</v>
      </c>
      <c r="I189" s="1356"/>
      <c r="J189" s="1251">
        <v>18</v>
      </c>
      <c r="K189" s="1355"/>
      <c r="L189" s="1248" t="s">
        <v>734</v>
      </c>
      <c r="M189" s="1251" t="s">
        <v>575</v>
      </c>
      <c r="N189" s="1251">
        <v>4</v>
      </c>
      <c r="O189" s="1340"/>
      <c r="P189" s="1296" t="str">
        <f t="shared" ref="P189:P198" si="38">IF(O189=0, "Included", IF(ISERROR(N189*O189), O189, N189*O189))</f>
        <v>Included</v>
      </c>
      <c r="Q189" s="1296">
        <f t="shared" ref="Q189:Q198" si="39">S189</f>
        <v>0</v>
      </c>
      <c r="R189" s="786">
        <f t="shared" ref="R189:R198" si="40">IF(P189="Included",0,P189)</f>
        <v>0</v>
      </c>
      <c r="S189" s="786">
        <f t="shared" si="37"/>
        <v>0</v>
      </c>
      <c r="T189" s="787"/>
      <c r="U189" s="787"/>
      <c r="AD189" s="931"/>
    </row>
    <row r="190" spans="1:30" s="786" customFormat="1" ht="33">
      <c r="A190" s="1228">
        <f t="shared" si="36"/>
        <v>5</v>
      </c>
      <c r="B190" s="1248">
        <v>7000023191</v>
      </c>
      <c r="C190" s="1251">
        <v>220</v>
      </c>
      <c r="D190" s="1251">
        <v>1410</v>
      </c>
      <c r="E190" s="1251">
        <v>10</v>
      </c>
      <c r="F190" s="1248" t="s">
        <v>889</v>
      </c>
      <c r="G190" s="1251">
        <v>100008263</v>
      </c>
      <c r="H190" s="1251">
        <v>998731</v>
      </c>
      <c r="I190" s="1356"/>
      <c r="J190" s="1251">
        <v>18</v>
      </c>
      <c r="K190" s="1355"/>
      <c r="L190" s="1248" t="s">
        <v>921</v>
      </c>
      <c r="M190" s="1251" t="s">
        <v>581</v>
      </c>
      <c r="N190" s="1251">
        <v>2</v>
      </c>
      <c r="O190" s="1340"/>
      <c r="P190" s="1296" t="str">
        <f t="shared" si="38"/>
        <v>Included</v>
      </c>
      <c r="Q190" s="1296">
        <f t="shared" si="39"/>
        <v>0</v>
      </c>
      <c r="R190" s="786">
        <f t="shared" si="40"/>
        <v>0</v>
      </c>
      <c r="S190" s="786">
        <f t="shared" si="37"/>
        <v>0</v>
      </c>
      <c r="T190" s="787"/>
      <c r="U190" s="787"/>
      <c r="AD190" s="931"/>
    </row>
    <row r="191" spans="1:30" s="786" customFormat="1" ht="49.5">
      <c r="A191" s="1228">
        <f t="shared" si="36"/>
        <v>6</v>
      </c>
      <c r="B191" s="1248">
        <v>7000023191</v>
      </c>
      <c r="C191" s="1251">
        <v>230</v>
      </c>
      <c r="D191" s="1251">
        <v>1421</v>
      </c>
      <c r="E191" s="1251">
        <v>10</v>
      </c>
      <c r="F191" s="1248" t="s">
        <v>714</v>
      </c>
      <c r="G191" s="1251">
        <v>100017133</v>
      </c>
      <c r="H191" s="1251">
        <v>998731</v>
      </c>
      <c r="I191" s="1356"/>
      <c r="J191" s="1251">
        <v>18</v>
      </c>
      <c r="K191" s="1355"/>
      <c r="L191" s="1248" t="s">
        <v>813</v>
      </c>
      <c r="M191" s="1251" t="s">
        <v>575</v>
      </c>
      <c r="N191" s="1251">
        <v>12</v>
      </c>
      <c r="O191" s="1340"/>
      <c r="P191" s="1296" t="str">
        <f t="shared" si="38"/>
        <v>Included</v>
      </c>
      <c r="Q191" s="1296">
        <f t="shared" si="39"/>
        <v>0</v>
      </c>
      <c r="R191" s="786">
        <f t="shared" si="40"/>
        <v>0</v>
      </c>
      <c r="S191" s="786">
        <f t="shared" si="37"/>
        <v>0</v>
      </c>
      <c r="T191" s="787"/>
      <c r="U191" s="787"/>
      <c r="AD191" s="931"/>
    </row>
    <row r="192" spans="1:30" s="786" customFormat="1" ht="33">
      <c r="A192" s="1228">
        <f t="shared" si="36"/>
        <v>7</v>
      </c>
      <c r="B192" s="1248">
        <v>7000023191</v>
      </c>
      <c r="C192" s="1251">
        <v>240</v>
      </c>
      <c r="D192" s="1251">
        <v>1470</v>
      </c>
      <c r="E192" s="1251">
        <v>10</v>
      </c>
      <c r="F192" s="1248" t="s">
        <v>659</v>
      </c>
      <c r="G192" s="1251">
        <v>100000728</v>
      </c>
      <c r="H192" s="1251">
        <v>998736</v>
      </c>
      <c r="I192" s="1356"/>
      <c r="J192" s="1251">
        <v>18</v>
      </c>
      <c r="K192" s="1355"/>
      <c r="L192" s="1248" t="s">
        <v>583</v>
      </c>
      <c r="M192" s="1251" t="s">
        <v>575</v>
      </c>
      <c r="N192" s="1251">
        <v>2</v>
      </c>
      <c r="O192" s="1340"/>
      <c r="P192" s="1296" t="str">
        <f t="shared" ref="P192" si="41">IF(O192=0, "Included", IF(ISERROR(N192*O192), O192, N192*O192))</f>
        <v>Included</v>
      </c>
      <c r="Q192" s="1296">
        <f t="shared" ref="Q192" si="42">S192</f>
        <v>0</v>
      </c>
      <c r="R192" s="786">
        <f t="shared" ref="R192" si="43">IF(P192="Included",0,P192)</f>
        <v>0</v>
      </c>
      <c r="S192" s="786">
        <f t="shared" si="37"/>
        <v>0</v>
      </c>
      <c r="T192" s="787"/>
      <c r="U192" s="787"/>
      <c r="AD192" s="931"/>
    </row>
    <row r="193" spans="1:54" s="786" customFormat="1" ht="33">
      <c r="A193" s="1228">
        <f t="shared" si="36"/>
        <v>8</v>
      </c>
      <c r="B193" s="1248">
        <v>7000023191</v>
      </c>
      <c r="C193" s="1251">
        <v>240</v>
      </c>
      <c r="D193" s="1251">
        <v>1470</v>
      </c>
      <c r="E193" s="1251">
        <v>20</v>
      </c>
      <c r="F193" s="1248" t="s">
        <v>659</v>
      </c>
      <c r="G193" s="1251">
        <v>100000735</v>
      </c>
      <c r="H193" s="1251">
        <v>998736</v>
      </c>
      <c r="I193" s="1356"/>
      <c r="J193" s="1251">
        <v>18</v>
      </c>
      <c r="K193" s="1355"/>
      <c r="L193" s="1248" t="s">
        <v>610</v>
      </c>
      <c r="M193" s="1251" t="s">
        <v>581</v>
      </c>
      <c r="N193" s="1251">
        <v>1</v>
      </c>
      <c r="O193" s="1340"/>
      <c r="P193" s="1296" t="str">
        <f t="shared" si="38"/>
        <v>Included</v>
      </c>
      <c r="Q193" s="1296">
        <f t="shared" si="39"/>
        <v>0</v>
      </c>
      <c r="R193" s="786">
        <f t="shared" si="40"/>
        <v>0</v>
      </c>
      <c r="S193" s="786">
        <f t="shared" si="37"/>
        <v>0</v>
      </c>
      <c r="T193" s="787"/>
      <c r="U193" s="787"/>
      <c r="AD193" s="931"/>
    </row>
    <row r="194" spans="1:54" s="786" customFormat="1" ht="33">
      <c r="A194" s="1228">
        <f t="shared" si="36"/>
        <v>9</v>
      </c>
      <c r="B194" s="1248">
        <v>7000023191</v>
      </c>
      <c r="C194" s="1251">
        <v>250</v>
      </c>
      <c r="D194" s="1251">
        <v>1513</v>
      </c>
      <c r="E194" s="1251">
        <v>10</v>
      </c>
      <c r="F194" s="1248" t="s">
        <v>649</v>
      </c>
      <c r="G194" s="1251">
        <v>100002069</v>
      </c>
      <c r="H194" s="1251">
        <v>998736</v>
      </c>
      <c r="I194" s="1356"/>
      <c r="J194" s="1251">
        <v>18</v>
      </c>
      <c r="K194" s="1355"/>
      <c r="L194" s="1248" t="s">
        <v>611</v>
      </c>
      <c r="M194" s="1251" t="s">
        <v>575</v>
      </c>
      <c r="N194" s="1251">
        <v>2</v>
      </c>
      <c r="O194" s="1340"/>
      <c r="P194" s="1296" t="str">
        <f t="shared" si="38"/>
        <v>Included</v>
      </c>
      <c r="Q194" s="1296">
        <f t="shared" si="39"/>
        <v>0</v>
      </c>
      <c r="R194" s="786">
        <f t="shared" si="40"/>
        <v>0</v>
      </c>
      <c r="S194" s="786">
        <f t="shared" si="37"/>
        <v>0</v>
      </c>
      <c r="T194" s="787"/>
      <c r="U194" s="787"/>
      <c r="AD194" s="931"/>
    </row>
    <row r="195" spans="1:54" s="786" customFormat="1" ht="33">
      <c r="A195" s="1228">
        <f t="shared" si="36"/>
        <v>10</v>
      </c>
      <c r="B195" s="1248">
        <v>7000023191</v>
      </c>
      <c r="C195" s="1251">
        <v>260</v>
      </c>
      <c r="D195" s="1251">
        <v>1590</v>
      </c>
      <c r="E195" s="1251">
        <v>10</v>
      </c>
      <c r="F195" s="1248" t="s">
        <v>718</v>
      </c>
      <c r="G195" s="1251">
        <v>100002181</v>
      </c>
      <c r="H195" s="1251">
        <v>998736</v>
      </c>
      <c r="I195" s="1356"/>
      <c r="J195" s="1251">
        <v>18</v>
      </c>
      <c r="K195" s="1355"/>
      <c r="L195" s="1248" t="s">
        <v>579</v>
      </c>
      <c r="M195" s="1251" t="s">
        <v>578</v>
      </c>
      <c r="N195" s="1251">
        <v>1</v>
      </c>
      <c r="O195" s="1340"/>
      <c r="P195" s="1296" t="str">
        <f t="shared" si="38"/>
        <v>Included</v>
      </c>
      <c r="Q195" s="1296">
        <f t="shared" si="39"/>
        <v>0</v>
      </c>
      <c r="R195" s="786">
        <f t="shared" si="40"/>
        <v>0</v>
      </c>
      <c r="S195" s="786">
        <f t="shared" si="37"/>
        <v>0</v>
      </c>
      <c r="T195" s="787"/>
      <c r="U195" s="787"/>
      <c r="AD195" s="931"/>
    </row>
    <row r="196" spans="1:54" s="786" customFormat="1" ht="33">
      <c r="A196" s="1228">
        <f t="shared" si="36"/>
        <v>11</v>
      </c>
      <c r="B196" s="1248">
        <v>7000023191</v>
      </c>
      <c r="C196" s="1251">
        <v>260</v>
      </c>
      <c r="D196" s="1251">
        <v>1590</v>
      </c>
      <c r="E196" s="1251">
        <v>20</v>
      </c>
      <c r="F196" s="1248" t="s">
        <v>718</v>
      </c>
      <c r="G196" s="1251">
        <v>100002182</v>
      </c>
      <c r="H196" s="1251">
        <v>998736</v>
      </c>
      <c r="I196" s="1356"/>
      <c r="J196" s="1251">
        <v>18</v>
      </c>
      <c r="K196" s="1355"/>
      <c r="L196" s="1248" t="s">
        <v>580</v>
      </c>
      <c r="M196" s="1251" t="s">
        <v>578</v>
      </c>
      <c r="N196" s="1251">
        <v>1</v>
      </c>
      <c r="O196" s="1340"/>
      <c r="P196" s="1296" t="str">
        <f t="shared" si="38"/>
        <v>Included</v>
      </c>
      <c r="Q196" s="1296">
        <f t="shared" si="39"/>
        <v>0</v>
      </c>
      <c r="R196" s="786">
        <f t="shared" si="40"/>
        <v>0</v>
      </c>
      <c r="S196" s="786">
        <f t="shared" si="37"/>
        <v>0</v>
      </c>
      <c r="T196" s="787"/>
      <c r="U196" s="787"/>
      <c r="AD196" s="931"/>
    </row>
    <row r="197" spans="1:54" s="786" customFormat="1" ht="33">
      <c r="A197" s="1228">
        <f t="shared" si="36"/>
        <v>12</v>
      </c>
      <c r="B197" s="1248">
        <v>7000023191</v>
      </c>
      <c r="C197" s="1251">
        <v>270</v>
      </c>
      <c r="D197" s="1251">
        <v>1660</v>
      </c>
      <c r="E197" s="1251">
        <v>10</v>
      </c>
      <c r="F197" s="1248" t="s">
        <v>721</v>
      </c>
      <c r="G197" s="1251">
        <v>100008219</v>
      </c>
      <c r="H197" s="1251">
        <v>995455</v>
      </c>
      <c r="I197" s="1356"/>
      <c r="J197" s="1251">
        <v>18</v>
      </c>
      <c r="K197" s="1355"/>
      <c r="L197" s="1248" t="s">
        <v>820</v>
      </c>
      <c r="M197" s="1251" t="s">
        <v>575</v>
      </c>
      <c r="N197" s="1251">
        <v>6</v>
      </c>
      <c r="O197" s="1340"/>
      <c r="P197" s="1296" t="str">
        <f t="shared" si="38"/>
        <v>Included</v>
      </c>
      <c r="Q197" s="1296">
        <f t="shared" si="39"/>
        <v>0</v>
      </c>
      <c r="R197" s="786">
        <f t="shared" si="40"/>
        <v>0</v>
      </c>
      <c r="S197" s="786">
        <f t="shared" si="37"/>
        <v>0</v>
      </c>
      <c r="T197" s="787"/>
      <c r="U197" s="787"/>
      <c r="AD197" s="931"/>
    </row>
    <row r="198" spans="1:54" s="786" customFormat="1" ht="33">
      <c r="A198" s="1228">
        <f t="shared" si="36"/>
        <v>13</v>
      </c>
      <c r="B198" s="1248">
        <v>7000023191</v>
      </c>
      <c r="C198" s="1251">
        <v>270</v>
      </c>
      <c r="D198" s="1251">
        <v>1660</v>
      </c>
      <c r="E198" s="1251">
        <v>20</v>
      </c>
      <c r="F198" s="1248" t="s">
        <v>721</v>
      </c>
      <c r="G198" s="1251">
        <v>100008220</v>
      </c>
      <c r="H198" s="1251">
        <v>995455</v>
      </c>
      <c r="I198" s="1356"/>
      <c r="J198" s="1251">
        <v>18</v>
      </c>
      <c r="K198" s="1355"/>
      <c r="L198" s="1248" t="s">
        <v>842</v>
      </c>
      <c r="M198" s="1251" t="s">
        <v>575</v>
      </c>
      <c r="N198" s="1251">
        <v>6</v>
      </c>
      <c r="O198" s="1340"/>
      <c r="P198" s="1296" t="str">
        <f t="shared" si="38"/>
        <v>Included</v>
      </c>
      <c r="Q198" s="1296">
        <f t="shared" si="39"/>
        <v>0</v>
      </c>
      <c r="R198" s="786">
        <f t="shared" si="40"/>
        <v>0</v>
      </c>
      <c r="S198" s="786">
        <f t="shared" si="37"/>
        <v>0</v>
      </c>
      <c r="T198" s="787"/>
      <c r="U198" s="787"/>
      <c r="AD198" s="931"/>
    </row>
    <row r="199" spans="1:54" s="786" customFormat="1" ht="33">
      <c r="A199" s="1228">
        <f t="shared" si="36"/>
        <v>14</v>
      </c>
      <c r="B199" s="1248">
        <v>7000023191</v>
      </c>
      <c r="C199" s="1251">
        <v>270</v>
      </c>
      <c r="D199" s="1251">
        <v>1660</v>
      </c>
      <c r="E199" s="1251">
        <v>30</v>
      </c>
      <c r="F199" s="1248" t="s">
        <v>721</v>
      </c>
      <c r="G199" s="1251">
        <v>100008221</v>
      </c>
      <c r="H199" s="1251">
        <v>995455</v>
      </c>
      <c r="I199" s="1356"/>
      <c r="J199" s="1251">
        <v>18</v>
      </c>
      <c r="K199" s="1355"/>
      <c r="L199" s="1248" t="s">
        <v>823</v>
      </c>
      <c r="M199" s="1251" t="s">
        <v>575</v>
      </c>
      <c r="N199" s="1251">
        <v>4</v>
      </c>
      <c r="O199" s="1340"/>
      <c r="P199" s="1296" t="str">
        <f>IF(O199=0, "Included", IF(ISERROR(N199*O199), O199, N199*O199))</f>
        <v>Included</v>
      </c>
      <c r="Q199" s="1296">
        <f>S199</f>
        <v>0</v>
      </c>
      <c r="R199" s="786">
        <f>IF(P199="Included",0,P199)</f>
        <v>0</v>
      </c>
      <c r="S199" s="786">
        <f t="shared" si="37"/>
        <v>0</v>
      </c>
      <c r="T199" s="787"/>
      <c r="U199" s="787"/>
      <c r="AD199" s="931"/>
    </row>
    <row r="200" spans="1:54" s="786" customFormat="1" ht="49.5">
      <c r="A200" s="1228">
        <f t="shared" si="36"/>
        <v>15</v>
      </c>
      <c r="B200" s="1248">
        <v>7000023191</v>
      </c>
      <c r="C200" s="1251">
        <v>280</v>
      </c>
      <c r="D200" s="1251">
        <v>1690</v>
      </c>
      <c r="E200" s="1251">
        <v>10</v>
      </c>
      <c r="F200" s="1248" t="s">
        <v>897</v>
      </c>
      <c r="G200" s="1251">
        <v>100004518</v>
      </c>
      <c r="H200" s="1251">
        <v>995433</v>
      </c>
      <c r="I200" s="1356"/>
      <c r="J200" s="1251">
        <v>18</v>
      </c>
      <c r="K200" s="1355"/>
      <c r="L200" s="1248" t="s">
        <v>601</v>
      </c>
      <c r="M200" s="1251" t="s">
        <v>602</v>
      </c>
      <c r="N200" s="1251">
        <v>392</v>
      </c>
      <c r="O200" s="1340"/>
      <c r="P200" s="1296" t="str">
        <f>IF(O200=0, "Included", IF(ISERROR(N200*O200), O200, N200*O200))</f>
        <v>Included</v>
      </c>
      <c r="Q200" s="1296">
        <f>S200</f>
        <v>0</v>
      </c>
      <c r="R200" s="786">
        <f>IF(P200="Included",0,P200)</f>
        <v>0</v>
      </c>
      <c r="S200" s="786">
        <f t="shared" si="37"/>
        <v>0</v>
      </c>
      <c r="T200" s="787"/>
      <c r="U200" s="787"/>
      <c r="AD200" s="931"/>
    </row>
    <row r="201" spans="1:54" s="786" customFormat="1" ht="66">
      <c r="A201" s="1228">
        <f t="shared" si="36"/>
        <v>16</v>
      </c>
      <c r="B201" s="1248">
        <v>7000023191</v>
      </c>
      <c r="C201" s="1251">
        <v>280</v>
      </c>
      <c r="D201" s="1251">
        <v>1690</v>
      </c>
      <c r="E201" s="1251">
        <v>20</v>
      </c>
      <c r="F201" s="1248" t="s">
        <v>897</v>
      </c>
      <c r="G201" s="1251">
        <v>100011662</v>
      </c>
      <c r="H201" s="1251">
        <v>995433</v>
      </c>
      <c r="I201" s="1356"/>
      <c r="J201" s="1251">
        <v>18</v>
      </c>
      <c r="K201" s="1355"/>
      <c r="L201" s="1248" t="s">
        <v>910</v>
      </c>
      <c r="M201" s="1251" t="s">
        <v>602</v>
      </c>
      <c r="N201" s="1251">
        <v>44</v>
      </c>
      <c r="O201" s="1340"/>
      <c r="P201" s="1296" t="str">
        <f>IF(O201=0, "Included", IF(ISERROR(N201*O201), O201, N201*O201))</f>
        <v>Included</v>
      </c>
      <c r="Q201" s="1296">
        <f>S201</f>
        <v>0</v>
      </c>
      <c r="R201" s="786">
        <f>IF(P201="Included",0,P201)</f>
        <v>0</v>
      </c>
      <c r="S201" s="786">
        <f t="shared" si="37"/>
        <v>0</v>
      </c>
      <c r="T201" s="787"/>
      <c r="U201" s="787"/>
      <c r="AD201" s="931"/>
    </row>
    <row r="202" spans="1:54" s="786" customFormat="1" ht="49.5">
      <c r="A202" s="1228">
        <f t="shared" si="36"/>
        <v>17</v>
      </c>
      <c r="B202" s="1248">
        <v>7000023191</v>
      </c>
      <c r="C202" s="1251">
        <v>280</v>
      </c>
      <c r="D202" s="1251">
        <v>1690</v>
      </c>
      <c r="E202" s="1251">
        <v>30</v>
      </c>
      <c r="F202" s="1248" t="s">
        <v>897</v>
      </c>
      <c r="G202" s="1251">
        <v>100001327</v>
      </c>
      <c r="H202" s="1251">
        <v>995454</v>
      </c>
      <c r="I202" s="1356"/>
      <c r="J202" s="1251">
        <v>18</v>
      </c>
      <c r="K202" s="1355"/>
      <c r="L202" s="1248" t="s">
        <v>614</v>
      </c>
      <c r="M202" s="1251" t="s">
        <v>602</v>
      </c>
      <c r="N202" s="1251">
        <v>90</v>
      </c>
      <c r="O202" s="1340"/>
      <c r="P202" s="1296" t="str">
        <f t="shared" ref="P202:P205" si="44">IF(O202=0, "Included", IF(ISERROR(N202*O202), O202, N202*O202))</f>
        <v>Included</v>
      </c>
      <c r="Q202" s="1296">
        <f t="shared" ref="Q202:Q205" si="45">S202</f>
        <v>0</v>
      </c>
      <c r="R202" s="786">
        <f t="shared" ref="R202:R205" si="46">IF(P202="Included",0,P202)</f>
        <v>0</v>
      </c>
      <c r="S202" s="786">
        <f t="shared" si="37"/>
        <v>0</v>
      </c>
      <c r="T202" s="787"/>
      <c r="U202" s="787"/>
      <c r="AD202" s="931"/>
    </row>
    <row r="203" spans="1:54" s="786" customFormat="1" ht="16.5">
      <c r="A203" s="1228">
        <f t="shared" si="36"/>
        <v>18</v>
      </c>
      <c r="B203" s="1248">
        <v>7000023191</v>
      </c>
      <c r="C203" s="1251">
        <v>280</v>
      </c>
      <c r="D203" s="1251">
        <v>1690</v>
      </c>
      <c r="E203" s="1251">
        <v>40</v>
      </c>
      <c r="F203" s="1248" t="s">
        <v>897</v>
      </c>
      <c r="G203" s="1251">
        <v>100001325</v>
      </c>
      <c r="H203" s="1251">
        <v>995454</v>
      </c>
      <c r="I203" s="1356"/>
      <c r="J203" s="1251">
        <v>18</v>
      </c>
      <c r="K203" s="1355"/>
      <c r="L203" s="1248" t="s">
        <v>603</v>
      </c>
      <c r="M203" s="1251" t="s">
        <v>602</v>
      </c>
      <c r="N203" s="1251">
        <v>18</v>
      </c>
      <c r="O203" s="1340"/>
      <c r="P203" s="1296" t="str">
        <f t="shared" si="44"/>
        <v>Included</v>
      </c>
      <c r="Q203" s="1296">
        <f t="shared" si="45"/>
        <v>0</v>
      </c>
      <c r="R203" s="786">
        <f t="shared" si="46"/>
        <v>0</v>
      </c>
      <c r="S203" s="786">
        <f t="shared" si="37"/>
        <v>0</v>
      </c>
      <c r="T203" s="787"/>
      <c r="U203" s="787"/>
      <c r="AD203" s="931"/>
    </row>
    <row r="204" spans="1:54" s="786" customFormat="1" ht="16.5">
      <c r="A204" s="1228">
        <f t="shared" si="36"/>
        <v>19</v>
      </c>
      <c r="B204" s="1248">
        <v>7000023191</v>
      </c>
      <c r="C204" s="1251">
        <v>280</v>
      </c>
      <c r="D204" s="1251">
        <v>1690</v>
      </c>
      <c r="E204" s="1251">
        <v>50</v>
      </c>
      <c r="F204" s="1248" t="s">
        <v>897</v>
      </c>
      <c r="G204" s="1251">
        <v>100001329</v>
      </c>
      <c r="H204" s="1251">
        <v>995454</v>
      </c>
      <c r="I204" s="1356"/>
      <c r="J204" s="1251">
        <v>18</v>
      </c>
      <c r="K204" s="1355"/>
      <c r="L204" s="1248" t="s">
        <v>604</v>
      </c>
      <c r="M204" s="1251" t="s">
        <v>596</v>
      </c>
      <c r="N204" s="1251">
        <v>6</v>
      </c>
      <c r="O204" s="1340"/>
      <c r="P204" s="1296" t="str">
        <f t="shared" si="44"/>
        <v>Included</v>
      </c>
      <c r="Q204" s="1296">
        <f t="shared" si="45"/>
        <v>0</v>
      </c>
      <c r="R204" s="786">
        <f t="shared" si="46"/>
        <v>0</v>
      </c>
      <c r="S204" s="786">
        <f t="shared" si="37"/>
        <v>0</v>
      </c>
      <c r="T204" s="787"/>
      <c r="U204" s="787"/>
      <c r="AD204" s="931"/>
    </row>
    <row r="205" spans="1:54" s="786" customFormat="1" ht="49.5">
      <c r="A205" s="1228">
        <f t="shared" si="36"/>
        <v>20</v>
      </c>
      <c r="B205" s="1248">
        <v>7000023191</v>
      </c>
      <c r="C205" s="1251">
        <v>280</v>
      </c>
      <c r="D205" s="1251">
        <v>1690</v>
      </c>
      <c r="E205" s="1251">
        <v>60</v>
      </c>
      <c r="F205" s="1248" t="s">
        <v>897</v>
      </c>
      <c r="G205" s="1251">
        <v>100001721</v>
      </c>
      <c r="H205" s="1251">
        <v>995428</v>
      </c>
      <c r="I205" s="1356"/>
      <c r="J205" s="1251">
        <v>18</v>
      </c>
      <c r="K205" s="1355"/>
      <c r="L205" s="1248" t="s">
        <v>627</v>
      </c>
      <c r="M205" s="1251" t="s">
        <v>602</v>
      </c>
      <c r="N205" s="1251">
        <v>70</v>
      </c>
      <c r="O205" s="1340"/>
      <c r="P205" s="1296" t="str">
        <f t="shared" si="44"/>
        <v>Included</v>
      </c>
      <c r="Q205" s="1296">
        <f t="shared" si="45"/>
        <v>0</v>
      </c>
      <c r="R205" s="786">
        <f t="shared" si="46"/>
        <v>0</v>
      </c>
      <c r="S205" s="786">
        <f t="shared" si="37"/>
        <v>0</v>
      </c>
      <c r="T205" s="787"/>
      <c r="U205" s="787"/>
      <c r="AD205" s="931"/>
    </row>
    <row r="206" spans="1:54" s="786" customFormat="1">
      <c r="A206" s="1511"/>
      <c r="B206" s="1512"/>
      <c r="C206" s="1512"/>
      <c r="D206" s="1512"/>
      <c r="E206" s="1512"/>
      <c r="F206" s="1512"/>
      <c r="G206" s="1512"/>
      <c r="H206" s="1512"/>
      <c r="I206" s="1512"/>
      <c r="J206" s="1512"/>
      <c r="K206" s="1512"/>
      <c r="L206" s="1512"/>
      <c r="M206" s="1512"/>
      <c r="N206" s="1512"/>
      <c r="O206" s="1512"/>
      <c r="P206" s="1512"/>
      <c r="Q206" s="1513"/>
      <c r="R206" s="787"/>
      <c r="S206" s="787"/>
      <c r="T206" s="787"/>
      <c r="U206" s="787"/>
      <c r="AD206" s="931"/>
    </row>
    <row r="207" spans="1:54" ht="25.5" customHeight="1">
      <c r="A207" s="1508"/>
      <c r="B207" s="1509"/>
      <c r="C207" s="1509"/>
      <c r="D207" s="1509"/>
      <c r="E207" s="1509"/>
      <c r="F207" s="1509"/>
      <c r="G207" s="1509"/>
      <c r="H207" s="1509"/>
      <c r="I207" s="1509"/>
      <c r="J207" s="1509"/>
      <c r="K207" s="1510"/>
      <c r="L207" s="923" t="s">
        <v>629</v>
      </c>
      <c r="M207" s="924"/>
      <c r="N207" s="925"/>
      <c r="O207" s="926"/>
      <c r="P207" s="1297">
        <f>SUM(P20:P206)</f>
        <v>0</v>
      </c>
      <c r="Q207" s="1298"/>
      <c r="S207" s="992">
        <f>SUM(S20:S205)</f>
        <v>0</v>
      </c>
      <c r="T207" s="808"/>
      <c r="U207" s="808"/>
      <c r="V207" s="808"/>
      <c r="W207" s="808"/>
      <c r="X207" s="808"/>
      <c r="Y207" s="808"/>
      <c r="Z207" s="808"/>
      <c r="AA207" s="808"/>
      <c r="AB207" s="808"/>
      <c r="AC207" s="932"/>
      <c r="AD207" s="932"/>
      <c r="AE207" s="932"/>
      <c r="AF207" s="808"/>
      <c r="AG207" s="808"/>
      <c r="AH207" s="808"/>
      <c r="AI207" s="808"/>
      <c r="AJ207" s="808"/>
      <c r="AK207" s="808"/>
      <c r="AL207" s="808"/>
      <c r="AM207" s="808"/>
      <c r="AN207" s="808"/>
      <c r="AO207" s="808"/>
      <c r="AP207" s="808"/>
      <c r="AQ207" s="808"/>
      <c r="AR207" s="808"/>
      <c r="AS207" s="808"/>
      <c r="AT207" s="808"/>
      <c r="AU207" s="808"/>
      <c r="AV207" s="808"/>
      <c r="AW207" s="808"/>
      <c r="AX207" s="808"/>
      <c r="AY207" s="808"/>
      <c r="AZ207" s="808"/>
      <c r="BA207" s="808"/>
      <c r="BB207" s="808"/>
    </row>
    <row r="208" spans="1:54" ht="15.6" hidden="1" customHeight="1">
      <c r="A208" s="981"/>
      <c r="B208" s="982"/>
      <c r="C208" s="982"/>
      <c r="D208" s="982"/>
      <c r="E208" s="982"/>
      <c r="F208" s="982"/>
      <c r="G208" s="982"/>
      <c r="H208" s="983"/>
      <c r="I208" s="984"/>
      <c r="J208" s="982"/>
      <c r="K208" s="982"/>
      <c r="L208" s="1495" t="s">
        <v>509</v>
      </c>
      <c r="M208" s="1496"/>
      <c r="N208" s="1496"/>
      <c r="O208" s="1497"/>
      <c r="P208" s="1297"/>
      <c r="Q208" s="1297">
        <f>SUM(Q20:Q205)</f>
        <v>0</v>
      </c>
      <c r="T208" s="808"/>
      <c r="U208" s="808"/>
      <c r="V208" s="808"/>
      <c r="W208" s="808"/>
      <c r="X208" s="808"/>
      <c r="Y208" s="808"/>
      <c r="Z208" s="808"/>
      <c r="AA208" s="808"/>
      <c r="AB208" s="808"/>
      <c r="AC208" s="932"/>
      <c r="AD208" s="932"/>
      <c r="AE208" s="932"/>
      <c r="AF208" s="808"/>
      <c r="AG208" s="808"/>
      <c r="AH208" s="808"/>
      <c r="AI208" s="808"/>
      <c r="AJ208" s="808"/>
      <c r="AK208" s="808"/>
      <c r="AL208" s="808"/>
      <c r="AM208" s="808"/>
      <c r="AN208" s="808"/>
      <c r="AO208" s="808"/>
      <c r="AP208" s="808"/>
      <c r="AQ208" s="808"/>
      <c r="AR208" s="808"/>
      <c r="AS208" s="808"/>
      <c r="AT208" s="808"/>
      <c r="AU208" s="808"/>
      <c r="AV208" s="808"/>
      <c r="AW208" s="808"/>
      <c r="AX208" s="808"/>
      <c r="AY208" s="808"/>
      <c r="AZ208" s="808"/>
      <c r="BA208" s="808"/>
      <c r="BB208" s="808"/>
    </row>
    <row r="209" spans="1:54" ht="32.25" customHeight="1">
      <c r="A209" s="946"/>
      <c r="B209" s="791"/>
      <c r="C209" s="1310"/>
      <c r="D209" s="1310"/>
      <c r="E209" s="1310"/>
      <c r="F209" s="791"/>
      <c r="G209" s="1310"/>
      <c r="H209" s="1499"/>
      <c r="I209" s="1499"/>
      <c r="J209" s="1499"/>
      <c r="K209" s="1499"/>
      <c r="L209" s="1499"/>
      <c r="M209" s="1499"/>
      <c r="N209" s="796"/>
      <c r="O209" s="853"/>
      <c r="P209" s="1299"/>
      <c r="T209" s="808"/>
      <c r="U209" s="808"/>
      <c r="V209" s="808"/>
      <c r="W209" s="808"/>
      <c r="X209" s="808"/>
      <c r="Y209" s="808"/>
      <c r="Z209" s="808"/>
      <c r="AA209" s="808"/>
      <c r="AB209" s="808"/>
      <c r="AC209" s="932"/>
      <c r="AD209" s="932"/>
      <c r="AE209" s="932"/>
      <c r="AF209" s="808"/>
      <c r="AG209" s="808"/>
      <c r="AH209" s="808"/>
      <c r="AI209" s="808"/>
      <c r="AJ209" s="808"/>
      <c r="AK209" s="808"/>
      <c r="AL209" s="808"/>
      <c r="AM209" s="808"/>
      <c r="AN209" s="808"/>
      <c r="AO209" s="808"/>
      <c r="AP209" s="808"/>
      <c r="AQ209" s="808"/>
      <c r="AR209" s="808"/>
      <c r="AS209" s="808"/>
      <c r="AT209" s="808"/>
      <c r="AU209" s="808"/>
      <c r="AV209" s="808"/>
      <c r="AW209" s="808"/>
      <c r="AX209" s="808"/>
      <c r="AY209" s="808"/>
      <c r="AZ209" s="808"/>
      <c r="BA209" s="808"/>
      <c r="BB209" s="808"/>
    </row>
    <row r="210" spans="1:54" ht="54" customHeight="1">
      <c r="A210" s="947" t="s">
        <v>488</v>
      </c>
      <c r="B210" s="1492" t="s">
        <v>489</v>
      </c>
      <c r="C210" s="1492"/>
      <c r="D210" s="1492"/>
      <c r="E210" s="1492"/>
      <c r="F210" s="1492"/>
      <c r="G210" s="1492"/>
      <c r="H210" s="1492"/>
      <c r="I210" s="1492"/>
      <c r="J210" s="1492"/>
      <c r="K210" s="1492"/>
      <c r="L210" s="1492"/>
      <c r="M210" s="1292"/>
      <c r="N210" s="1292"/>
      <c r="O210" s="876"/>
      <c r="P210" s="1292"/>
      <c r="Q210" s="1292"/>
      <c r="T210" s="808"/>
      <c r="U210" s="808"/>
      <c r="V210" s="808"/>
      <c r="W210" s="808"/>
      <c r="X210" s="808"/>
      <c r="Y210" s="808"/>
      <c r="Z210" s="808"/>
      <c r="AA210" s="808"/>
      <c r="AB210" s="808"/>
      <c r="AC210" s="932"/>
      <c r="AD210" s="932"/>
      <c r="AE210" s="932"/>
      <c r="AF210" s="808"/>
      <c r="AG210" s="808"/>
      <c r="AH210" s="808"/>
      <c r="AI210" s="808"/>
      <c r="AJ210" s="808"/>
      <c r="AK210" s="808"/>
      <c r="AL210" s="808"/>
      <c r="AM210" s="808"/>
      <c r="AN210" s="808"/>
      <c r="AO210" s="808"/>
      <c r="AP210" s="808"/>
      <c r="AQ210" s="808"/>
      <c r="AR210" s="808"/>
      <c r="AS210" s="808"/>
      <c r="AT210" s="808"/>
      <c r="AU210" s="808"/>
      <c r="AV210" s="808"/>
      <c r="AW210" s="808"/>
      <c r="AX210" s="808"/>
      <c r="AY210" s="808"/>
      <c r="AZ210" s="808"/>
      <c r="BA210" s="808"/>
      <c r="BB210" s="808"/>
    </row>
    <row r="211" spans="1:54" ht="21" customHeight="1">
      <c r="A211" s="1514" t="s">
        <v>406</v>
      </c>
      <c r="B211" s="1514"/>
      <c r="C211" s="1514"/>
      <c r="D211" s="1500" t="str">
        <f>'Sch-1'!B219</f>
        <v>--</v>
      </c>
      <c r="E211" s="1500"/>
      <c r="F211" s="799"/>
      <c r="G211" s="799"/>
      <c r="I211" s="820"/>
      <c r="J211" s="799"/>
      <c r="K211" s="799"/>
      <c r="M211" s="852"/>
      <c r="N211" s="852"/>
      <c r="O211" s="853"/>
      <c r="P211" s="1300"/>
      <c r="Q211" s="814"/>
      <c r="T211" s="808"/>
      <c r="U211" s="808"/>
      <c r="V211" s="808"/>
      <c r="W211" s="808"/>
      <c r="X211" s="808"/>
      <c r="Y211" s="808"/>
      <c r="Z211" s="808"/>
      <c r="AA211" s="808"/>
      <c r="AB211" s="808"/>
      <c r="AC211" s="932"/>
      <c r="AD211" s="932"/>
      <c r="AE211" s="932"/>
      <c r="AF211" s="808"/>
      <c r="AG211" s="808"/>
      <c r="AH211" s="808"/>
      <c r="AI211" s="808"/>
      <c r="AJ211" s="808"/>
      <c r="AK211" s="808"/>
      <c r="AL211" s="808"/>
      <c r="AM211" s="808"/>
      <c r="AN211" s="808"/>
      <c r="AO211" s="808"/>
      <c r="AP211" s="808"/>
      <c r="AQ211" s="808"/>
      <c r="AR211" s="808"/>
      <c r="AS211" s="808"/>
      <c r="AT211" s="808"/>
      <c r="AU211" s="808"/>
      <c r="AV211" s="808"/>
      <c r="AW211" s="808"/>
      <c r="AX211" s="808"/>
      <c r="AY211" s="808"/>
      <c r="AZ211" s="808"/>
      <c r="BA211" s="808"/>
      <c r="BB211" s="808"/>
    </row>
    <row r="212" spans="1:54" ht="16.5">
      <c r="A212" s="1514" t="s">
        <v>407</v>
      </c>
      <c r="B212" s="1514"/>
      <c r="C212" s="1514"/>
      <c r="D212" s="1501" t="str">
        <f>'Sch-1'!B220</f>
        <v/>
      </c>
      <c r="E212" s="1501"/>
      <c r="F212" s="799"/>
      <c r="G212" s="799"/>
      <c r="I212" s="820"/>
      <c r="J212" s="799"/>
      <c r="K212" s="799"/>
      <c r="M212" s="1506" t="s">
        <v>408</v>
      </c>
      <c r="N212" s="1506"/>
      <c r="O212" s="823" t="str">
        <f>'Sch-1'!M220</f>
        <v/>
      </c>
      <c r="P212" s="1300"/>
      <c r="Q212" s="814"/>
      <c r="AN212" s="808"/>
      <c r="AO212" s="808"/>
      <c r="AP212" s="808"/>
      <c r="AQ212" s="808"/>
      <c r="AR212" s="808"/>
      <c r="AS212" s="808"/>
      <c r="AT212" s="808"/>
      <c r="AU212" s="808"/>
      <c r="AV212" s="808"/>
      <c r="AW212" s="808"/>
      <c r="AX212" s="808"/>
      <c r="AY212" s="808"/>
      <c r="AZ212" s="808"/>
      <c r="BA212" s="808"/>
      <c r="BB212" s="808"/>
    </row>
    <row r="213" spans="1:54" ht="16.5">
      <c r="A213" s="949"/>
      <c r="B213" s="788"/>
      <c r="C213" s="788"/>
      <c r="D213" s="788"/>
      <c r="E213" s="788"/>
      <c r="F213" s="788"/>
      <c r="G213" s="788"/>
      <c r="H213" s="889"/>
      <c r="I213" s="824"/>
      <c r="J213" s="788"/>
      <c r="K213" s="788"/>
      <c r="L213" s="825"/>
      <c r="M213" s="1505" t="s">
        <v>409</v>
      </c>
      <c r="N213" s="1505"/>
      <c r="O213" s="823" t="str">
        <f>'Sch-1'!M221</f>
        <v/>
      </c>
      <c r="P213" s="824"/>
      <c r="Q213" s="814"/>
      <c r="AN213" s="808"/>
      <c r="AO213" s="808"/>
      <c r="AP213" s="808"/>
      <c r="AQ213" s="808"/>
      <c r="AR213" s="808"/>
      <c r="AS213" s="808"/>
      <c r="AT213" s="808"/>
      <c r="AU213" s="808"/>
      <c r="AV213" s="808"/>
      <c r="AW213" s="808"/>
      <c r="AX213" s="808"/>
      <c r="AY213" s="808"/>
      <c r="AZ213" s="808"/>
      <c r="BA213" s="808"/>
      <c r="BB213" s="808"/>
    </row>
    <row r="214" spans="1:54" ht="16.5">
      <c r="A214" s="948"/>
      <c r="B214" s="799"/>
      <c r="C214" s="799"/>
      <c r="D214" s="799"/>
      <c r="E214" s="799"/>
      <c r="F214" s="799"/>
      <c r="G214" s="799"/>
      <c r="H214" s="890"/>
      <c r="I214" s="820"/>
      <c r="J214" s="799"/>
      <c r="K214" s="799"/>
      <c r="L214" s="826"/>
      <c r="M214" s="821"/>
      <c r="N214" s="822"/>
      <c r="O214" s="811"/>
      <c r="P214" s="796"/>
      <c r="AN214" s="808"/>
      <c r="AO214" s="808"/>
      <c r="AP214" s="808"/>
      <c r="AQ214" s="808"/>
      <c r="AR214" s="808"/>
      <c r="AS214" s="808"/>
      <c r="AT214" s="808"/>
      <c r="AU214" s="808"/>
      <c r="AV214" s="808"/>
      <c r="AW214" s="808"/>
      <c r="AX214" s="808"/>
      <c r="AY214" s="808"/>
      <c r="AZ214" s="808"/>
      <c r="BA214" s="808"/>
      <c r="BB214" s="808"/>
    </row>
    <row r="215" spans="1:54">
      <c r="AN215" s="808"/>
      <c r="AO215" s="808"/>
      <c r="AP215" s="808"/>
      <c r="AQ215" s="808"/>
      <c r="AR215" s="808"/>
      <c r="AS215" s="808"/>
      <c r="AT215" s="808"/>
      <c r="AU215" s="808"/>
      <c r="AV215" s="808"/>
      <c r="AW215" s="808"/>
      <c r="AX215" s="808"/>
      <c r="AY215" s="808"/>
      <c r="AZ215" s="808"/>
      <c r="BA215" s="808"/>
      <c r="BB215" s="808"/>
    </row>
    <row r="227" spans="1:54" s="819" customFormat="1" ht="16.5">
      <c r="A227" s="950"/>
      <c r="B227" s="854"/>
      <c r="C227" s="854"/>
      <c r="D227" s="854"/>
      <c r="E227" s="854"/>
      <c r="F227" s="854"/>
      <c r="G227" s="854"/>
      <c r="H227" s="891"/>
      <c r="I227" s="881"/>
      <c r="J227" s="854"/>
      <c r="K227" s="854"/>
      <c r="L227" s="855"/>
      <c r="M227" s="856"/>
      <c r="N227" s="857"/>
      <c r="O227" s="858"/>
      <c r="P227" s="1301"/>
      <c r="Q227" s="1302"/>
      <c r="R227" s="859"/>
      <c r="AL227" s="860"/>
      <c r="AM227" s="860"/>
    </row>
    <row r="228" spans="1:54" s="819" customFormat="1" ht="16.5">
      <c r="A228" s="950"/>
      <c r="B228" s="854"/>
      <c r="C228" s="854"/>
      <c r="D228" s="854"/>
      <c r="E228" s="854"/>
      <c r="F228" s="854"/>
      <c r="G228" s="854"/>
      <c r="H228" s="891"/>
      <c r="I228" s="881"/>
      <c r="J228" s="854"/>
      <c r="K228" s="854"/>
      <c r="L228" s="855"/>
      <c r="M228" s="856"/>
      <c r="N228" s="857"/>
      <c r="O228" s="858"/>
      <c r="P228" s="1301"/>
      <c r="Q228" s="1302"/>
      <c r="R228" s="859"/>
      <c r="AL228" s="861"/>
      <c r="AM228" s="862"/>
    </row>
    <row r="229" spans="1:54" s="819" customFormat="1" ht="16.5">
      <c r="A229" s="950"/>
      <c r="B229" s="854"/>
      <c r="C229" s="854"/>
      <c r="D229" s="854"/>
      <c r="E229" s="854"/>
      <c r="F229" s="854"/>
      <c r="G229" s="854"/>
      <c r="H229" s="891"/>
      <c r="I229" s="881"/>
      <c r="J229" s="854"/>
      <c r="K229" s="854"/>
      <c r="L229" s="855"/>
      <c r="M229" s="856"/>
      <c r="N229" s="857"/>
      <c r="O229" s="858"/>
      <c r="P229" s="1301"/>
      <c r="Q229" s="1302"/>
      <c r="R229" s="859"/>
      <c r="AM229" s="863"/>
    </row>
    <row r="230" spans="1:54" s="819" customFormat="1">
      <c r="A230" s="951"/>
      <c r="B230" s="864"/>
      <c r="C230" s="864"/>
      <c r="D230" s="864"/>
      <c r="E230" s="864"/>
      <c r="F230" s="864"/>
      <c r="G230" s="864"/>
      <c r="H230" s="892"/>
      <c r="I230" s="866"/>
      <c r="J230" s="864"/>
      <c r="K230" s="864"/>
      <c r="L230" s="865"/>
      <c r="M230" s="866"/>
      <c r="N230" s="866"/>
      <c r="O230" s="861"/>
      <c r="P230" s="1303"/>
      <c r="Q230" s="1304"/>
    </row>
    <row r="231" spans="1:54" ht="16.5">
      <c r="A231" s="951"/>
      <c r="B231" s="864"/>
      <c r="C231" s="864"/>
      <c r="D231" s="864"/>
      <c r="E231" s="864"/>
      <c r="F231" s="864"/>
      <c r="G231" s="864"/>
      <c r="H231" s="892"/>
      <c r="I231" s="866"/>
      <c r="J231" s="864"/>
      <c r="K231" s="864"/>
      <c r="L231" s="867"/>
      <c r="M231" s="866"/>
      <c r="N231" s="866"/>
      <c r="O231" s="861"/>
      <c r="P231" s="1303"/>
      <c r="AN231" s="808"/>
      <c r="AO231" s="808"/>
      <c r="AP231" s="808"/>
      <c r="AQ231" s="808"/>
      <c r="AR231" s="808"/>
      <c r="AS231" s="808"/>
      <c r="AT231" s="808"/>
      <c r="AU231" s="808"/>
      <c r="AV231" s="808"/>
      <c r="AW231" s="808"/>
      <c r="AX231" s="808"/>
      <c r="AY231" s="808"/>
      <c r="AZ231" s="808"/>
      <c r="BA231" s="808"/>
      <c r="BB231" s="808"/>
    </row>
    <row r="232" spans="1:54">
      <c r="A232" s="952"/>
      <c r="B232" s="868"/>
      <c r="C232" s="868"/>
      <c r="D232" s="868"/>
      <c r="E232" s="868"/>
      <c r="F232" s="868"/>
      <c r="G232" s="868"/>
      <c r="H232" s="893"/>
      <c r="I232" s="827"/>
      <c r="J232" s="868"/>
      <c r="K232" s="868"/>
      <c r="L232" s="828"/>
      <c r="M232" s="827"/>
      <c r="N232" s="827"/>
      <c r="O232" s="829"/>
      <c r="P232" s="827"/>
      <c r="AN232" s="808"/>
      <c r="AO232" s="808"/>
      <c r="AP232" s="808"/>
      <c r="AQ232" s="808"/>
      <c r="AR232" s="808"/>
      <c r="AS232" s="808"/>
      <c r="AT232" s="808"/>
      <c r="AU232" s="808"/>
      <c r="AV232" s="808"/>
      <c r="AW232" s="808"/>
      <c r="AX232" s="808"/>
      <c r="AY232" s="808"/>
      <c r="AZ232" s="808"/>
      <c r="BA232" s="808"/>
      <c r="BB232" s="808"/>
    </row>
    <row r="233" spans="1:54">
      <c r="A233" s="952"/>
      <c r="B233" s="868"/>
      <c r="C233" s="868"/>
      <c r="D233" s="868"/>
      <c r="E233" s="868"/>
      <c r="F233" s="868"/>
      <c r="G233" s="868"/>
      <c r="H233" s="893"/>
      <c r="I233" s="827"/>
      <c r="J233" s="868"/>
      <c r="K233" s="868"/>
      <c r="L233" s="828"/>
      <c r="M233" s="827"/>
      <c r="N233" s="827"/>
      <c r="O233" s="829"/>
      <c r="P233" s="827"/>
      <c r="AN233" s="808"/>
      <c r="AO233" s="808"/>
      <c r="AP233" s="808"/>
      <c r="AQ233" s="808"/>
      <c r="AR233" s="808"/>
      <c r="AS233" s="808"/>
      <c r="AT233" s="808"/>
      <c r="AU233" s="808"/>
      <c r="AV233" s="808"/>
      <c r="AW233" s="808"/>
      <c r="AX233" s="808"/>
      <c r="AY233" s="808"/>
      <c r="AZ233" s="808"/>
      <c r="BA233" s="808"/>
      <c r="BB233" s="808"/>
    </row>
    <row r="234" spans="1:54" ht="16.5">
      <c r="A234" s="953"/>
      <c r="B234" s="869"/>
      <c r="C234" s="869"/>
      <c r="D234" s="869"/>
      <c r="E234" s="869"/>
      <c r="F234" s="869"/>
      <c r="G234" s="869"/>
      <c r="H234" s="894"/>
      <c r="I234" s="871"/>
      <c r="J234" s="869"/>
      <c r="K234" s="869"/>
      <c r="L234" s="870"/>
      <c r="M234" s="871"/>
      <c r="N234" s="871"/>
      <c r="O234" s="872"/>
      <c r="P234" s="871"/>
      <c r="AN234" s="808"/>
      <c r="AO234" s="808"/>
      <c r="AP234" s="808"/>
      <c r="AQ234" s="808"/>
      <c r="AR234" s="808"/>
      <c r="AS234" s="808"/>
      <c r="AT234" s="808"/>
      <c r="AU234" s="808"/>
      <c r="AV234" s="808"/>
      <c r="AW234" s="808"/>
      <c r="AX234" s="808"/>
      <c r="AY234" s="808"/>
      <c r="AZ234" s="808"/>
      <c r="BA234" s="808"/>
      <c r="BB234" s="808"/>
    </row>
    <row r="235" spans="1:54">
      <c r="A235" s="952"/>
      <c r="B235" s="868"/>
      <c r="C235" s="868"/>
      <c r="D235" s="868"/>
      <c r="E235" s="868"/>
      <c r="F235" s="868"/>
      <c r="G235" s="868"/>
      <c r="H235" s="893"/>
      <c r="I235" s="827"/>
      <c r="J235" s="868"/>
      <c r="K235" s="868"/>
      <c r="L235" s="828"/>
      <c r="M235" s="827"/>
      <c r="N235" s="827"/>
      <c r="O235" s="829"/>
      <c r="P235" s="827"/>
      <c r="AN235" s="808"/>
      <c r="AO235" s="808"/>
      <c r="AP235" s="808"/>
      <c r="AQ235" s="808"/>
      <c r="AR235" s="808"/>
      <c r="AS235" s="808"/>
      <c r="AT235" s="808"/>
      <c r="AU235" s="808"/>
      <c r="AV235" s="808"/>
      <c r="AW235" s="808"/>
      <c r="AX235" s="808"/>
      <c r="AY235" s="808"/>
      <c r="AZ235" s="808"/>
      <c r="BA235" s="808"/>
      <c r="BB235" s="808"/>
    </row>
    <row r="236" spans="1:54">
      <c r="A236" s="952"/>
      <c r="B236" s="868"/>
      <c r="C236" s="868"/>
      <c r="D236" s="868"/>
      <c r="E236" s="868"/>
      <c r="F236" s="868"/>
      <c r="G236" s="868"/>
      <c r="H236" s="893"/>
      <c r="I236" s="827"/>
      <c r="J236" s="868"/>
      <c r="K236" s="868"/>
      <c r="L236" s="828"/>
      <c r="M236" s="827"/>
      <c r="N236" s="827"/>
      <c r="O236" s="829"/>
      <c r="P236" s="827"/>
      <c r="AN236" s="808"/>
      <c r="AO236" s="808"/>
      <c r="AP236" s="808"/>
      <c r="AQ236" s="808"/>
      <c r="AR236" s="808"/>
      <c r="AS236" s="808"/>
      <c r="AT236" s="808"/>
      <c r="AU236" s="808"/>
      <c r="AV236" s="808"/>
      <c r="AW236" s="808"/>
      <c r="AX236" s="808"/>
      <c r="AY236" s="808"/>
      <c r="AZ236" s="808"/>
      <c r="BA236" s="808"/>
      <c r="BB236" s="808"/>
    </row>
  </sheetData>
  <sheetProtection password="CC1F"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213:N213"/>
    <mergeCell ref="M212:N212"/>
    <mergeCell ref="N15:P15"/>
    <mergeCell ref="A207:K207"/>
    <mergeCell ref="M11:P11"/>
    <mergeCell ref="A206:Q206"/>
    <mergeCell ref="A211:C211"/>
    <mergeCell ref="A212:C212"/>
    <mergeCell ref="AO13:AP13"/>
    <mergeCell ref="AL13:AM13"/>
    <mergeCell ref="H209:M209"/>
    <mergeCell ref="D211:E211"/>
    <mergeCell ref="D212:E212"/>
    <mergeCell ref="B18:L18"/>
    <mergeCell ref="A3:Q3"/>
    <mergeCell ref="B210:L210"/>
    <mergeCell ref="A4:Q4"/>
    <mergeCell ref="M8:P8"/>
    <mergeCell ref="L208:O208"/>
    <mergeCell ref="M7:P7"/>
    <mergeCell ref="M9:P9"/>
  </mergeCells>
  <phoneticPr fontId="2" type="noConversion"/>
  <conditionalFormatting sqref="O207 O209:O210 O20:O69 O148:O184 K148:K184 I148:I184 O186:O205 K186:K205 I186:I205">
    <cfRule type="expression" dxfId="47" priority="2857" stopIfTrue="1">
      <formula>H20&gt;0</formula>
    </cfRule>
  </conditionalFormatting>
  <conditionalFormatting sqref="O211">
    <cfRule type="expression" dxfId="46" priority="2657" stopIfTrue="1">
      <formula>N211&gt;0</formula>
    </cfRule>
  </conditionalFormatting>
  <conditionalFormatting sqref="K20:K69 K148:K184 K186:K205">
    <cfRule type="expression" dxfId="45" priority="2094" stopIfTrue="1">
      <formula>H20&gt;0</formula>
    </cfRule>
  </conditionalFormatting>
  <conditionalFormatting sqref="K20:K69 K148:K184">
    <cfRule type="cellIs" dxfId="44" priority="2093" stopIfTrue="1" operator="equal">
      <formula>"a"</formula>
    </cfRule>
  </conditionalFormatting>
  <conditionalFormatting sqref="K20:K69">
    <cfRule type="expression" dxfId="43" priority="2092" stopIfTrue="1">
      <formula>J20&gt;0</formula>
    </cfRule>
  </conditionalFormatting>
  <conditionalFormatting sqref="I20:I69">
    <cfRule type="expression" dxfId="42" priority="2091" stopIfTrue="1">
      <formula>H20&gt;0</formula>
    </cfRule>
  </conditionalFormatting>
  <conditionalFormatting sqref="K186:K205">
    <cfRule type="cellIs" dxfId="41" priority="322" stopIfTrue="1" operator="equal">
      <formula>"a"</formula>
    </cfRule>
  </conditionalFormatting>
  <conditionalFormatting sqref="O70:O147">
    <cfRule type="expression" dxfId="40" priority="5" stopIfTrue="1">
      <formula>N70&gt;0</formula>
    </cfRule>
  </conditionalFormatting>
  <conditionalFormatting sqref="K70:K147">
    <cfRule type="expression" dxfId="39" priority="4" stopIfTrue="1">
      <formula>H70&gt;0</formula>
    </cfRule>
  </conditionalFormatting>
  <conditionalFormatting sqref="K70:K147">
    <cfRule type="cellIs" dxfId="38" priority="3" stopIfTrue="1" operator="equal">
      <formula>"a"</formula>
    </cfRule>
  </conditionalFormatting>
  <conditionalFormatting sqref="K70:K147">
    <cfRule type="expression" dxfId="37" priority="2" stopIfTrue="1">
      <formula>J70&gt;0</formula>
    </cfRule>
  </conditionalFormatting>
  <conditionalFormatting sqref="I70:I147">
    <cfRule type="expression" dxfId="36" priority="1" stopIfTrue="1">
      <formula>H70&gt;0</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211:K65519 K1:K2 K208:K209 K5:K17" xr:uid="{00000000-0002-0000-0800-000001000000}"/>
    <dataValidation type="whole" operator="greaterThan" allowBlank="1" showInputMessage="1" showErrorMessage="1" error="Enter only Numeric Value greater than zero or leave the cell blank !" sqref="O20:O205" xr:uid="{00000000-0002-0000-0800-000002000000}">
      <formula1>0</formula1>
    </dataValidation>
    <dataValidation type="list" operator="greaterThan" allowBlank="1" showInputMessage="1" showErrorMessage="1" sqref="K20:K205" xr:uid="{00000000-0002-0000-0800-000003000000}">
      <formula1>"0%,5%,12%,18%,28%"</formula1>
    </dataValidation>
    <dataValidation type="whole" operator="greaterThan" allowBlank="1" showInputMessage="1" showErrorMessage="1" sqref="I20:I205" xr:uid="{00000000-0002-0000-0800-000004000000}">
      <formula1>1</formula1>
    </dataValidation>
  </dataValidations>
  <printOptions horizontalCentered="1"/>
  <pageMargins left="0.25" right="0.25" top="0.5" bottom="0.25" header="0.05" footer="0.05"/>
  <pageSetup paperSize="9" scale="14"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Sandeep Panwar {संदीप पंवार}</cp:lastModifiedBy>
  <cp:lastPrinted>2021-12-23T09:29:46Z</cp:lastPrinted>
  <dcterms:created xsi:type="dcterms:W3CDTF">2001-07-26T10:23:15Z</dcterms:created>
  <dcterms:modified xsi:type="dcterms:W3CDTF">2023-04-21T09:25:17Z</dcterms:modified>
</cp:coreProperties>
</file>